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Planilhas Atualizadas\12-Diversos - 2 Planilhas\"/>
    </mc:Choice>
  </mc:AlternateContent>
  <xr:revisionPtr revIDLastSave="0" documentId="13_ncr:1_{539ECF17-6E01-4AF7-8A96-9C6280047C3A}" xr6:coauthVersionLast="47" xr6:coauthVersionMax="47" xr10:uidLastSave="{00000000-0000-0000-0000-000000000000}"/>
  <bookViews>
    <workbookView xWindow="-57720" yWindow="-1740" windowWidth="29040" windowHeight="15840" xr2:uid="{1A04D168-80A4-44AE-A8CD-5AD164E2A20F}"/>
  </bookViews>
  <sheets>
    <sheet name="Painel de Mercado" sheetId="1" r:id="rId1"/>
    <sheet name="Base Gráfico" sheetId="6" r:id="rId2"/>
    <sheet name="Versão" sheetId="7" r:id="rId3"/>
  </sheets>
  <externalReferences>
    <externalReference r:id="rId4"/>
    <externalReference r:id="rId5"/>
    <externalReference r:id="rId6"/>
  </externalReferences>
  <definedNames>
    <definedName name="_ECO_RANGE_ID067455664b9c415ca3548b951ceaabc6" localSheetId="1" hidden="1">'Base Gráfico'!$E$8:$E$86</definedName>
    <definedName name="_ECO_RANGE_ID0d3e1eabd7e5466a82cbec9fcf04f614" localSheetId="1" hidden="1">'Base Gráfico'!$C$8</definedName>
    <definedName name="_ECO_RANGE_ID38eb0234267444f1952ae731002c0bb9" localSheetId="0" hidden="1">'Painel de Mercado'!$I$37:$I$114</definedName>
    <definedName name="_ECO_RANGE_ID3a1a771356c641078c1d169b271cf598" localSheetId="0" hidden="1">'Painel de Mercado'!$Q$37:$Q$114</definedName>
    <definedName name="_ECO_RANGE_ID40f6c24c0f5a4c50a17314b0c54b9ce6" localSheetId="0" hidden="1">'Painel de Mercado'!$L$37:$L$114</definedName>
    <definedName name="_ECO_RANGE_ID58f2aa40a6f14142b8239626ad5a64ab" localSheetId="1" hidden="1">'Base Gráfico'!$B$9:$C$530</definedName>
    <definedName name="_ECO_RANGE_ID59a2078158c6443ca2f525edf28d715a" localSheetId="0" hidden="1">'Painel de Mercado'!$R$37:$R$114</definedName>
    <definedName name="_ECO_RANGE_ID5e59a20376f74af4a742e4579f94ed04" localSheetId="0" hidden="1">'Painel de Mercado'!$J$37:$J$114</definedName>
    <definedName name="_ECO_RANGE_ID5f6ba93a827945808fffcd08be7ff0a0" localSheetId="0" hidden="1">'Painel de Mercado'!$H$37:$H$114</definedName>
    <definedName name="_ECO_RANGE_ID661f88ce2be1463591dbad0dc2128e4c" localSheetId="0" hidden="1">'Painel de Mercado'!$E$37:$E$114</definedName>
    <definedName name="_ECO_RANGE_ID7045cf6d39cb4cdc8bf948534d85676d" localSheetId="0" hidden="1">'Painel de Mercado'!$B$36:$B$114</definedName>
    <definedName name="_ECO_RANGE_ID70e853fd8f584042bb5b7fbaa0588a31" localSheetId="0" hidden="1">'Painel de Mercado'!$S$37:$S$114</definedName>
    <definedName name="_ECO_RANGE_ID759fa999ec1a491cba30c0e856ff4902" localSheetId="0" hidden="1">'Painel de Mercado'!$D$36:$D$114</definedName>
    <definedName name="_ECO_RANGE_ID78c1ac2a3f604883ba8b63bd87eee342" localSheetId="0" hidden="1">'Painel de Mercado'!$T$37:$T$114</definedName>
    <definedName name="_ECO_RANGE_ID8816f4c9d2db4866ba5b69e579b801ad" localSheetId="0" hidden="1">'Painel de Mercado'!$K$37:$K$114</definedName>
    <definedName name="_ECO_RANGE_ID89b14918735c4d28a89b62514e10070b" localSheetId="0" hidden="1">'Painel de Mercado'!$B$29:$B$32</definedName>
    <definedName name="_ECO_RANGE_ID8b4ee8bdfa31478ca5025a05b8b0a45c" localSheetId="0" hidden="1">'Painel de Mercado'!$N$37:$N$114</definedName>
    <definedName name="_ECO_RANGE_ID8b7887a658da41108d77f691daa23805" localSheetId="1" hidden="1">'Base Gráfico'!$H$8:$H$13</definedName>
    <definedName name="_ECO_RANGE_ID9c1027ca1e9d4402ae0c060d7f927006" localSheetId="0" hidden="1">'Painel de Mercado'!$G$37:$G$114</definedName>
    <definedName name="_ECO_RANGE_ID9dff2478952740c0bac2645a6f928f08" localSheetId="0" hidden="1">'Painel de Mercado'!$P$37:$P$114</definedName>
    <definedName name="_ECO_RANGE_IDa989ca3bcf87456ab980c38773e59c99" localSheetId="0" hidden="1">'Painel de Mercado'!$F$36:$F$114</definedName>
    <definedName name="_ECO_RANGE_IDc3b31115db6a42cab35ec4d18e18c060" localSheetId="0" hidden="1">'Painel de Mercado'!$C$36:$C$114</definedName>
    <definedName name="_ECO_RANGE_IDdb84acba76d349a8b25bdcf48539ffab" localSheetId="0" hidden="1">'Painel de Mercado'!$I$29:$I$32</definedName>
    <definedName name="_ECO_RANGE_IDe6efdc4c8d8c44d08fe6fd02bb72a508" localSheetId="0" hidden="1">'Painel de Mercado'!$O$37:$O$114</definedName>
    <definedName name="_ECO_RANGE_IDeb6040fca02a4e5f8c9ec47596d69e25" localSheetId="0" hidden="1">'Painel de Mercado'!$M$37:$M$114</definedName>
    <definedName name="_xlnm.Print_Area" localSheetId="0">'Painel de Mercado'!$B$1:$T$47</definedName>
    <definedName name="Codigos">OFFSET('[1]Risco e Retorno'!$D$8,0,0,COUNTA('[1]Risco e Retorno'!$D:$D)-4)</definedName>
    <definedName name="Códigos" localSheetId="2">OFFSET('[2]FII Guide'!$C$9,0,0,COUNTA('[2]FII Guide'!$C$9:$C$1048576))</definedName>
    <definedName name="Códigos">OFFSET('[3]FII Guide'!$C$8,0,0,COUNTA('[3]FII Guide'!$C$8:$C$1048576))</definedName>
    <definedName name="Itens" localSheetId="2">#REF!</definedName>
    <definedName name="Itens">#REF!</definedName>
    <definedName name="Lista1">OFFSET(#REF!,0,0,COUNTA(#REF!)-1)</definedName>
    <definedName name="Lista2">OFFSET(#REF!,0,0,COUNTA(#REF!)-1)</definedName>
    <definedName name="Lista3">OFFSET(#REF!,0,0,COUNTA(#REF!)-1)</definedName>
    <definedName name="Lista4">OFFSET(#REF!,0,0,COUNTA(#REF!)-1)</definedName>
    <definedName name="ListaFundos" localSheetId="2">OFFSET(#REF!,0,0,COUNTA(#REF!)-1)</definedName>
    <definedName name="ListaFundos">OFFSET(#REF!,0,0,COUNTA(#REF!)-1)</definedName>
    <definedName name="Multiplicador" localSheetId="2">OFFSET(#REF!,0,0,COUNTA(#REF!)-1)</definedName>
    <definedName name="Multiplicador">OFFSET(#REF!,0,0,COUNTA(#REF!)-1)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6" l="1"/>
  <c r="M28" i="1"/>
  <c r="L28" i="1"/>
  <c r="L24" i="1"/>
  <c r="L23" i="1"/>
  <c r="L22" i="1"/>
  <c r="L21" i="1"/>
  <c r="L20" i="1"/>
  <c r="L19" i="1"/>
  <c r="L9" i="1"/>
  <c r="L8" i="1"/>
  <c r="E7" i="6"/>
  <c r="I12" i="6" l="1"/>
  <c r="I13" i="6"/>
  <c r="I11" i="6"/>
  <c r="I9" i="6"/>
  <c r="I10" i="6"/>
  <c r="I8" i="6"/>
  <c r="C2" i="6"/>
  <c r="S30" i="1"/>
  <c r="M29" i="1"/>
  <c r="S28" i="1"/>
  <c r="L29" i="1"/>
  <c r="B35" i="1" a="1"/>
  <c r="B35" i="1" l="1"/>
  <c r="B13" i="1" l="1"/>
  <c r="B34" i="1"/>
  <c r="K30" i="1"/>
  <c r="C6" i="6"/>
  <c r="S2" i="1"/>
  <c r="S20" i="1"/>
  <c r="T6" i="1"/>
  <c r="K11" i="1" a="1"/>
  <c r="G36" i="1" a="1"/>
  <c r="K36" i="1" a="1"/>
  <c r="D35" i="1"/>
  <c r="F35" i="1" a="1"/>
  <c r="J36" i="1" a="1"/>
  <c r="C35" i="1" a="1"/>
  <c r="H36" i="1" a="1"/>
  <c r="E36" i="1" a="1"/>
  <c r="I36" i="1" a="1"/>
  <c r="R15" i="1" a="1"/>
  <c r="R6" i="1"/>
  <c r="P6" i="1"/>
  <c r="K12" i="1"/>
  <c r="R14" i="1"/>
  <c r="P7" i="1"/>
  <c r="Q28" i="1"/>
  <c r="Q20" i="1"/>
  <c r="P11" i="1"/>
  <c r="L11" i="1"/>
  <c r="Q30" i="1"/>
  <c r="T7" i="1"/>
  <c r="P10" i="1"/>
  <c r="T10" i="1"/>
  <c r="R10" i="1"/>
  <c r="L12" i="1"/>
  <c r="R7" i="1"/>
  <c r="R11" i="1"/>
  <c r="L17" i="1"/>
  <c r="L16" i="1"/>
  <c r="S22" i="1"/>
  <c r="Q22" i="1"/>
  <c r="T11" i="1"/>
  <c r="K11" i="1" l="1"/>
  <c r="C3" i="6"/>
  <c r="E36" i="1"/>
  <c r="F35" i="1"/>
  <c r="G36" i="1"/>
  <c r="K36" i="1"/>
  <c r="R15" i="1"/>
  <c r="I36" i="1"/>
  <c r="H36" i="1"/>
  <c r="J36" i="1"/>
  <c r="T35" i="1"/>
  <c r="P35" i="1"/>
  <c r="K21" i="1"/>
  <c r="C35" i="1"/>
  <c r="Q34" i="1"/>
  <c r="B8" i="6"/>
  <c r="H7" i="6"/>
  <c r="T36" i="1" a="1"/>
  <c r="P36" i="1" a="1"/>
  <c r="G29" i="1" l="1"/>
  <c r="H29" i="1" s="1"/>
  <c r="G28" i="1"/>
  <c r="H28" i="1" s="1"/>
  <c r="G32" i="1"/>
  <c r="H32" i="1" s="1"/>
  <c r="G31" i="1"/>
  <c r="H31" i="1" s="1"/>
  <c r="G30" i="1"/>
  <c r="H30" i="1" s="1"/>
  <c r="D30" i="1"/>
  <c r="C30" i="1" s="1"/>
  <c r="D28" i="1"/>
  <c r="C28" i="1" s="1"/>
  <c r="D29" i="1"/>
  <c r="C29" i="1" s="1"/>
  <c r="D31" i="1"/>
  <c r="C31" i="1" s="1"/>
  <c r="D32" i="1"/>
  <c r="C32" i="1" s="1"/>
  <c r="P36" i="1"/>
  <c r="T36" i="1"/>
  <c r="O35" i="1"/>
  <c r="O36" i="1" a="1"/>
  <c r="O36" i="1" l="1"/>
  <c r="N35" i="1"/>
  <c r="N36" i="1" a="1"/>
  <c r="N36" i="1" l="1"/>
  <c r="M35" i="1"/>
  <c r="S35" i="1"/>
  <c r="S36" i="1" a="1"/>
  <c r="M36" i="1" a="1"/>
  <c r="M36" i="1" l="1"/>
  <c r="S36" i="1"/>
  <c r="L35" i="1"/>
  <c r="R35" i="1"/>
  <c r="L36" i="1" a="1"/>
  <c r="R36" i="1" a="1"/>
  <c r="L36" i="1" l="1"/>
  <c r="R36" i="1"/>
  <c r="Q35" i="1"/>
  <c r="Q36" i="1" a="1"/>
  <c r="Q36" i="1" l="1"/>
  <c r="I28" i="1"/>
  <c r="B2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<sst xmlns="http://schemas.openxmlformats.org/spreadsheetml/2006/main" count="474" uniqueCount="309">
  <si>
    <r>
      <rPr>
        <b/>
        <sz val="16"/>
        <color theme="0"/>
        <rFont val="Segoe UI"/>
        <family val="2"/>
      </rPr>
      <t>|</t>
    </r>
    <r>
      <rPr>
        <b/>
        <sz val="12"/>
        <color theme="0"/>
        <rFont val="Segoe UI"/>
        <family val="2"/>
      </rPr>
      <t xml:space="preserve"> CÂMBIO</t>
    </r>
  </si>
  <si>
    <r>
      <rPr>
        <b/>
        <sz val="16"/>
        <color theme="0"/>
        <rFont val="Segoe UI"/>
        <family val="2"/>
      </rPr>
      <t>|</t>
    </r>
    <r>
      <rPr>
        <b/>
        <sz val="12"/>
        <color theme="0"/>
        <rFont val="Segoe UI"/>
        <family val="2"/>
      </rPr>
      <t xml:space="preserve"> JUROS</t>
    </r>
  </si>
  <si>
    <r>
      <rPr>
        <b/>
        <sz val="16"/>
        <color theme="0"/>
        <rFont val="Segoe UI"/>
        <family val="2"/>
      </rPr>
      <t>|</t>
    </r>
    <r>
      <rPr>
        <b/>
        <sz val="12"/>
        <color theme="0"/>
        <rFont val="Segoe UI"/>
        <family val="2"/>
      </rPr>
      <t xml:space="preserve"> INFLAÇÃO</t>
    </r>
  </si>
  <si>
    <t>S&amp;P 500</t>
  </si>
  <si>
    <t>DJIA</t>
  </si>
  <si>
    <t>IBOV</t>
  </si>
  <si>
    <t>Nasdaq</t>
  </si>
  <si>
    <t>PAINEL DE MERCADO</t>
  </si>
  <si>
    <t>IBOVESPA</t>
  </si>
  <si>
    <t>DOW JONES</t>
  </si>
  <si>
    <t>NASDAQ</t>
  </si>
  <si>
    <t>EURO</t>
  </si>
  <si>
    <t>DÓLAR</t>
  </si>
  <si>
    <t>ABEV3&lt;XBSP&gt;</t>
  </si>
  <si>
    <t>ABEV3</t>
  </si>
  <si>
    <t>B3SA3&lt;XBSP&gt;</t>
  </si>
  <si>
    <t>B3SA3</t>
  </si>
  <si>
    <t>BBSE3&lt;XBSP&gt;</t>
  </si>
  <si>
    <t>BBSE3</t>
  </si>
  <si>
    <t>BBDC3&lt;XBSP&gt;</t>
  </si>
  <si>
    <t>BBDC3</t>
  </si>
  <si>
    <t>BBDC4&lt;XBSP&gt;</t>
  </si>
  <si>
    <t>BBDC4</t>
  </si>
  <si>
    <t>Máximo</t>
  </si>
  <si>
    <t>Semana</t>
  </si>
  <si>
    <t>BRAP4&lt;XBSP&gt;</t>
  </si>
  <si>
    <t>BRAP4</t>
  </si>
  <si>
    <t xml:space="preserve">Abertura </t>
  </si>
  <si>
    <t>Mês</t>
  </si>
  <si>
    <t>BBAS3&lt;XBSP&gt;</t>
  </si>
  <si>
    <t>BBAS3</t>
  </si>
  <si>
    <t>Fechamento</t>
  </si>
  <si>
    <t>BRKM5&lt;XBSP&gt;</t>
  </si>
  <si>
    <t>BRKM5</t>
  </si>
  <si>
    <t>CMIG4&lt;XBSP&gt;</t>
  </si>
  <si>
    <t>CMIG4</t>
  </si>
  <si>
    <t>CSAN3&lt;XBSP&gt;</t>
  </si>
  <si>
    <t>CSAN3</t>
  </si>
  <si>
    <t>CYRE3&lt;XBSP&gt;</t>
  </si>
  <si>
    <t>CYRE3</t>
  </si>
  <si>
    <t>EGIE3&lt;XBSP&gt;</t>
  </si>
  <si>
    <t>EGIE3</t>
  </si>
  <si>
    <t>EQTL3&lt;XBSP&gt;</t>
  </si>
  <si>
    <t>EQTL3</t>
  </si>
  <si>
    <t>FLRY3&lt;XBSP&gt;</t>
  </si>
  <si>
    <t>FLRY3</t>
  </si>
  <si>
    <t>GGBR4&lt;XBSP&gt;</t>
  </si>
  <si>
    <t>GGBR4</t>
  </si>
  <si>
    <t>GOAU4&lt;XBSP&gt;</t>
  </si>
  <si>
    <t>GOAU4</t>
  </si>
  <si>
    <t>HYPE3&lt;XBSP&gt;</t>
  </si>
  <si>
    <t>HYPE3</t>
  </si>
  <si>
    <t>ITSA4&lt;XBSP&gt;</t>
  </si>
  <si>
    <t>ITSA4</t>
  </si>
  <si>
    <t>ITUB4&lt;XBSP&gt;</t>
  </si>
  <si>
    <t>ITUB4</t>
  </si>
  <si>
    <t>KLBN11&lt;XBSP&gt;</t>
  </si>
  <si>
    <t>KLBN11</t>
  </si>
  <si>
    <t>RENT3&lt;XBSP&gt;</t>
  </si>
  <si>
    <t>RENT3</t>
  </si>
  <si>
    <t>LREN3&lt;XBSP&gt;</t>
  </si>
  <si>
    <t>LREN3</t>
  </si>
  <si>
    <t>MGLU3&lt;XBSP&gt;</t>
  </si>
  <si>
    <t>MGLU3</t>
  </si>
  <si>
    <t>MRVE3&lt;XBSP&gt;</t>
  </si>
  <si>
    <t>MRVE3</t>
  </si>
  <si>
    <t>MULT3&lt;XBSP&gt;</t>
  </si>
  <si>
    <t>MULT3</t>
  </si>
  <si>
    <t>PETR3&lt;XBSP&gt;</t>
  </si>
  <si>
    <t>PETR3</t>
  </si>
  <si>
    <t>PETR4&lt;XBSP&gt;</t>
  </si>
  <si>
    <t>PETR4</t>
  </si>
  <si>
    <t>RADL3&lt;XBSP&gt;</t>
  </si>
  <si>
    <t>RADL3</t>
  </si>
  <si>
    <t>RAIL3&lt;XBSP&gt;</t>
  </si>
  <si>
    <t>RAIL3</t>
  </si>
  <si>
    <t>SBSP3&lt;XBSP&gt;</t>
  </si>
  <si>
    <t>SBSP3</t>
  </si>
  <si>
    <t>SANB11&lt;XBSP&gt;</t>
  </si>
  <si>
    <t>SANB11</t>
  </si>
  <si>
    <t>CSNA3&lt;XBSP&gt;</t>
  </si>
  <si>
    <t>CSNA3</t>
  </si>
  <si>
    <t>SUZB3&lt;XBSP&gt;</t>
  </si>
  <si>
    <t>SUZB3</t>
  </si>
  <si>
    <t>TAEE11&lt;XBSP&gt;</t>
  </si>
  <si>
    <t>TAEE11</t>
  </si>
  <si>
    <t>UGPA3&lt;XBSP&gt;</t>
  </si>
  <si>
    <t>UGPA3</t>
  </si>
  <si>
    <t>USIM5&lt;XBSP&gt;</t>
  </si>
  <si>
    <t>USIM5</t>
  </si>
  <si>
    <t>VALE3&lt;XBSP&gt;</t>
  </si>
  <si>
    <t>VALE3</t>
  </si>
  <si>
    <t>WEGE3&lt;XBSP&gt;</t>
  </si>
  <si>
    <t>WEGE3</t>
  </si>
  <si>
    <t>COTAÇÃO</t>
  </si>
  <si>
    <t>Ouro</t>
  </si>
  <si>
    <t>▲ %</t>
  </si>
  <si>
    <t>IPCA</t>
  </si>
  <si>
    <t>IGP-M</t>
  </si>
  <si>
    <t>12 MESES</t>
  </si>
  <si>
    <t>ANO</t>
  </si>
  <si>
    <t>ÍNDICES</t>
  </si>
  <si>
    <t>CDI</t>
  </si>
  <si>
    <t>SELIC</t>
  </si>
  <si>
    <t>Dólar x Euro</t>
  </si>
  <si>
    <t>TIPO</t>
  </si>
  <si>
    <t>PREÇO</t>
  </si>
  <si>
    <t>*IENE</t>
  </si>
  <si>
    <t>*IUAN</t>
  </si>
  <si>
    <r>
      <rPr>
        <b/>
        <sz val="16"/>
        <color theme="0"/>
        <rFont val="Segoe UI"/>
        <family val="2"/>
      </rPr>
      <t>|</t>
    </r>
    <r>
      <rPr>
        <b/>
        <sz val="12"/>
        <color theme="0"/>
        <rFont val="Segoe UI"/>
        <family val="2"/>
      </rPr>
      <t xml:space="preserve"> COMMODITIES</t>
    </r>
  </si>
  <si>
    <t>Data Inicial:</t>
  </si>
  <si>
    <t>Data Final:</t>
  </si>
  <si>
    <t>Empresa</t>
  </si>
  <si>
    <t>Ticker</t>
  </si>
  <si>
    <t>*WTI Oil</t>
  </si>
  <si>
    <t>Ambev S/A</t>
  </si>
  <si>
    <t>B3</t>
  </si>
  <si>
    <t>BBSeguridade</t>
  </si>
  <si>
    <t>Bradesco</t>
  </si>
  <si>
    <t>Bradespar</t>
  </si>
  <si>
    <t>Brasil</t>
  </si>
  <si>
    <t>Braskem</t>
  </si>
  <si>
    <t>Cemig</t>
  </si>
  <si>
    <t>Cosan</t>
  </si>
  <si>
    <t>Cyrela Realt</t>
  </si>
  <si>
    <t>Embraer</t>
  </si>
  <si>
    <t>Engie Brasil</t>
  </si>
  <si>
    <t>Equatorial</t>
  </si>
  <si>
    <t>Fleury</t>
  </si>
  <si>
    <t>Gerdau</t>
  </si>
  <si>
    <t>Gerdau Met</t>
  </si>
  <si>
    <t>Hypera</t>
  </si>
  <si>
    <t>Itausa</t>
  </si>
  <si>
    <t>ItauUnibanco</t>
  </si>
  <si>
    <t>Klabin S/A</t>
  </si>
  <si>
    <t>Localiza</t>
  </si>
  <si>
    <t>Lojas Renner</t>
  </si>
  <si>
    <t>Magaz Luiza</t>
  </si>
  <si>
    <t>Marfrig</t>
  </si>
  <si>
    <t>MRV</t>
  </si>
  <si>
    <t>Multiplan</t>
  </si>
  <si>
    <t>Petrobras</t>
  </si>
  <si>
    <t>RaiaDrogasil</t>
  </si>
  <si>
    <t>Rumo S.A.</t>
  </si>
  <si>
    <t>Sabesp</t>
  </si>
  <si>
    <t>Santander BR</t>
  </si>
  <si>
    <t>Sid Nacional</t>
  </si>
  <si>
    <t>Taesa</t>
  </si>
  <si>
    <t>Telef Brasil</t>
  </si>
  <si>
    <t>Ultrapar</t>
  </si>
  <si>
    <t>Usiminas</t>
  </si>
  <si>
    <t>Vale</t>
  </si>
  <si>
    <t>Weg</t>
  </si>
  <si>
    <t>ON</t>
  </si>
  <si>
    <t>PN</t>
  </si>
  <si>
    <t>PNA</t>
  </si>
  <si>
    <t>PNB</t>
  </si>
  <si>
    <t>UNT N2</t>
  </si>
  <si>
    <t>UNT</t>
  </si>
  <si>
    <t>| MAIORES ALTAS B3 / MAIORES BAIXAS B3 (dia)</t>
  </si>
  <si>
    <t>Suzano S.A.</t>
  </si>
  <si>
    <r>
      <rPr>
        <b/>
        <sz val="16"/>
        <color theme="0"/>
        <rFont val="Segoe UI"/>
        <family val="2"/>
      </rPr>
      <t>|</t>
    </r>
    <r>
      <rPr>
        <b/>
        <sz val="12"/>
        <color theme="0"/>
        <rFont val="Segoe UI"/>
        <family val="2"/>
      </rPr>
      <t xml:space="preserve"> PRINCIPAIS ÍNDICES DOS USA E IBOVESPA</t>
    </r>
  </si>
  <si>
    <t>BPAC11&lt;XBSP&gt;</t>
  </si>
  <si>
    <t>COGN3&lt;XBSP&gt;</t>
  </si>
  <si>
    <t>YDUQ3&lt;XBSP&gt;</t>
  </si>
  <si>
    <t>BPAC11</t>
  </si>
  <si>
    <t>COGN3</t>
  </si>
  <si>
    <t>YDUQ3</t>
  </si>
  <si>
    <t>Btgp Banco</t>
  </si>
  <si>
    <t>Cogna ON</t>
  </si>
  <si>
    <t>Yduqs Part</t>
  </si>
  <si>
    <t>ASAI3&lt;XBSP&gt;</t>
  </si>
  <si>
    <t>CPFE3&lt;XBSP&gt;</t>
  </si>
  <si>
    <t>CMIN3&lt;XBSP&gt;</t>
  </si>
  <si>
    <t>ENGI11&lt;XBSP&gt;</t>
  </si>
  <si>
    <t>ENEV3&lt;XBSP&gt;</t>
  </si>
  <si>
    <t>HAPV3&lt;XBSP&gt;</t>
  </si>
  <si>
    <t>IGTI11&lt;XBSP&gt;</t>
  </si>
  <si>
    <t>BEEF3&lt;XBSP&gt;</t>
  </si>
  <si>
    <t>PRIO3&lt;XBSP&gt;</t>
  </si>
  <si>
    <t>RDOR3&lt;XBSP&gt;</t>
  </si>
  <si>
    <t>VIVT3&lt;XBSP&gt;</t>
  </si>
  <si>
    <t>TIMS3&lt;XBSP&gt;</t>
  </si>
  <si>
    <t>TOTS3&lt;XBSP&gt;</t>
  </si>
  <si>
    <t>VBBR3&lt;XBSP&gt;</t>
  </si>
  <si>
    <t>ASAI3</t>
  </si>
  <si>
    <t>CPFE3</t>
  </si>
  <si>
    <t>CMIN3</t>
  </si>
  <si>
    <t>ENGI11</t>
  </si>
  <si>
    <t>ENEV3</t>
  </si>
  <si>
    <t>HAPV3</t>
  </si>
  <si>
    <t>IGTI11</t>
  </si>
  <si>
    <t>BEEF3</t>
  </si>
  <si>
    <t>PRIO3</t>
  </si>
  <si>
    <t>RDOR3</t>
  </si>
  <si>
    <t>VIVT3</t>
  </si>
  <si>
    <t>TIMS3</t>
  </si>
  <si>
    <t>TOTS3</t>
  </si>
  <si>
    <t>VBBR3</t>
  </si>
  <si>
    <t>Assai</t>
  </si>
  <si>
    <t>Copel</t>
  </si>
  <si>
    <t>CPFL Energia</t>
  </si>
  <si>
    <t>Csn Mineracao</t>
  </si>
  <si>
    <t>Energisa</t>
  </si>
  <si>
    <t>Eneva</t>
  </si>
  <si>
    <t>Hapvida</t>
  </si>
  <si>
    <t>Iguatemi SA</t>
  </si>
  <si>
    <t>Minerva</t>
  </si>
  <si>
    <t>Petrorio</t>
  </si>
  <si>
    <t>Rede D Or</t>
  </si>
  <si>
    <t>Tim</t>
  </si>
  <si>
    <t>Totvs</t>
  </si>
  <si>
    <t>Vibra</t>
  </si>
  <si>
    <t>Dta. Últ. Cot.:</t>
  </si>
  <si>
    <r>
      <rPr>
        <b/>
        <sz val="11"/>
        <color rgb="FFC00000"/>
        <rFont val="Calibri"/>
        <family val="2"/>
        <scheme val="minor"/>
      </rPr>
      <t>←</t>
    </r>
    <r>
      <rPr>
        <b/>
        <sz val="11"/>
        <color rgb="FF006B66"/>
        <rFont val="Calibri"/>
        <family val="2"/>
        <scheme val="minor"/>
      </rPr>
      <t xml:space="preserve"> </t>
    </r>
    <r>
      <rPr>
        <b/>
        <sz val="11"/>
        <color rgb="FFC00000"/>
        <rFont val="Calibri"/>
        <family val="2"/>
        <scheme val="minor"/>
      </rPr>
      <t>Não</t>
    </r>
    <r>
      <rPr>
        <b/>
        <sz val="11"/>
        <color rgb="FF006B66"/>
        <rFont val="Calibri"/>
        <family val="2"/>
        <scheme val="minor"/>
      </rPr>
      <t xml:space="preserve"> Modificar</t>
    </r>
  </si>
  <si>
    <t>Dta. Pref. Últ. Cot.:</t>
  </si>
  <si>
    <t>Código</t>
  </si>
  <si>
    <t>1M</t>
  </si>
  <si>
    <t>3M</t>
  </si>
  <si>
    <t>6M</t>
  </si>
  <si>
    <t>12M</t>
  </si>
  <si>
    <t>* Dólar cotado frente as moedas: Euro, Libra, Franco, Iene e Iuan.</t>
  </si>
  <si>
    <r>
      <t xml:space="preserve">*LIBRA </t>
    </r>
    <r>
      <rPr>
        <b/>
        <sz val="8"/>
        <color rgb="FF006B66"/>
        <rFont val="Calibri"/>
        <family val="2"/>
        <scheme val="minor"/>
      </rPr>
      <t>Esterlina</t>
    </r>
  </si>
  <si>
    <r>
      <t xml:space="preserve">*FRANCO </t>
    </r>
    <r>
      <rPr>
        <b/>
        <sz val="8"/>
        <color rgb="FF006B66"/>
        <rFont val="Calibri"/>
        <family val="2"/>
        <scheme val="minor"/>
      </rPr>
      <t>Suiço</t>
    </r>
  </si>
  <si>
    <r>
      <rPr>
        <b/>
        <sz val="10"/>
        <color rgb="FFBD9613"/>
        <rFont val="Segoe UI"/>
        <family val="2"/>
      </rPr>
      <t>5</t>
    </r>
    <r>
      <rPr>
        <b/>
        <sz val="10"/>
        <color rgb="FF006B66"/>
        <rFont val="Segoe UI"/>
        <family val="2"/>
      </rPr>
      <t xml:space="preserve"> MAIORES </t>
    </r>
    <r>
      <rPr>
        <b/>
        <sz val="10"/>
        <color rgb="FFBD9613"/>
        <rFont val="Segoe UI"/>
        <family val="2"/>
      </rPr>
      <t>ALTAS</t>
    </r>
    <r>
      <rPr>
        <b/>
        <sz val="10"/>
        <color rgb="FF006B66"/>
        <rFont val="Segoe UI"/>
        <family val="2"/>
      </rPr>
      <t xml:space="preserve"> %</t>
    </r>
  </si>
  <si>
    <r>
      <rPr>
        <b/>
        <sz val="10"/>
        <color rgb="FFBD9613"/>
        <rFont val="Segoe UI"/>
        <family val="2"/>
      </rPr>
      <t>5</t>
    </r>
    <r>
      <rPr>
        <b/>
        <sz val="10"/>
        <color rgb="FF006B66"/>
        <rFont val="Segoe UI"/>
        <family val="2"/>
      </rPr>
      <t xml:space="preserve"> MAIORES </t>
    </r>
    <r>
      <rPr>
        <b/>
        <sz val="10"/>
        <color rgb="FFBD9613"/>
        <rFont val="Segoe UI"/>
        <family val="2"/>
      </rPr>
      <t xml:space="preserve">BAIXAS </t>
    </r>
    <r>
      <rPr>
        <b/>
        <sz val="10"/>
        <color rgb="FF006B66"/>
        <rFont val="Segoe UI"/>
        <family val="2"/>
      </rPr>
      <t>%</t>
    </r>
  </si>
  <si>
    <t>1D</t>
  </si>
  <si>
    <t>PERÍODO</t>
  </si>
  <si>
    <t>24M</t>
  </si>
  <si>
    <r>
      <rPr>
        <b/>
        <sz val="11"/>
        <color rgb="FFC00000"/>
        <rFont val="Calibri"/>
        <family val="2"/>
        <scheme val="minor"/>
      </rPr>
      <t>←</t>
    </r>
    <r>
      <rPr>
        <b/>
        <sz val="11"/>
        <color rgb="FF006B66"/>
        <rFont val="Calibri"/>
        <family val="2"/>
        <scheme val="minor"/>
      </rPr>
      <t xml:space="preserve"> Selecione o </t>
    </r>
    <r>
      <rPr>
        <b/>
        <sz val="11"/>
        <color rgb="FFC00000"/>
        <rFont val="Calibri"/>
        <family val="2"/>
        <scheme val="minor"/>
      </rPr>
      <t>Período</t>
    </r>
    <r>
      <rPr>
        <b/>
        <sz val="11"/>
        <color rgb="FF006B66"/>
        <rFont val="Calibri"/>
        <family val="2"/>
        <scheme val="minor"/>
      </rPr>
      <t xml:space="preserve"> ou </t>
    </r>
    <r>
      <rPr>
        <b/>
        <sz val="11"/>
        <color rgb="FFC00000"/>
        <rFont val="Calibri"/>
        <family val="2"/>
        <scheme val="minor"/>
      </rPr>
      <t>Digite uma Data</t>
    </r>
  </si>
  <si>
    <t>Indicador</t>
  </si>
  <si>
    <t>WTICO</t>
  </si>
  <si>
    <t>Não Modificar</t>
  </si>
  <si>
    <t>Intervalo</t>
  </si>
  <si>
    <t>INTERVALO</t>
  </si>
  <si>
    <t>D</t>
  </si>
  <si>
    <r>
      <rPr>
        <b/>
        <sz val="10"/>
        <color rgb="FFC00000"/>
        <rFont val="Calibri"/>
        <family val="2"/>
        <scheme val="minor"/>
      </rPr>
      <t>←</t>
    </r>
    <r>
      <rPr>
        <b/>
        <sz val="10"/>
        <color rgb="FF006B66"/>
        <rFont val="Calibri"/>
        <family val="2"/>
        <scheme val="minor"/>
      </rPr>
      <t xml:space="preserve"> Escolha o intervalo (</t>
    </r>
    <r>
      <rPr>
        <b/>
        <sz val="10"/>
        <color rgb="FFC00000"/>
        <rFont val="Calibri"/>
        <family val="2"/>
        <scheme val="minor"/>
      </rPr>
      <t xml:space="preserve">D </t>
    </r>
    <r>
      <rPr>
        <b/>
        <sz val="10"/>
        <color rgb="FF006B66"/>
        <rFont val="Calibri"/>
        <family val="2"/>
        <scheme val="minor"/>
      </rPr>
      <t>=</t>
    </r>
    <r>
      <rPr>
        <b/>
        <sz val="10"/>
        <color rgb="FFC00000"/>
        <rFont val="Calibri"/>
        <family val="2"/>
        <scheme val="minor"/>
      </rPr>
      <t xml:space="preserve"> Dia</t>
    </r>
    <r>
      <rPr>
        <b/>
        <sz val="10"/>
        <color rgb="FF006B66"/>
        <rFont val="Calibri"/>
        <family val="2"/>
        <scheme val="minor"/>
      </rPr>
      <t xml:space="preserve">, </t>
    </r>
    <r>
      <rPr>
        <b/>
        <sz val="10"/>
        <color rgb="FFC00000"/>
        <rFont val="Calibri"/>
        <family val="2"/>
        <scheme val="minor"/>
      </rPr>
      <t xml:space="preserve">W </t>
    </r>
    <r>
      <rPr>
        <b/>
        <sz val="10"/>
        <color rgb="FF006B66"/>
        <rFont val="Calibri"/>
        <family val="2"/>
        <scheme val="minor"/>
      </rPr>
      <t>=</t>
    </r>
    <r>
      <rPr>
        <b/>
        <sz val="10"/>
        <color rgb="FFC00000"/>
        <rFont val="Calibri"/>
        <family val="2"/>
        <scheme val="minor"/>
      </rPr>
      <t xml:space="preserve"> Semana</t>
    </r>
    <r>
      <rPr>
        <b/>
        <sz val="10"/>
        <color rgb="FF006B66"/>
        <rFont val="Calibri"/>
        <family val="2"/>
        <scheme val="minor"/>
      </rPr>
      <t xml:space="preserve">, </t>
    </r>
    <r>
      <rPr>
        <b/>
        <sz val="10"/>
        <color rgb="FFC00000"/>
        <rFont val="Calibri"/>
        <family val="2"/>
        <scheme val="minor"/>
      </rPr>
      <t xml:space="preserve">M </t>
    </r>
    <r>
      <rPr>
        <b/>
        <sz val="10"/>
        <color rgb="FF006B66"/>
        <rFont val="Calibri"/>
        <family val="2"/>
        <scheme val="minor"/>
      </rPr>
      <t>=</t>
    </r>
    <r>
      <rPr>
        <b/>
        <sz val="10"/>
        <color rgb="FFC00000"/>
        <rFont val="Calibri"/>
        <family val="2"/>
        <scheme val="minor"/>
      </rPr>
      <t xml:space="preserve"> Mês</t>
    </r>
    <r>
      <rPr>
        <b/>
        <sz val="10"/>
        <color rgb="FF006B66"/>
        <rFont val="Calibri"/>
        <family val="2"/>
        <scheme val="minor"/>
      </rPr>
      <t xml:space="preserve">, </t>
    </r>
    <r>
      <rPr>
        <b/>
        <sz val="10"/>
        <color rgb="FFC00000"/>
        <rFont val="Calibri"/>
        <family val="2"/>
        <scheme val="minor"/>
      </rPr>
      <t xml:space="preserve">Q </t>
    </r>
    <r>
      <rPr>
        <b/>
        <sz val="10"/>
        <color rgb="FF006B66"/>
        <rFont val="Calibri"/>
        <family val="2"/>
        <scheme val="minor"/>
      </rPr>
      <t>=</t>
    </r>
    <r>
      <rPr>
        <b/>
        <sz val="10"/>
        <color rgb="FFC00000"/>
        <rFont val="Calibri"/>
        <family val="2"/>
        <scheme val="minor"/>
      </rPr>
      <t xml:space="preserve"> Trimestre</t>
    </r>
    <r>
      <rPr>
        <b/>
        <sz val="10"/>
        <color rgb="FF006B66"/>
        <rFont val="Calibri"/>
        <family val="2"/>
        <scheme val="minor"/>
      </rPr>
      <t xml:space="preserve">, </t>
    </r>
    <r>
      <rPr>
        <b/>
        <sz val="10"/>
        <color rgb="FFC00000"/>
        <rFont val="Calibri"/>
        <family val="2"/>
        <scheme val="minor"/>
      </rPr>
      <t xml:space="preserve">Y </t>
    </r>
    <r>
      <rPr>
        <b/>
        <sz val="10"/>
        <color rgb="FF006B66"/>
        <rFont val="Calibri"/>
        <family val="2"/>
        <scheme val="minor"/>
      </rPr>
      <t>=</t>
    </r>
    <r>
      <rPr>
        <b/>
        <sz val="10"/>
        <color rgb="FFC00000"/>
        <rFont val="Calibri"/>
        <family val="2"/>
        <scheme val="minor"/>
      </rPr>
      <t xml:space="preserve"> Ano</t>
    </r>
    <r>
      <rPr>
        <b/>
        <sz val="10"/>
        <color rgb="FF006B66"/>
        <rFont val="Calibri"/>
        <family val="2"/>
        <scheme val="minor"/>
      </rPr>
      <t>)</t>
    </r>
  </si>
  <si>
    <r>
      <rPr>
        <b/>
        <sz val="11"/>
        <color rgb="FFC00000"/>
        <rFont val="Calibri"/>
        <family val="2"/>
        <scheme val="minor"/>
      </rPr>
      <t>←</t>
    </r>
    <r>
      <rPr>
        <b/>
        <sz val="11"/>
        <color rgb="FF006B66"/>
        <rFont val="Calibri"/>
        <family val="2"/>
        <scheme val="minor"/>
      </rPr>
      <t xml:space="preserve"> Para alterar a data da </t>
    </r>
    <r>
      <rPr>
        <b/>
        <sz val="11"/>
        <color rgb="FFC00000"/>
        <rFont val="Calibri"/>
        <family val="2"/>
        <scheme val="minor"/>
      </rPr>
      <t>Célula S2</t>
    </r>
    <r>
      <rPr>
        <b/>
        <sz val="11"/>
        <color rgb="FF006B66"/>
        <rFont val="Calibri"/>
        <family val="2"/>
        <scheme val="minor"/>
      </rPr>
      <t>, basta digitar na</t>
    </r>
    <r>
      <rPr>
        <b/>
        <sz val="11"/>
        <color rgb="FFC59C00"/>
        <rFont val="Calibri"/>
        <family val="2"/>
        <scheme val="minor"/>
      </rPr>
      <t xml:space="preserve"> </t>
    </r>
    <r>
      <rPr>
        <b/>
        <sz val="11"/>
        <color rgb="FFC00000"/>
        <rFont val="Calibri"/>
        <family val="2"/>
        <scheme val="minor"/>
      </rPr>
      <t>Célula S3</t>
    </r>
  </si>
  <si>
    <t>Versão:</t>
  </si>
  <si>
    <t>v250422</t>
  </si>
  <si>
    <t>ALOS3&lt;XBSP&gt;</t>
  </si>
  <si>
    <t>AURE3&lt;XBSP&gt;</t>
  </si>
  <si>
    <t>AXIA3&lt;XBSP&gt;</t>
  </si>
  <si>
    <t>AXIA6&lt;XBSP&gt;</t>
  </si>
  <si>
    <t>AZZA3&lt;XBSP&gt;</t>
  </si>
  <si>
    <t>BRAV3&lt;XBSP&gt;</t>
  </si>
  <si>
    <t>CXSE3&lt;XBSP&gt;</t>
  </si>
  <si>
    <t>CEAB3&lt;XBSP&gt;</t>
  </si>
  <si>
    <t>CSMG3&lt;XBSP&gt;</t>
  </si>
  <si>
    <t>CPLE3&lt;XBSP&gt;</t>
  </si>
  <si>
    <t>CURY3&lt;XBSP&gt;</t>
  </si>
  <si>
    <t>DIRR3&lt;XBSP&gt;</t>
  </si>
  <si>
    <t>EMBJ3&lt;XBSP&gt;</t>
  </si>
  <si>
    <t>ISAE4&lt;XBSP&gt;</t>
  </si>
  <si>
    <t>POMO4&lt;XBSP&gt;</t>
  </si>
  <si>
    <t>MBRF3&lt;XBSP&gt;</t>
  </si>
  <si>
    <t>MOTV3&lt;XBSP&gt;</t>
  </si>
  <si>
    <t>NATU3&lt;XBSP&gt;</t>
  </si>
  <si>
    <t>RECV3&lt;XBSP&gt;</t>
  </si>
  <si>
    <t>PSSA3&lt;XBSP&gt;</t>
  </si>
  <si>
    <t>SLCE3&lt;XBSP&gt;</t>
  </si>
  <si>
    <t>SMFT3&lt;XBSP&gt;</t>
  </si>
  <si>
    <t>VAMO3&lt;XBSP&gt;</t>
  </si>
  <si>
    <t>VIVA3&lt;XBSP&gt;</t>
  </si>
  <si>
    <t>ALOS3</t>
  </si>
  <si>
    <t>AURE3</t>
  </si>
  <si>
    <t>AXIA3</t>
  </si>
  <si>
    <t>AXIA6</t>
  </si>
  <si>
    <t>AZZA3</t>
  </si>
  <si>
    <t>BRAV3</t>
  </si>
  <si>
    <t>CXSE3</t>
  </si>
  <si>
    <t>CEAB3</t>
  </si>
  <si>
    <t>CSMG3</t>
  </si>
  <si>
    <t>CPLE3</t>
  </si>
  <si>
    <t>CURY3</t>
  </si>
  <si>
    <t>DIRR3</t>
  </si>
  <si>
    <t>EMBJ3</t>
  </si>
  <si>
    <t>ISAE4</t>
  </si>
  <si>
    <t>POMO4</t>
  </si>
  <si>
    <t>MBRF3</t>
  </si>
  <si>
    <t>MOTV3</t>
  </si>
  <si>
    <t>NATU3</t>
  </si>
  <si>
    <t>RECV3</t>
  </si>
  <si>
    <t>PSSA3</t>
  </si>
  <si>
    <t>SLCE3</t>
  </si>
  <si>
    <t>SMFT3</t>
  </si>
  <si>
    <t>VAMO3</t>
  </si>
  <si>
    <t>VIVA3</t>
  </si>
  <si>
    <t>Allos</t>
  </si>
  <si>
    <t>Auren</t>
  </si>
  <si>
    <t>Axia Energia</t>
  </si>
  <si>
    <t>Azzas 2154</t>
  </si>
  <si>
    <t>Brava</t>
  </si>
  <si>
    <t>Caixa Seguri</t>
  </si>
  <si>
    <t>Cea Modas</t>
  </si>
  <si>
    <t>Copasa</t>
  </si>
  <si>
    <t>Cury S/A</t>
  </si>
  <si>
    <t>Direcional</t>
  </si>
  <si>
    <t>Isa Energia</t>
  </si>
  <si>
    <t>Marcopolo</t>
  </si>
  <si>
    <t>Motiva SA</t>
  </si>
  <si>
    <t>Natura</t>
  </si>
  <si>
    <t>Petrorecsa</t>
  </si>
  <si>
    <t>Porto Seguro</t>
  </si>
  <si>
    <t>SLC Agricola</t>
  </si>
  <si>
    <t>Smart Fit</t>
  </si>
  <si>
    <t>Vamos</t>
  </si>
  <si>
    <t>Vivara S.A.</t>
  </si>
  <si>
    <t>OURO11&lt;XBSP&gt;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</si>
</sst>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.00%;[Red]\-#,##0.00%"/>
    <numFmt numFmtId="165" formatCode="_(* #,##0.00_);_(* \(#,##0.00\);_(* &quot;-&quot;??_);_(@_)"/>
    <numFmt numFmtId="166" formatCode="&quot;R$&quot;\ #,##0.00"/>
    <numFmt numFmtId="167" formatCode="0.00\ &quot;%&quot;"/>
    <numFmt numFmtId="168" formatCode="#,##0_ ;[Red]\-#,##0\ "/>
    <numFmt numFmtId="169" formatCode="#,##0.00_ ;[Red]\-#,##0.00\ "/>
    <numFmt numFmtId="170" formatCode="yyyy"/>
    <numFmt numFmtId="171" formatCode="&quot;R$&quot;\ #,##0"/>
    <numFmt numFmtId="172" formatCode="[$$-409]#,##0.00"/>
    <numFmt numFmtId="173" formatCode="dd/mm/yyyy"/>
  </numFmts>
  <fonts count="40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Segoe UI"/>
      <family val="2"/>
    </font>
    <font>
      <sz val="11"/>
      <color theme="1"/>
      <name val="Segoe UI"/>
      <family val="2"/>
    </font>
    <font>
      <sz val="9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2"/>
      <color theme="0"/>
      <name val="Segoe UI"/>
      <family val="2"/>
    </font>
    <font>
      <b/>
      <sz val="16"/>
      <color theme="0"/>
      <name val="Segoe UI"/>
      <family val="2"/>
    </font>
    <font>
      <b/>
      <sz val="10"/>
      <color theme="1"/>
      <name val="Segoe UI"/>
      <family val="2"/>
    </font>
    <font>
      <sz val="11"/>
      <color theme="1"/>
      <name val="Wingdings 3"/>
      <family val="1"/>
      <charset val="2"/>
    </font>
    <font>
      <b/>
      <sz val="10"/>
      <color rgb="FF006B66"/>
      <name val="Segoe UI"/>
      <family val="2"/>
    </font>
    <font>
      <b/>
      <sz val="18"/>
      <color rgb="FFC59C00"/>
      <name val="Segoe UI"/>
      <family val="2"/>
    </font>
    <font>
      <sz val="10"/>
      <color theme="1" tint="0.249977111117893"/>
      <name val="Segoe UI"/>
      <family val="2"/>
    </font>
    <font>
      <b/>
      <sz val="18"/>
      <color theme="1" tint="0.249977111117893"/>
      <name val="Segoe UI"/>
      <family val="2"/>
    </font>
    <font>
      <b/>
      <sz val="12"/>
      <color rgb="FF006B66"/>
      <name val="Segoe UI"/>
      <family val="2"/>
    </font>
    <font>
      <b/>
      <sz val="12"/>
      <color theme="1"/>
      <name val="Segoe UI"/>
      <family val="2"/>
    </font>
    <font>
      <sz val="11"/>
      <color theme="1" tint="0.249977111117893"/>
      <name val="Segoe UI"/>
      <family val="2"/>
    </font>
    <font>
      <b/>
      <sz val="10"/>
      <color rgb="FFFF0000"/>
      <name val="Segoe UI"/>
      <family val="2"/>
    </font>
    <font>
      <sz val="10"/>
      <color rgb="FFC00000"/>
      <name val="Segoe UI"/>
      <family val="2"/>
    </font>
    <font>
      <b/>
      <sz val="11"/>
      <color rgb="FF006B66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b/>
      <sz val="12"/>
      <color rgb="FF006B66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C59C00"/>
      <name val="Calibri"/>
      <family val="2"/>
      <scheme val="minor"/>
    </font>
    <font>
      <b/>
      <sz val="10"/>
      <color rgb="FFDAE2DD"/>
      <name val="Segoe UI"/>
      <family val="2"/>
    </font>
    <font>
      <b/>
      <sz val="11"/>
      <color theme="1"/>
      <name val="Calibri"/>
      <family val="2"/>
      <scheme val="minor"/>
    </font>
    <font>
      <sz val="9"/>
      <color rgb="FF006B66"/>
      <name val="Segoe UI"/>
      <family val="2"/>
    </font>
    <font>
      <b/>
      <sz val="9"/>
      <color rgb="FF006B66"/>
      <name val="Segoe UI"/>
      <family val="2"/>
    </font>
    <font>
      <b/>
      <sz val="8"/>
      <color rgb="FF006B66"/>
      <name val="Calibri"/>
      <family val="2"/>
      <scheme val="minor"/>
    </font>
    <font>
      <b/>
      <sz val="20"/>
      <color rgb="FF006B66"/>
      <name val="Segoe UI"/>
      <family val="2"/>
    </font>
    <font>
      <b/>
      <sz val="11"/>
      <color rgb="FF006B66"/>
      <name val="Segoe UI"/>
      <family val="2"/>
    </font>
    <font>
      <b/>
      <sz val="10"/>
      <color rgb="FFBD9613"/>
      <name val="Segoe UI"/>
      <family val="2"/>
    </font>
    <font>
      <b/>
      <sz val="10"/>
      <color theme="1" tint="0.249977111117893"/>
      <name val="Segoe UI"/>
      <family val="2"/>
    </font>
    <font>
      <b/>
      <sz val="11"/>
      <color rgb="FFBD9613"/>
      <name val="Calibri"/>
      <family val="2"/>
      <scheme val="minor"/>
    </font>
    <font>
      <sz val="9"/>
      <color theme="0"/>
      <name val="Segoe UI"/>
      <family val="2"/>
    </font>
    <font>
      <b/>
      <sz val="18"/>
      <name val="Segoe UI"/>
      <family val="2"/>
    </font>
    <font>
      <b/>
      <sz val="10"/>
      <color rgb="FF006B66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6"/>
      <color rgb="FFDAE2DD"/>
      <name val="Segoe UI"/>
      <family val="2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6B66"/>
        <bgColor indexed="64"/>
      </patternFill>
    </fill>
    <fill>
      <patternFill patternType="solid">
        <fgColor rgb="FFFFC7CE"/>
      </patternFill>
    </fill>
    <fill>
      <patternFill patternType="solid">
        <fgColor rgb="FFDAE2DD"/>
        <bgColor indexed="64"/>
      </patternFill>
    </fill>
    <fill>
      <patternFill patternType="solid">
        <fgColor theme="0" tint="-4.9989318521683403E-2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n">
        <color rgb="FF006B66"/>
      </bottom>
      <diagonal/>
    </border>
    <border>
      <left/>
      <right style="thick">
        <color rgb="FFC59C00"/>
      </right>
      <top style="hair">
        <color rgb="FFC59C00"/>
      </top>
      <bottom/>
      <diagonal/>
    </border>
    <border>
      <left style="thick">
        <color rgb="FFC59C00"/>
      </left>
      <right/>
      <top style="hair">
        <color rgb="FFC59C00"/>
      </top>
      <bottom/>
      <diagonal/>
    </border>
    <border>
      <left/>
      <right/>
      <top style="hair">
        <color rgb="FF006B66"/>
      </top>
      <bottom style="hair">
        <color rgb="FF006B66"/>
      </bottom>
      <diagonal/>
    </border>
    <border>
      <left/>
      <right/>
      <top style="hair">
        <color rgb="FF006B66"/>
      </top>
      <bottom/>
      <diagonal/>
    </border>
    <border>
      <left/>
      <right/>
      <top/>
      <bottom style="thick">
        <color rgb="FFC59C00"/>
      </bottom>
      <diagonal/>
    </border>
    <border>
      <left/>
      <right style="thick">
        <color rgb="FFC59C00"/>
      </right>
      <top/>
      <bottom style="hair">
        <color rgb="FFC59C00"/>
      </bottom>
      <diagonal/>
    </border>
    <border>
      <left style="thick">
        <color rgb="FFC59C00"/>
      </left>
      <right style="thick">
        <color rgb="FFC59C00"/>
      </right>
      <top/>
      <bottom style="hair">
        <color rgb="FFC59C00"/>
      </bottom>
      <diagonal/>
    </border>
    <border>
      <left style="thick">
        <color rgb="FFC59C00"/>
      </left>
      <right/>
      <top/>
      <bottom style="hair">
        <color rgb="FFC59C00"/>
      </bottom>
      <diagonal/>
    </border>
    <border>
      <left style="thick">
        <color rgb="FFC59C00"/>
      </left>
      <right style="thick">
        <color rgb="FFC59C00"/>
      </right>
      <top style="hair">
        <color rgb="FFC59C00"/>
      </top>
      <bottom/>
      <diagonal/>
    </border>
    <border>
      <left/>
      <right/>
      <top/>
      <bottom style="hair">
        <color rgb="FF006B66"/>
      </bottom>
      <diagonal/>
    </border>
    <border>
      <left style="thick">
        <color rgb="FFC59C00"/>
      </left>
      <right/>
      <top/>
      <bottom style="thin">
        <color rgb="FF006B66"/>
      </bottom>
      <diagonal/>
    </border>
    <border>
      <left/>
      <right/>
      <top style="thin">
        <color rgb="FF006B66"/>
      </top>
      <bottom style="thin">
        <color rgb="FF006B66"/>
      </bottom>
      <diagonal/>
    </border>
    <border>
      <left style="thick">
        <color rgb="FFC59C00"/>
      </left>
      <right/>
      <top style="thin">
        <color rgb="FF006B66"/>
      </top>
      <bottom style="thin">
        <color rgb="FF006B66"/>
      </bottom>
      <diagonal/>
    </border>
    <border>
      <left/>
      <right/>
      <top style="thin">
        <color rgb="FF006B66"/>
      </top>
      <bottom/>
      <diagonal/>
    </border>
    <border>
      <left style="thick">
        <color rgb="FFC59C00"/>
      </left>
      <right/>
      <top style="thin">
        <color rgb="FF006B66"/>
      </top>
      <bottom/>
      <diagonal/>
    </border>
    <border>
      <left/>
      <right/>
      <top style="thick">
        <color rgb="FFC59C00"/>
      </top>
      <bottom style="thick">
        <color rgb="FFC59C00"/>
      </bottom>
      <diagonal/>
    </border>
    <border>
      <left style="thin">
        <color theme="0"/>
      </left>
      <right/>
      <top style="thick">
        <color rgb="FFC59C00"/>
      </top>
      <bottom style="thin">
        <color theme="0"/>
      </bottom>
      <diagonal/>
    </border>
    <border>
      <left/>
      <right style="thin">
        <color theme="0"/>
      </right>
      <top style="thick">
        <color rgb="FFC59C00"/>
      </top>
      <bottom style="thin">
        <color theme="0"/>
      </bottom>
      <diagonal/>
    </border>
    <border>
      <left/>
      <right style="medium">
        <color rgb="FF006B66"/>
      </right>
      <top/>
      <bottom style="hair">
        <color rgb="FF006B66"/>
      </bottom>
      <diagonal/>
    </border>
    <border>
      <left style="medium">
        <color rgb="FF006B66"/>
      </left>
      <right style="medium">
        <color rgb="FF006B66"/>
      </right>
      <top/>
      <bottom style="hair">
        <color rgb="FF006B66"/>
      </bottom>
      <diagonal/>
    </border>
    <border>
      <left style="medium">
        <color rgb="FF006B66"/>
      </left>
      <right/>
      <top/>
      <bottom style="hair">
        <color rgb="FF006B66"/>
      </bottom>
      <diagonal/>
    </border>
    <border>
      <left/>
      <right style="medium">
        <color rgb="FF006B66"/>
      </right>
      <top style="hair">
        <color rgb="FF006B66"/>
      </top>
      <bottom style="hair">
        <color rgb="FF006B66"/>
      </bottom>
      <diagonal/>
    </border>
    <border>
      <left style="medium">
        <color rgb="FF006B66"/>
      </left>
      <right style="medium">
        <color rgb="FF006B66"/>
      </right>
      <top style="hair">
        <color rgb="FF006B66"/>
      </top>
      <bottom style="hair">
        <color rgb="FF006B66"/>
      </bottom>
      <diagonal/>
    </border>
    <border>
      <left style="medium">
        <color rgb="FF006B66"/>
      </left>
      <right/>
      <top style="hair">
        <color rgb="FF006B66"/>
      </top>
      <bottom style="hair">
        <color rgb="FF006B66"/>
      </bottom>
      <diagonal/>
    </border>
    <border>
      <left/>
      <right style="medium">
        <color rgb="FF006B66"/>
      </right>
      <top style="hair">
        <color rgb="FF006B66"/>
      </top>
      <bottom/>
      <diagonal/>
    </border>
    <border>
      <left style="medium">
        <color rgb="FF006B66"/>
      </left>
      <right style="medium">
        <color rgb="FF006B66"/>
      </right>
      <top style="hair">
        <color rgb="FF006B66"/>
      </top>
      <bottom/>
      <diagonal/>
    </border>
    <border>
      <left style="medium">
        <color rgb="FF006B66"/>
      </left>
      <right/>
      <top style="hair">
        <color rgb="FF006B66"/>
      </top>
      <bottom/>
      <diagonal/>
    </border>
    <border>
      <left style="thin">
        <color theme="0"/>
      </left>
      <right/>
      <top style="thick">
        <color rgb="FFC59C00"/>
      </top>
      <bottom/>
      <diagonal/>
    </border>
    <border>
      <left/>
      <right/>
      <top style="thick">
        <color rgb="FFC59C00"/>
      </top>
      <bottom/>
      <diagonal/>
    </border>
    <border>
      <left/>
      <right style="thin">
        <color theme="0"/>
      </right>
      <top style="thick">
        <color rgb="FFC59C00"/>
      </top>
      <bottom/>
      <diagonal/>
    </border>
    <border>
      <left style="thick">
        <color theme="0"/>
      </left>
      <right/>
      <top style="thick">
        <color rgb="FFC59C00"/>
      </top>
      <bottom/>
      <diagonal/>
    </border>
    <border>
      <left/>
      <right style="thick">
        <color theme="0"/>
      </right>
      <top style="thick">
        <color rgb="FFC59C00"/>
      </top>
      <bottom/>
      <diagonal/>
    </border>
    <border>
      <left/>
      <right/>
      <top/>
      <bottom style="thick">
        <color rgb="FFBD9613"/>
      </bottom>
      <diagonal/>
    </border>
    <border>
      <left style="thick">
        <color theme="0"/>
      </left>
      <right/>
      <top style="thick">
        <color rgb="FFBD9613"/>
      </top>
      <bottom style="thick">
        <color theme="0"/>
      </bottom>
      <diagonal/>
    </border>
    <border>
      <left/>
      <right style="thick">
        <color theme="0"/>
      </right>
      <top/>
      <bottom style="thick">
        <color rgb="FFC59C00"/>
      </bottom>
      <diagonal/>
    </border>
    <border>
      <left style="thick">
        <color theme="0"/>
      </left>
      <right/>
      <top/>
      <bottom style="thick">
        <color rgb="FFC59C00"/>
      </bottom>
      <diagonal/>
    </border>
    <border>
      <left/>
      <right style="thick">
        <color rgb="FFBD9613"/>
      </right>
      <top/>
      <bottom style="hair">
        <color rgb="FFBD9613"/>
      </bottom>
      <diagonal/>
    </border>
    <border>
      <left style="thick">
        <color rgb="FFBD9613"/>
      </left>
      <right style="thin">
        <color theme="0"/>
      </right>
      <top/>
      <bottom style="hair">
        <color rgb="FFBD9613"/>
      </bottom>
      <diagonal/>
    </border>
    <border>
      <left/>
      <right style="thick">
        <color rgb="FFBD9613"/>
      </right>
      <top style="hair">
        <color rgb="FFBD9613"/>
      </top>
      <bottom style="hair">
        <color rgb="FFBD9613"/>
      </bottom>
      <diagonal/>
    </border>
    <border>
      <left style="thick">
        <color rgb="FFBD9613"/>
      </left>
      <right style="thin">
        <color theme="0"/>
      </right>
      <top style="hair">
        <color rgb="FFBD9613"/>
      </top>
      <bottom style="hair">
        <color rgb="FFBD9613"/>
      </bottom>
      <diagonal/>
    </border>
    <border>
      <left/>
      <right style="thick">
        <color rgb="FFBD9613"/>
      </right>
      <top style="hair">
        <color rgb="FFBD9613"/>
      </top>
      <bottom/>
      <diagonal/>
    </border>
    <border>
      <left style="thick">
        <color rgb="FFBD9613"/>
      </left>
      <right style="thin">
        <color theme="0"/>
      </right>
      <top style="hair">
        <color rgb="FFBD9613"/>
      </top>
      <bottom/>
      <diagonal/>
    </border>
    <border>
      <left/>
      <right style="thick">
        <color theme="0"/>
      </right>
      <top style="thick">
        <color rgb="FFBD9613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hair">
        <color rgb="FFC59C00"/>
      </top>
      <bottom/>
      <diagonal/>
    </border>
    <border>
      <left/>
      <right style="medium">
        <color rgb="FFBD9613"/>
      </right>
      <top/>
      <bottom style="thick">
        <color rgb="FFBD9613"/>
      </bottom>
      <diagonal/>
    </border>
    <border>
      <left style="medium">
        <color rgb="FFBD9613"/>
      </left>
      <right/>
      <top/>
      <bottom style="thick">
        <color rgb="FFBD9613"/>
      </bottom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 style="medium">
        <color rgb="FFBD9613"/>
      </left>
      <right style="medium">
        <color rgb="FFBD9613"/>
      </right>
      <top/>
      <bottom style="thick">
        <color rgb="FFBD9613"/>
      </bottom>
      <diagonal/>
    </border>
    <border>
      <left/>
      <right style="medium">
        <color rgb="FF006B66"/>
      </right>
      <top style="thick">
        <color rgb="FFBD9613"/>
      </top>
      <bottom style="hair">
        <color rgb="FF006B66"/>
      </bottom>
      <diagonal/>
    </border>
    <border>
      <left style="medium">
        <color rgb="FF006B66"/>
      </left>
      <right/>
      <top style="thick">
        <color rgb="FFBD9613"/>
      </top>
      <bottom style="hair">
        <color rgb="FF006B66"/>
      </bottom>
      <diagonal/>
    </border>
    <border>
      <left/>
      <right/>
      <top style="thick">
        <color rgb="FFBD9613"/>
      </top>
      <bottom style="hair">
        <color rgb="FF006B66"/>
      </bottom>
      <diagonal/>
    </border>
    <border>
      <left style="medium">
        <color rgb="FFBD9613"/>
      </left>
      <right/>
      <top/>
      <bottom/>
      <diagonal/>
    </border>
    <border>
      <left style="medium">
        <color rgb="FF006B66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3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176">
    <xf numFmtId="0" fontId="0" fillId="0" borderId="0" xfId="0"/>
    <xf numFmtId="0" fontId="4" fillId="0" borderId="0" xfId="0" applyFont="1"/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164" fontId="8" fillId="0" borderId="0" xfId="3" applyNumberFormat="1" applyFont="1" applyAlignment="1">
      <alignment horizontal="right" vertical="center"/>
    </xf>
    <xf numFmtId="169" fontId="2" fillId="0" borderId="0" xfId="2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2" fontId="12" fillId="0" borderId="0" xfId="0" applyNumberFormat="1" applyFont="1" applyAlignment="1">
      <alignment horizontal="center"/>
    </xf>
    <xf numFmtId="10" fontId="12" fillId="0" borderId="0" xfId="3" applyNumberFormat="1" applyFont="1" applyBorder="1" applyAlignment="1">
      <alignment horizontal="center"/>
    </xf>
    <xf numFmtId="10" fontId="12" fillId="0" borderId="0" xfId="3" applyNumberFormat="1" applyFont="1" applyBorder="1" applyAlignment="1">
      <alignment horizontal="right"/>
    </xf>
    <xf numFmtId="10" fontId="12" fillId="0" borderId="0" xfId="3" applyNumberFormat="1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1" fillId="4" borderId="0" xfId="0" applyFont="1" applyFill="1" applyAlignment="1">
      <alignment horizontal="center" vertical="center"/>
    </xf>
    <xf numFmtId="170" fontId="21" fillId="4" borderId="0" xfId="0" applyNumberFormat="1" applyFont="1" applyFill="1" applyAlignment="1">
      <alignment horizontal="center" vertical="center"/>
    </xf>
    <xf numFmtId="17" fontId="21" fillId="4" borderId="0" xfId="0" applyNumberFormat="1" applyFont="1" applyFill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4" borderId="14" xfId="0" applyNumberFormat="1" applyFill="1" applyBorder="1" applyAlignment="1">
      <alignment horizontal="center" vertical="center"/>
    </xf>
    <xf numFmtId="164" fontId="0" fillId="4" borderId="13" xfId="0" applyNumberFormat="1" applyFill="1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164" fontId="4" fillId="4" borderId="14" xfId="0" applyNumberFormat="1" applyFont="1" applyFill="1" applyBorder="1" applyAlignment="1">
      <alignment horizontal="center" vertical="center"/>
    </xf>
    <xf numFmtId="164" fontId="4" fillId="4" borderId="13" xfId="0" applyNumberFormat="1" applyFont="1" applyFill="1" applyBorder="1" applyAlignment="1">
      <alignment horizontal="center" vertical="center"/>
    </xf>
    <xf numFmtId="164" fontId="0" fillId="0" borderId="16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/>
    </xf>
    <xf numFmtId="0" fontId="19" fillId="4" borderId="13" xfId="0" applyFont="1" applyFill="1" applyBorder="1" applyAlignment="1">
      <alignment horizontal="center" vertical="center"/>
    </xf>
    <xf numFmtId="0" fontId="19" fillId="4" borderId="13" xfId="0" applyFont="1" applyFill="1" applyBorder="1" applyAlignment="1">
      <alignment horizontal="left" vertical="center"/>
    </xf>
    <xf numFmtId="0" fontId="19" fillId="0" borderId="13" xfId="0" applyFont="1" applyBorder="1" applyAlignment="1">
      <alignment horizontal="center" vertical="center"/>
    </xf>
    <xf numFmtId="0" fontId="19" fillId="0" borderId="13" xfId="0" applyFont="1" applyBorder="1" applyAlignment="1">
      <alignment horizontal="left" vertical="center"/>
    </xf>
    <xf numFmtId="0" fontId="27" fillId="0" borderId="13" xfId="0" applyFont="1" applyBorder="1" applyAlignment="1">
      <alignment horizontal="center" vertical="center"/>
    </xf>
    <xf numFmtId="0" fontId="27" fillId="0" borderId="13" xfId="0" applyFont="1" applyBorder="1" applyAlignment="1">
      <alignment horizontal="left" vertical="center"/>
    </xf>
    <xf numFmtId="0" fontId="27" fillId="4" borderId="13" xfId="0" applyFont="1" applyFill="1" applyBorder="1" applyAlignment="1">
      <alignment horizontal="center" vertical="center"/>
    </xf>
    <xf numFmtId="0" fontId="27" fillId="4" borderId="13" xfId="0" applyFont="1" applyFill="1" applyBorder="1" applyAlignment="1">
      <alignment horizontal="left" vertical="center"/>
    </xf>
    <xf numFmtId="0" fontId="19" fillId="0" borderId="15" xfId="0" applyFont="1" applyBorder="1" applyAlignment="1">
      <alignment horizontal="center" vertical="center"/>
    </xf>
    <xf numFmtId="0" fontId="19" fillId="0" borderId="15" xfId="0" applyFont="1" applyBorder="1" applyAlignment="1">
      <alignment horizontal="left" vertical="center"/>
    </xf>
    <xf numFmtId="14" fontId="20" fillId="0" borderId="0" xfId="0" applyNumberFormat="1" applyFont="1"/>
    <xf numFmtId="0" fontId="25" fillId="0" borderId="0" xfId="0" applyFont="1" applyAlignment="1">
      <alignment horizontal="center" vertical="center"/>
    </xf>
    <xf numFmtId="0" fontId="28" fillId="0" borderId="0" xfId="0" applyFont="1"/>
    <xf numFmtId="0" fontId="26" fillId="0" borderId="0" xfId="0" applyFont="1"/>
    <xf numFmtId="0" fontId="19" fillId="0" borderId="17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170" fontId="10" fillId="0" borderId="23" xfId="0" quotePrefix="1" applyNumberFormat="1" applyFont="1" applyBorder="1" applyAlignment="1">
      <alignment horizontal="left" vertical="center"/>
    </xf>
    <xf numFmtId="0" fontId="10" fillId="4" borderId="23" xfId="0" applyFont="1" applyFill="1" applyBorder="1" applyAlignment="1">
      <alignment horizontal="left" vertical="center"/>
    </xf>
    <xf numFmtId="0" fontId="10" fillId="4" borderId="26" xfId="0" applyFont="1" applyFill="1" applyBorder="1" applyAlignment="1">
      <alignment horizontal="left" vertical="center"/>
    </xf>
    <xf numFmtId="0" fontId="10" fillId="4" borderId="29" xfId="0" applyFont="1" applyFill="1" applyBorder="1" applyAlignment="1">
      <alignment horizontal="center"/>
    </xf>
    <xf numFmtId="0" fontId="10" fillId="4" borderId="30" xfId="0" applyFont="1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164" fontId="15" fillId="0" borderId="11" xfId="3" applyNumberFormat="1" applyFont="1" applyBorder="1" applyAlignment="1">
      <alignment vertical="center"/>
    </xf>
    <xf numFmtId="164" fontId="15" fillId="0" borderId="5" xfId="3" applyNumberFormat="1" applyFont="1" applyBorder="1" applyAlignment="1">
      <alignment vertical="center"/>
    </xf>
    <xf numFmtId="0" fontId="30" fillId="0" borderId="11" xfId="0" applyFont="1" applyBorder="1" applyAlignment="1">
      <alignment horizontal="left"/>
    </xf>
    <xf numFmtId="0" fontId="30" fillId="0" borderId="5" xfId="0" applyFont="1" applyBorder="1" applyAlignment="1">
      <alignment horizontal="left"/>
    </xf>
    <xf numFmtId="0" fontId="10" fillId="4" borderId="18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/>
    </xf>
    <xf numFmtId="14" fontId="21" fillId="4" borderId="0" xfId="0" applyNumberFormat="1" applyFont="1" applyFill="1" applyAlignment="1">
      <alignment horizontal="center" vertical="center"/>
    </xf>
    <xf numFmtId="166" fontId="16" fillId="0" borderId="11" xfId="0" applyNumberFormat="1" applyFont="1" applyBorder="1" applyAlignment="1">
      <alignment horizontal="center" vertical="center"/>
    </xf>
    <xf numFmtId="172" fontId="16" fillId="0" borderId="5" xfId="0" applyNumberFormat="1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10" fontId="32" fillId="0" borderId="1" xfId="3" applyNumberFormat="1" applyFont="1" applyFill="1" applyBorder="1" applyAlignment="1">
      <alignment horizontal="right"/>
    </xf>
    <xf numFmtId="10" fontId="32" fillId="0" borderId="13" xfId="3" applyNumberFormat="1" applyFont="1" applyFill="1" applyBorder="1" applyAlignment="1">
      <alignment horizontal="right"/>
    </xf>
    <xf numFmtId="10" fontId="32" fillId="0" borderId="15" xfId="3" applyNumberFormat="1" applyFont="1" applyFill="1" applyBorder="1" applyAlignment="1">
      <alignment horizontal="right"/>
    </xf>
    <xf numFmtId="10" fontId="32" fillId="0" borderId="1" xfId="3" applyNumberFormat="1" applyFont="1" applyFill="1" applyBorder="1" applyAlignment="1">
      <alignment horizontal="left"/>
    </xf>
    <xf numFmtId="10" fontId="32" fillId="0" borderId="13" xfId="3" applyNumberFormat="1" applyFont="1" applyFill="1" applyBorder="1" applyAlignment="1">
      <alignment horizontal="left"/>
    </xf>
    <xf numFmtId="10" fontId="32" fillId="0" borderId="15" xfId="3" applyNumberFormat="1" applyFont="1" applyFill="1" applyBorder="1" applyAlignment="1">
      <alignment horizontal="left"/>
    </xf>
    <xf numFmtId="0" fontId="10" fillId="0" borderId="0" xfId="0" applyFont="1" applyAlignment="1">
      <alignment horizontal="center" vertical="center"/>
    </xf>
    <xf numFmtId="10" fontId="32" fillId="0" borderId="0" xfId="3" applyNumberFormat="1" applyFont="1" applyFill="1" applyBorder="1" applyAlignment="1">
      <alignment horizontal="right"/>
    </xf>
    <xf numFmtId="0" fontId="10" fillId="4" borderId="0" xfId="0" applyFont="1" applyFill="1" applyAlignment="1">
      <alignment horizontal="center" vertical="center"/>
    </xf>
    <xf numFmtId="2" fontId="10" fillId="0" borderId="1" xfId="0" applyNumberFormat="1" applyFont="1" applyBorder="1" applyAlignment="1">
      <alignment horizontal="center"/>
    </xf>
    <xf numFmtId="2" fontId="10" fillId="4" borderId="13" xfId="0" applyNumberFormat="1" applyFont="1" applyFill="1" applyBorder="1" applyAlignment="1">
      <alignment horizontal="center"/>
    </xf>
    <xf numFmtId="2" fontId="10" fillId="0" borderId="13" xfId="0" applyNumberFormat="1" applyFont="1" applyBorder="1" applyAlignment="1">
      <alignment horizontal="center"/>
    </xf>
    <xf numFmtId="2" fontId="10" fillId="0" borderId="15" xfId="0" applyNumberFormat="1" applyFont="1" applyBorder="1" applyAlignment="1">
      <alignment horizontal="center"/>
    </xf>
    <xf numFmtId="10" fontId="10" fillId="0" borderId="1" xfId="3" applyNumberFormat="1" applyFont="1" applyBorder="1" applyAlignment="1">
      <alignment horizontal="left"/>
    </xf>
    <xf numFmtId="10" fontId="10" fillId="4" borderId="13" xfId="3" applyNumberFormat="1" applyFont="1" applyFill="1" applyBorder="1" applyAlignment="1">
      <alignment horizontal="left"/>
    </xf>
    <xf numFmtId="10" fontId="10" fillId="0" borderId="13" xfId="3" applyNumberFormat="1" applyFont="1" applyBorder="1" applyAlignment="1">
      <alignment horizontal="left"/>
    </xf>
    <xf numFmtId="10" fontId="10" fillId="0" borderId="15" xfId="3" applyNumberFormat="1" applyFont="1" applyBorder="1" applyAlignment="1">
      <alignment horizontal="left"/>
    </xf>
    <xf numFmtId="0" fontId="19" fillId="0" borderId="36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3" fontId="2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4" fontId="18" fillId="0" borderId="0" xfId="0" applyNumberFormat="1" applyFont="1"/>
    <xf numFmtId="0" fontId="9" fillId="0" borderId="0" xfId="0" applyFont="1" applyAlignment="1">
      <alignment horizontal="center" vertical="center"/>
    </xf>
    <xf numFmtId="14" fontId="10" fillId="0" borderId="39" xfId="0" applyNumberFormat="1" applyFont="1" applyBorder="1" applyAlignment="1">
      <alignment horizontal="center" vertical="center"/>
    </xf>
    <xf numFmtId="14" fontId="10" fillId="0" borderId="41" xfId="0" applyNumberFormat="1" applyFont="1" applyBorder="1" applyAlignment="1">
      <alignment horizontal="center" vertical="center"/>
    </xf>
    <xf numFmtId="0" fontId="10" fillId="0" borderId="38" xfId="0" applyFont="1" applyBorder="1" applyAlignment="1">
      <alignment horizontal="left" vertical="center"/>
    </xf>
    <xf numFmtId="0" fontId="10" fillId="0" borderId="40" xfId="0" applyFont="1" applyBorder="1" applyAlignment="1">
      <alignment horizontal="left" vertical="center"/>
    </xf>
    <xf numFmtId="0" fontId="10" fillId="0" borderId="42" xfId="0" applyFont="1" applyBorder="1" applyAlignment="1">
      <alignment horizontal="left" vertical="center"/>
    </xf>
    <xf numFmtId="14" fontId="23" fillId="4" borderId="35" xfId="0" applyNumberFormat="1" applyFont="1" applyFill="1" applyBorder="1" applyAlignment="1">
      <alignment horizontal="center" vertical="center"/>
    </xf>
    <xf numFmtId="0" fontId="19" fillId="4" borderId="44" xfId="0" applyFont="1" applyFill="1" applyBorder="1" applyAlignment="1">
      <alignment horizontal="left" vertical="center"/>
    </xf>
    <xf numFmtId="0" fontId="19" fillId="4" borderId="45" xfId="0" applyFont="1" applyFill="1" applyBorder="1" applyAlignment="1">
      <alignment horizontal="left" vertical="center"/>
    </xf>
    <xf numFmtId="3" fontId="23" fillId="4" borderId="46" xfId="0" applyNumberFormat="1" applyFont="1" applyFill="1" applyBorder="1" applyAlignment="1">
      <alignment horizontal="center" vertical="center"/>
    </xf>
    <xf numFmtId="0" fontId="24" fillId="2" borderId="47" xfId="0" applyFont="1" applyFill="1" applyBorder="1" applyAlignment="1">
      <alignment horizontal="center" vertical="center"/>
    </xf>
    <xf numFmtId="0" fontId="24" fillId="2" borderId="48" xfId="0" applyFont="1" applyFill="1" applyBorder="1" applyAlignment="1">
      <alignment horizontal="center" vertical="center"/>
    </xf>
    <xf numFmtId="3" fontId="10" fillId="0" borderId="43" xfId="0" applyNumberFormat="1" applyFont="1" applyBorder="1" applyAlignment="1">
      <alignment horizontal="center" vertical="center"/>
    </xf>
    <xf numFmtId="0" fontId="10" fillId="4" borderId="49" xfId="0" applyFont="1" applyFill="1" applyBorder="1" applyAlignment="1">
      <alignment horizontal="center" vertical="center"/>
    </xf>
    <xf numFmtId="0" fontId="10" fillId="4" borderId="50" xfId="0" applyFont="1" applyFill="1" applyBorder="1" applyAlignment="1">
      <alignment horizontal="center" vertical="center"/>
    </xf>
    <xf numFmtId="0" fontId="24" fillId="2" borderId="34" xfId="0" applyFont="1" applyFill="1" applyBorder="1" applyAlignment="1">
      <alignment horizontal="center" vertical="center"/>
    </xf>
    <xf numFmtId="0" fontId="24" fillId="2" borderId="51" xfId="0" applyFont="1" applyFill="1" applyBorder="1" applyAlignment="1">
      <alignment vertical="center"/>
    </xf>
    <xf numFmtId="169" fontId="2" fillId="0" borderId="28" xfId="2" applyNumberFormat="1" applyFont="1" applyBorder="1" applyAlignment="1">
      <alignment horizontal="center" vertical="center"/>
    </xf>
    <xf numFmtId="0" fontId="10" fillId="0" borderId="52" xfId="0" applyFont="1" applyBorder="1"/>
    <xf numFmtId="0" fontId="10" fillId="4" borderId="23" xfId="0" applyFont="1" applyFill="1" applyBorder="1"/>
    <xf numFmtId="0" fontId="10" fillId="0" borderId="23" xfId="0" applyFont="1" applyBorder="1"/>
    <xf numFmtId="169" fontId="10" fillId="0" borderId="23" xfId="2" applyNumberFormat="1" applyFont="1" applyBorder="1" applyAlignment="1">
      <alignment horizontal="left" vertical="center"/>
    </xf>
    <xf numFmtId="169" fontId="10" fillId="4" borderId="23" xfId="2" applyNumberFormat="1" applyFont="1" applyFill="1" applyBorder="1" applyAlignment="1">
      <alignment horizontal="left" vertical="center"/>
    </xf>
    <xf numFmtId="169" fontId="10" fillId="0" borderId="26" xfId="2" applyNumberFormat="1" applyFont="1" applyBorder="1" applyAlignment="1">
      <alignment horizontal="center" vertical="center"/>
    </xf>
    <xf numFmtId="168" fontId="2" fillId="0" borderId="53" xfId="2" applyNumberFormat="1" applyFont="1" applyBorder="1" applyAlignment="1">
      <alignment horizontal="center" vertical="center"/>
    </xf>
    <xf numFmtId="14" fontId="10" fillId="0" borderId="23" xfId="0" applyNumberFormat="1" applyFont="1" applyBorder="1" applyAlignment="1">
      <alignment horizontal="center" vertical="center"/>
    </xf>
    <xf numFmtId="168" fontId="2" fillId="0" borderId="25" xfId="2" applyNumberFormat="1" applyFont="1" applyBorder="1" applyAlignment="1">
      <alignment horizontal="center" vertical="center"/>
    </xf>
    <xf numFmtId="14" fontId="10" fillId="4" borderId="23" xfId="0" applyNumberFormat="1" applyFont="1" applyFill="1" applyBorder="1" applyAlignment="1">
      <alignment horizontal="center" vertical="center"/>
    </xf>
    <xf numFmtId="168" fontId="2" fillId="4" borderId="25" xfId="2" applyNumberFormat="1" applyFont="1" applyFill="1" applyBorder="1" applyAlignment="1">
      <alignment horizontal="center" vertical="center"/>
    </xf>
    <xf numFmtId="169" fontId="2" fillId="0" borderId="54" xfId="2" applyNumberFormat="1" applyFont="1" applyBorder="1" applyAlignment="1">
      <alignment horizontal="center" vertical="center"/>
    </xf>
    <xf numFmtId="169" fontId="2" fillId="0" borderId="4" xfId="2" applyNumberFormat="1" applyFont="1" applyBorder="1" applyAlignment="1">
      <alignment horizontal="center" vertical="center"/>
    </xf>
    <xf numFmtId="169" fontId="2" fillId="4" borderId="4" xfId="2" applyNumberFormat="1" applyFont="1" applyFill="1" applyBorder="1" applyAlignment="1">
      <alignment horizontal="center" vertical="center"/>
    </xf>
    <xf numFmtId="10" fontId="2" fillId="0" borderId="53" xfId="3" applyNumberFormat="1" applyFont="1" applyBorder="1" applyAlignment="1">
      <alignment horizontal="center" vertical="center"/>
    </xf>
    <xf numFmtId="0" fontId="24" fillId="2" borderId="55" xfId="0" applyFont="1" applyFill="1" applyBorder="1" applyAlignment="1">
      <alignment vertical="center"/>
    </xf>
    <xf numFmtId="10" fontId="2" fillId="4" borderId="25" xfId="3" applyNumberFormat="1" applyFont="1" applyFill="1" applyBorder="1" applyAlignment="1">
      <alignment horizontal="center" vertical="center"/>
    </xf>
    <xf numFmtId="10" fontId="2" fillId="0" borderId="25" xfId="3" applyNumberFormat="1" applyFont="1" applyBorder="1" applyAlignment="1">
      <alignment horizontal="center" vertical="center"/>
    </xf>
    <xf numFmtId="169" fontId="2" fillId="4" borderId="25" xfId="2" applyNumberFormat="1" applyFont="1" applyFill="1" applyBorder="1" applyAlignment="1">
      <alignment horizontal="center" vertical="center"/>
    </xf>
    <xf numFmtId="169" fontId="2" fillId="0" borderId="0" xfId="2" applyNumberFormat="1" applyFont="1" applyBorder="1" applyAlignment="1">
      <alignment horizontal="left" vertical="center"/>
    </xf>
    <xf numFmtId="0" fontId="9" fillId="4" borderId="0" xfId="0" applyFont="1" applyFill="1" applyAlignment="1">
      <alignment horizontal="center" vertical="center"/>
    </xf>
    <xf numFmtId="0" fontId="25" fillId="0" borderId="57" xfId="0" applyFont="1" applyBorder="1" applyAlignment="1">
      <alignment horizontal="center"/>
    </xf>
    <xf numFmtId="0" fontId="39" fillId="5" borderId="57" xfId="0" applyFont="1" applyFill="1" applyBorder="1" applyAlignment="1">
      <alignment horizontal="center"/>
    </xf>
    <xf numFmtId="0" fontId="14" fillId="4" borderId="0" xfId="0" applyFont="1" applyFill="1" applyAlignment="1">
      <alignment horizontal="center" vertical="center"/>
    </xf>
    <xf numFmtId="0" fontId="10" fillId="4" borderId="32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horizontal="center" vertical="center"/>
    </xf>
    <xf numFmtId="0" fontId="29" fillId="0" borderId="20" xfId="0" applyFont="1" applyBorder="1" applyAlignment="1">
      <alignment horizontal="center"/>
    </xf>
    <xf numFmtId="0" fontId="29" fillId="0" borderId="21" xfId="0" applyFont="1" applyBorder="1" applyAlignment="1">
      <alignment horizontal="center"/>
    </xf>
    <xf numFmtId="0" fontId="29" fillId="0" borderId="23" xfId="0" applyFont="1" applyBorder="1" applyAlignment="1">
      <alignment horizontal="center"/>
    </xf>
    <xf numFmtId="0" fontId="29" fillId="0" borderId="24" xfId="0" applyFont="1" applyBorder="1" applyAlignment="1">
      <alignment horizontal="center"/>
    </xf>
    <xf numFmtId="10" fontId="13" fillId="0" borderId="21" xfId="0" applyNumberFormat="1" applyFont="1" applyBorder="1" applyAlignment="1">
      <alignment horizontal="center" vertical="center"/>
    </xf>
    <xf numFmtId="10" fontId="13" fillId="0" borderId="24" xfId="0" applyNumberFormat="1" applyFont="1" applyBorder="1" applyAlignment="1">
      <alignment horizontal="center" vertical="center"/>
    </xf>
    <xf numFmtId="10" fontId="13" fillId="0" borderId="22" xfId="0" applyNumberFormat="1" applyFont="1" applyBorder="1" applyAlignment="1">
      <alignment horizontal="center" vertical="center"/>
    </xf>
    <xf numFmtId="10" fontId="13" fillId="0" borderId="25" xfId="0" applyNumberFormat="1" applyFont="1" applyBorder="1" applyAlignment="1">
      <alignment horizontal="center" vertical="center"/>
    </xf>
    <xf numFmtId="0" fontId="29" fillId="0" borderId="26" xfId="0" applyFont="1" applyBorder="1" applyAlignment="1">
      <alignment horizontal="center"/>
    </xf>
    <xf numFmtId="0" fontId="29" fillId="0" borderId="27" xfId="0" applyFont="1" applyBorder="1" applyAlignment="1">
      <alignment horizontal="center"/>
    </xf>
    <xf numFmtId="10" fontId="13" fillId="0" borderId="27" xfId="0" applyNumberFormat="1" applyFont="1" applyBorder="1" applyAlignment="1">
      <alignment horizontal="center" vertical="center"/>
    </xf>
    <xf numFmtId="10" fontId="13" fillId="0" borderId="28" xfId="0" applyNumberFormat="1" applyFont="1" applyBorder="1" applyAlignment="1">
      <alignment horizontal="center" vertical="center"/>
    </xf>
    <xf numFmtId="167" fontId="8" fillId="4" borderId="56" xfId="0" applyNumberFormat="1" applyFont="1" applyFill="1" applyBorder="1" applyAlignment="1">
      <alignment horizontal="center" vertical="center"/>
    </xf>
    <xf numFmtId="167" fontId="8" fillId="4" borderId="0" xfId="0" applyNumberFormat="1" applyFont="1" applyFill="1" applyAlignment="1">
      <alignment horizontal="center" vertical="center"/>
    </xf>
    <xf numFmtId="167" fontId="8" fillId="0" borderId="56" xfId="0" applyNumberFormat="1" applyFont="1" applyBorder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3" fontId="10" fillId="4" borderId="56" xfId="0" applyNumberFormat="1" applyFont="1" applyFill="1" applyBorder="1" applyAlignment="1">
      <alignment horizontal="center" vertical="center"/>
    </xf>
    <xf numFmtId="3" fontId="10" fillId="4" borderId="0" xfId="0" applyNumberFormat="1" applyFont="1" applyFill="1" applyAlignment="1">
      <alignment horizontal="center" vertical="center"/>
    </xf>
    <xf numFmtId="3" fontId="10" fillId="0" borderId="56" xfId="0" applyNumberFormat="1" applyFont="1" applyBorder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10" fillId="4" borderId="3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4" fontId="6" fillId="2" borderId="6" xfId="1" applyNumberFormat="1" applyFont="1" applyFill="1" applyBorder="1" applyAlignment="1">
      <alignment horizontal="center" vertical="center"/>
    </xf>
    <xf numFmtId="14" fontId="6" fillId="2" borderId="6" xfId="1" applyNumberFormat="1" applyFont="1" applyFill="1" applyBorder="1" applyAlignment="1">
      <alignment horizontal="left" vertical="center"/>
    </xf>
    <xf numFmtId="14" fontId="6" fillId="2" borderId="34" xfId="1" applyNumberFormat="1" applyFont="1" applyFill="1" applyBorder="1" applyAlignment="1">
      <alignment horizontal="left" vertical="center"/>
    </xf>
    <xf numFmtId="14" fontId="6" fillId="2" borderId="0" xfId="1" applyNumberFormat="1" applyFont="1" applyFill="1" applyBorder="1" applyAlignment="1">
      <alignment horizontal="left" vertical="center"/>
    </xf>
    <xf numFmtId="10" fontId="35" fillId="0" borderId="21" xfId="0" applyNumberFormat="1" applyFont="1" applyBorder="1" applyAlignment="1">
      <alignment horizontal="center" vertical="center"/>
    </xf>
    <xf numFmtId="10" fontId="35" fillId="0" borderId="24" xfId="0" applyNumberFormat="1" applyFont="1" applyBorder="1" applyAlignment="1">
      <alignment horizontal="center" vertical="center"/>
    </xf>
    <xf numFmtId="171" fontId="36" fillId="0" borderId="0" xfId="5" applyNumberFormat="1" applyFont="1" applyAlignment="1">
      <alignment horizontal="center" vertical="center" wrapText="1"/>
    </xf>
    <xf numFmtId="0" fontId="21" fillId="0" borderId="7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21" fillId="0" borderId="10" xfId="0" applyFont="1" applyBorder="1" applyAlignment="1">
      <alignment vertical="center"/>
    </xf>
    <xf numFmtId="14" fontId="19" fillId="0" borderId="9" xfId="0" applyNumberFormat="1" applyFont="1" applyBorder="1" applyAlignment="1">
      <alignment horizontal="center" vertical="center"/>
    </xf>
    <xf numFmtId="14" fontId="33" fillId="4" borderId="10" xfId="0" applyNumberFormat="1" applyFont="1" applyFill="1" applyBorder="1" applyAlignment="1">
      <alignment horizontal="center" vertical="center"/>
    </xf>
    <xf numFmtId="0" fontId="33" fillId="4" borderId="3" xfId="0" applyFont="1" applyFill="1" applyBorder="1" applyAlignment="1">
      <alignment horizontal="center" vertical="center"/>
    </xf>
    <xf numFmtId="0" fontId="38" fillId="2" borderId="34" xfId="0" applyFont="1" applyFill="1" applyBorder="1" applyAlignment="1">
      <alignment horizontal="center" vertical="center"/>
    </xf>
    <xf numFmtId="173" fontId="28" fillId="0" borderId="0" xfId="0" applyNumberFormat="1" applyFont="1"/>
    <xf numFmtId="173" fontId="19" fillId="0" borderId="8" xfId="0" applyNumberFormat="1" applyFont="1" applyBorder="1" applyAlignment="1">
      <alignment horizontal="center" vertical="center"/>
    </xf>
    <xf numFmtId="173" fontId="10" fillId="0" borderId="52" xfId="0" applyNumberFormat="1" applyFont="1" applyBorder="1" applyAlignment="1">
      <alignment horizontal="center" vertical="center"/>
    </xf>
    <xf numFmtId="173" fontId="6" fillId="2" borderId="6" xfId="1" applyNumberFormat="1" applyFont="1" applyFill="1" applyBorder="1" applyAlignment="1">
      <alignment horizontal="center" vertical="center"/>
    </xf>
  </cellXfs>
  <cellStyles count="6">
    <cellStyle name="Moeda" xfId="5" builtinId="4"/>
    <cellStyle name="Normal" xfId="0" builtinId="0"/>
    <cellStyle name="Porcentagem" xfId="3" builtinId="5"/>
    <cellStyle name="Ruim" xfId="1" builtinId="27"/>
    <cellStyle name="Vírgula" xfId="2" builtinId="3"/>
    <cellStyle name="Vírgula 2" xfId="4" xr:uid="{3C4B7691-CFB6-4782-A487-9692FF302CB2}"/>
  </cellStyles>
  <dxfs count="17"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10A640"/>
      </font>
    </dxf>
    <dxf>
      <font>
        <color rgb="FFFF0000"/>
      </font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</dxfs>
  <tableStyles count="1" defaultTableStyle="TableStyleMedium2" defaultPivotStyle="PivotStyleLight16">
    <tableStyle name="Anbima" pivot="0" table="0" count="1" xr9:uid="{00000000-0011-0000-FFFF-FFFF00000000}"/>
  </tableStyles>
  <colors>
    <mruColors>
      <color rgb="FFBD9613"/>
      <color rgb="FFDAE2DD"/>
      <color rgb="FF006B66"/>
      <color rgb="FF5A8AC6"/>
      <color rgb="FFF8696B"/>
      <color rgb="FFC59C00"/>
      <color rgb="FF00CC00"/>
      <color rgb="FF3366CC"/>
      <color rgb="FFFF00FF"/>
      <color rgb="FFF1F7ED"/>
    </mruColors>
  </colors>
  <extLst>
    <ext xmlns:x14="http://schemas.microsoft.com/office/spreadsheetml/2009/9/main" uri="{46F421CA-312F-682f-3DD2-61675219B42D}">
      <x14:dxfs count="1">
        <dxf>
          <font>
            <b/>
            <i val="0"/>
            <color theme="0"/>
          </font>
          <fill>
            <patternFill>
              <bgColor theme="1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Anbima">
          <x14:slicerStyleElements>
            <x14:slicerStyleElement type="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69213fbde2c54626a390082c37a71578">
      <tp>
        <v>2</v>
        <stp/>
        <stp>828fc8e5-3125-4ac2-adaf-f51a097ad581</stp>
        <tr r="L12" s="1"/>
      </tp>
      <tp>
        <v>2</v>
        <stp/>
        <stp>9bb3c05d-752e-4180-a36b-3aab23147b1d</stp>
        <tr r="P7" s="1"/>
      </tp>
    </main>
    <main first="rtdsrv_eco_69213fbde2c54626a390082c37a71578">
      <tp>
        <v>2</v>
        <stp/>
        <stp>8217670c-4184-4a36-90e6-213c02189364</stp>
        <tr r="K36" s="1"/>
      </tp>
    </main>
    <main first="rtdsrv_eco_69213fbde2c54626a390082c37a71578">
      <tp>
        <v>2</v>
        <stp/>
        <stp>534e5094-3105-43f5-8d98-9260792e4edb</stp>
        <tr r="L20" s="1"/>
      </tp>
      <tp>
        <v>2</v>
        <stp/>
        <stp>91ae9111-8a8f-4ee6-a4d8-6aa7b8c85c8c</stp>
        <tr r="S28" s="1"/>
      </tp>
      <tp>
        <v>2</v>
        <stp/>
        <stp>7aa64d41-bb22-42ac-b1ac-931041a5e727</stp>
        <tr r="F35" s="1"/>
      </tp>
    </main>
    <main first="rtdsrv_eco_69213fbde2c54626a390082c37a71578">
      <tp>
        <v>2</v>
        <stp/>
        <stp>ea84375c-5d22-4601-b5bc-ddb01ff81bde</stp>
        <tr r="L24" s="1"/>
      </tp>
    </main>
    <main first="rtdsrv_eco_69213fbde2c54626a390082c37a71578">
      <tp>
        <v>2</v>
        <stp/>
        <stp>022c90c6-0378-422b-bc77-3b613c84f12a</stp>
        <tr r="K12" s="1"/>
      </tp>
      <tp>
        <v>2</v>
        <stp/>
        <stp>2c6adc6f-9510-40d7-8a82-d1cc03047bbb</stp>
        <tr r="S2" s="1"/>
      </tp>
    </main>
    <main first="rtdsrv_eco_69213fbde2c54626a390082c37a71578">
      <tp>
        <v>2</v>
        <stp/>
        <stp>110f2e69-b343-40a1-a753-402bbab42560</stp>
        <tr r="C6" s="6"/>
      </tp>
      <tp>
        <v>2</v>
        <stp/>
        <stp>f0077b90-12ac-4de9-8984-2e4ecfff7713</stp>
        <tr r="M29" s="1"/>
      </tp>
      <tp>
        <v>2</v>
        <stp/>
        <stp>558d1378-61fb-4528-b0c0-b95656338102</stp>
        <tr r="L16" s="1"/>
      </tp>
      <tp>
        <v>2</v>
        <stp/>
        <stp>f100f71a-796f-4c6a-84d0-75cf6eaf4152</stp>
        <tr r="L17" s="1"/>
      </tp>
    </main>
    <main first="rtdsrv_eco_69213fbde2c54626a390082c37a71578">
      <tp>
        <v>2</v>
        <stp/>
        <stp>bcef79bf-395f-4213-9d82-b28812d6a795</stp>
        <tr r="H7" s="6"/>
      </tp>
    </main>
    <main first="rtdsrv_eco_69213fbde2c54626a390082c37a71578">
      <tp>
        <v>2</v>
        <stp/>
        <stp>33664a31-d8ea-482f-8420-8f2eb45ebd54</stp>
        <tr r="K11" s="1"/>
      </tp>
      <tp>
        <v>2</v>
        <stp/>
        <stp>8eae94f5-1dd0-4162-9edb-72bc0c05232e</stp>
        <tr r="Q20" s="1"/>
      </tp>
      <tp>
        <v>2</v>
        <stp/>
        <stp>427193a4-6c2e-4d39-b2ae-1ece14bafe73</stp>
        <tr r="L23" s="1"/>
      </tp>
    </main>
    <main first="rtdsrv_eco_69213fbde2c54626a390082c37a71578">
      <tp>
        <v>2</v>
        <stp/>
        <stp>0d9fa1fb-0e86-467c-84b1-1cbb09df4dea</stp>
        <tr r="E36" s="1"/>
      </tp>
    </main>
    <main first="rtdsrv_eco_69213fbde2c54626a390082c37a71578">
      <tp>
        <v>2</v>
        <stp/>
        <stp>d8c35426-ca50-481a-8b78-ae12ed851ac7</stp>
        <tr r="P11" s="1"/>
      </tp>
      <tp>
        <v>2</v>
        <stp/>
        <stp>bea24446-8764-4693-aba0-0ba9a2a2024c</stp>
        <tr r="C35" s="1"/>
      </tp>
      <tp>
        <v>2</v>
        <stp/>
        <stp>c72534ae-c23e-44ef-92c7-6729d274c960</stp>
        <tr r="Q28" s="1"/>
      </tp>
      <tp>
        <v>2</v>
        <stp/>
        <stp>f9c44c92-711a-4f55-8af3-5ec8751627c0</stp>
        <tr r="L28" s="1"/>
      </tp>
    </main>
    <main first="rtdsrv_eco_69213fbde2c54626a390082c37a71578">
      <tp>
        <v>2</v>
        <stp/>
        <stp>97594c37-f1f4-4bb0-a3d0-4e0e8bb259d7</stp>
        <tr r="R15" s="1"/>
      </tp>
      <tp>
        <v>2</v>
        <stp/>
        <stp>e2148b6d-99e2-4bec-8dc8-5e3f30fafdd8</stp>
        <tr r="S20" s="1"/>
      </tp>
      <tp>
        <v>2</v>
        <stp/>
        <stp>668765b2-5710-4342-9882-74772e91453e</stp>
        <tr r="T7" s="1"/>
      </tp>
      <tp>
        <v>2</v>
        <stp/>
        <stp>e06cb8de-4557-4d8b-9335-d23d1f006a50</stp>
        <tr r="T11" s="1"/>
      </tp>
    </main>
    <main first="rtdsrv_eco_69213fbde2c54626a390082c37a71578">
      <tp>
        <v>2</v>
        <stp/>
        <stp>ff31b75a-9ded-45c0-a804-6661fd515efa</stp>
        <tr r="P10" s="1"/>
      </tp>
    </main>
    <main first="rtdsrv_eco_69213fbde2c54626a390082c37a71578">
      <tp>
        <v>2</v>
        <stp/>
        <stp>d2b025d1-18b6-4031-b03c-6e04a7c0b884</stp>
        <tr r="L36" s="1"/>
      </tp>
    </main>
    <main first="rtdsrv_eco_69213fbde2c54626a390082c37a71578">
      <tp>
        <v>2</v>
        <stp/>
        <stp>34f588b7-ebed-4868-82b1-18ec6c2c455e</stp>
        <tr r="Q22" s="1"/>
      </tp>
      <tp>
        <v>2</v>
        <stp/>
        <stp>56b90b84-2531-436f-b2ae-4faffc33f9a4</stp>
        <tr r="L9" s="1"/>
      </tp>
    </main>
    <main first="rtdsrv_eco_69213fbde2c54626a390082c37a71578">
      <tp>
        <v>2</v>
        <stp/>
        <stp>7ce9c3cd-d521-4cbb-9094-b2b69f44ef1c</stp>
        <tr r="P6" s="1"/>
      </tp>
    </main>
    <main first="rtdsrv_eco_69213fbde2c54626a390082c37a71578">
      <tp>
        <v>2</v>
        <stp/>
        <stp>b688e12c-2b82-4440-997d-5932b990a055</stp>
        <tr r="T6" s="1"/>
      </tp>
      <tp>
        <v>2</v>
        <stp/>
        <stp>2ab52f31-2bc7-412e-8adf-2e0bcb3ae1f7</stp>
        <tr r="R14" s="1"/>
      </tp>
    </main>
    <main first="rtdsrv_eco_69213fbde2c54626a390082c37a71578">
      <tp>
        <v>2</v>
        <stp/>
        <stp>c5caf0ec-dc99-42ca-aaad-fd65ef851a19</stp>
        <tr r="L19" s="1"/>
      </tp>
      <tp>
        <v>2</v>
        <stp/>
        <stp>a6cddea6-1b39-4fb3-9dce-1422b68d222b</stp>
        <tr r="L11" s="1"/>
      </tp>
    </main>
    <main first="rtdsrv_eco_69213fbde2c54626a390082c37a71578">
      <tp>
        <v>2</v>
        <stp/>
        <stp>cf94b245-db50-4be4-8c37-053765fb85d4</stp>
        <tr r="L21" s="1"/>
      </tp>
      <tp>
        <v>2</v>
        <stp/>
        <stp>4e324415-2923-471a-a0e8-847b76efdde5</stp>
        <tr r="B28" s="1"/>
      </tp>
      <tp>
        <v>2</v>
        <stp/>
        <stp>0241daf3-1506-4bf1-8220-95645e742077</stp>
        <tr r="E7" s="6"/>
      </tp>
      <tp>
        <v>2</v>
        <stp/>
        <stp>c0746f92-c701-4110-9121-0179851442b1</stp>
        <tr r="Q36" s="1"/>
      </tp>
      <tp>
        <v>2</v>
        <stp/>
        <stp>d22d2fc1-9172-4296-be1b-f837cfcee473</stp>
        <tr r="J36" s="1"/>
      </tp>
      <tp>
        <v>2</v>
        <stp/>
        <stp>51e7e297-6c76-4ac5-b424-02ab46d3b6f9</stp>
        <tr r="B35" s="1"/>
      </tp>
      <tp>
        <v>2</v>
        <stp/>
        <stp>da5e6ecd-5e76-45ec-9653-61992a6917bb</stp>
        <tr r="G36" s="1"/>
      </tp>
      <tp>
        <v>2</v>
        <stp/>
        <stp>8f58032f-122a-43dc-87cb-13596a4bf1ed</stp>
        <tr r="P36" s="1"/>
      </tp>
    </main>
    <main first="rtdsrv_eco_69213fbde2c54626a390082c37a71578">
      <tp>
        <v>2</v>
        <stp/>
        <stp>71d20e98-9bef-4d76-80e5-c11c0967916b</stp>
        <tr r="T36" s="1"/>
      </tp>
    </main>
    <main first="rtdsrv_eco_69213fbde2c54626a390082c37a71578">
      <tp>
        <v>2</v>
        <stp/>
        <stp>90db526c-f33b-4457-a377-8e92f31f55d4</stp>
        <tr r="H36" s="1"/>
      </tp>
    </main>
    <main first="rtdsrv_eco_69213fbde2c54626a390082c37a71578">
      <tp>
        <v>2</v>
        <stp/>
        <stp>22a76932-4a02-4b2d-aeb4-18d731eb37c8</stp>
        <tr r="N36" s="1"/>
      </tp>
    </main>
    <main first="rtdsrv_eco_69213fbde2c54626a390082c37a71578">
      <tp>
        <v>2</v>
        <stp/>
        <stp>41726ebd-d0d2-4b63-8fb5-213f2cbc25b6</stp>
        <tr r="S36" s="1"/>
      </tp>
    </main>
    <main first="rtdsrv_eco_69213fbde2c54626a390082c37a71578">
      <tp>
        <v>2</v>
        <stp/>
        <stp>74346c42-b1b5-46ec-be1e-ecba9493a49d</stp>
        <tr r="T10" s="1"/>
      </tp>
    </main>
    <main first="rtdsrv_eco_69213fbde2c54626a390082c37a71578">
      <tp>
        <v>2</v>
        <stp/>
        <stp>807b75c2-597c-487f-9267-0e18566d98a4</stp>
        <tr r="S30" s="1"/>
      </tp>
    </main>
    <main first="rtdsrv_eco_69213fbde2c54626a390082c37a71578">
      <tp>
        <v>2</v>
        <stp/>
        <stp>e12c3e08-3a14-4d6d-a849-19dd96dca35e</stp>
        <tr r="R10" s="1"/>
      </tp>
    </main>
    <main first="rtdsrv_eco_69213fbde2c54626a390082c37a71578">
      <tp>
        <v>2</v>
        <stp/>
        <stp>76cf9377-daa7-4c40-8266-28471bde67a2</stp>
        <tr r="S22" s="1"/>
      </tp>
    </main>
    <main first="rtdsrv_eco_69213fbde2c54626a390082c37a71578">
      <tp>
        <v>2</v>
        <stp/>
        <stp>48a26d3b-6eb0-4605-8c3d-3d16a4fbe56f</stp>
        <tr r="I28" s="1"/>
      </tp>
    </main>
    <main first="rtdsrv_eco_69213fbde2c54626a390082c37a71578">
      <tp>
        <v>2</v>
        <stp/>
        <stp>11196bbb-c0bc-4b44-952b-b6ad39a5605d</stp>
        <tr r="R6" s="1"/>
      </tp>
      <tp>
        <v>2</v>
        <stp/>
        <stp>7c1325e9-64f8-40f8-9739-2e21fb174ead</stp>
        <tr r="L29" s="1"/>
      </tp>
    </main>
    <main first="rtdsrv_eco_69213fbde2c54626a390082c37a71578">
      <tp>
        <v>2</v>
        <stp/>
        <stp>9fc773a9-246e-4eef-99ba-b2734991dade</stp>
        <tr r="R7" s="1"/>
      </tp>
      <tp>
        <v>2</v>
        <stp/>
        <stp>9a8e9111-8dd8-43e7-a849-83333cb47299</stp>
        <tr r="L22" s="1"/>
      </tp>
    </main>
    <main first="rtdsrv_eco_69213fbde2c54626a390082c37a71578">
      <tp>
        <v>2</v>
        <stp/>
        <stp>d5562939-1da7-44cf-9961-2e35afa91f78</stp>
        <tr r="O36" s="1"/>
      </tp>
      <tp>
        <v>2</v>
        <stp/>
        <stp>f17ed99a-357e-423d-aae7-7591e350436f</stp>
        <tr r="R11" s="1"/>
      </tp>
    </main>
    <main first="rtdsrv_eco_69213fbde2c54626a390082c37a71578">
      <tp>
        <v>2</v>
        <stp/>
        <stp>8cb8928b-a614-4cd1-8116-700316da69d2</stp>
        <tr r="B8" s="6"/>
      </tp>
    </main>
    <main first="rtdsrv_eco_69213fbde2c54626a390082c37a71578">
      <tp>
        <v>2</v>
        <stp/>
        <stp>2fe5acc1-caf1-48e2-afff-bde2795e0ab5</stp>
        <tr r="M28" s="1"/>
      </tp>
      <tp>
        <v>2</v>
        <stp/>
        <stp>4f32d56e-9c48-40fe-b8c2-c092bcd5918e</stp>
        <tr r="D35" s="1"/>
      </tp>
      <tp>
        <v>2</v>
        <stp/>
        <stp>d46b3c38-eb88-47f0-8b9e-772641201320</stp>
        <tr r="Q34" s="1"/>
      </tp>
      <tp>
        <v>2</v>
        <stp/>
        <stp>f6577daf-a1a3-4309-b5a3-86dcef951685</stp>
        <tr r="M36" s="1"/>
      </tp>
    </main>
    <main first="rtdsrv_eco_69213fbde2c54626a390082c37a71578">
      <tp>
        <v>2</v>
        <stp/>
        <stp>e3863973-0481-402d-ace8-385087c8c9eb</stp>
        <tr r="L8" s="1"/>
      </tp>
      <tp>
        <v>2</v>
        <stp/>
        <stp>8e09c966-d0c1-4b5c-b33b-9e73f7d037b1</stp>
        <tr r="K30" s="1"/>
      </tp>
      <tp>
        <v>2</v>
        <stp/>
        <stp>82926e8d-9aaa-42c2-b96a-2009cf4a6061</stp>
        <tr r="Q30" s="1"/>
      </tp>
      <tp>
        <v>2</v>
        <stp/>
        <stp>d9f30d80-8d0c-43de-a7fe-fe15195006bb</stp>
        <tr r="I36" s="1"/>
      </tp>
    </main>
    <main first="rtdsrv_eco_69213fbde2c54626a390082c37a71578">
      <tp>
        <v>2</v>
        <stp/>
        <stp>98c5794b-0a71-4ef4-bd60-74e3f9cf02b2</stp>
        <tr r="R36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89290543871759"/>
          <c:y val="8.7818752323980884E-2"/>
          <c:w val="0.85094985631981523"/>
          <c:h val="0.72312295734312726"/>
        </c:manualLayout>
      </c:layout>
      <c:areaChart>
        <c:grouping val="stacked"/>
        <c:varyColors val="0"/>
        <c:ser>
          <c:idx val="0"/>
          <c:order val="0"/>
          <c:tx>
            <c:strRef>
              <c:f>'Base Gráfico'!$C$7</c:f>
              <c:strCache>
                <c:ptCount val="1"/>
                <c:pt idx="0">
                  <c:v>IBOV</c:v>
                </c:pt>
              </c:strCache>
            </c:strRef>
          </c:tx>
          <c:spPr>
            <a:solidFill>
              <a:srgbClr val="DAE2DD"/>
            </a:solidFill>
            <a:ln w="6350">
              <a:solidFill>
                <a:srgbClr val="DAE2DD"/>
              </a:solidFill>
            </a:ln>
            <a:effectLst/>
          </c:spPr>
          <c:cat>
            <c:numRef>
              <c:f>'Base Gráfico'!$B$8:$B$999</c:f>
              <c:numCache>
                <c:formatCode>m/d/yyyy</c:formatCode>
                <c:ptCount val="992"/>
                <c:pt idx="0">
                  <c:v>45412</c:v>
                </c:pt>
                <c:pt idx="1">
                  <c:v>45413</c:v>
                </c:pt>
                <c:pt idx="2">
                  <c:v>45414</c:v>
                </c:pt>
                <c:pt idx="3">
                  <c:v>45415</c:v>
                </c:pt>
                <c:pt idx="4">
                  <c:v>45418</c:v>
                </c:pt>
                <c:pt idx="5">
                  <c:v>45419</c:v>
                </c:pt>
                <c:pt idx="6">
                  <c:v>45420</c:v>
                </c:pt>
                <c:pt idx="7">
                  <c:v>45421</c:v>
                </c:pt>
                <c:pt idx="8">
                  <c:v>45422</c:v>
                </c:pt>
                <c:pt idx="9">
                  <c:v>45425</c:v>
                </c:pt>
                <c:pt idx="10">
                  <c:v>45426</c:v>
                </c:pt>
                <c:pt idx="11">
                  <c:v>45427</c:v>
                </c:pt>
                <c:pt idx="12">
                  <c:v>45428</c:v>
                </c:pt>
                <c:pt idx="13">
                  <c:v>45429</c:v>
                </c:pt>
                <c:pt idx="14">
                  <c:v>45432</c:v>
                </c:pt>
                <c:pt idx="15">
                  <c:v>45433</c:v>
                </c:pt>
                <c:pt idx="16">
                  <c:v>45434</c:v>
                </c:pt>
                <c:pt idx="17">
                  <c:v>45435</c:v>
                </c:pt>
                <c:pt idx="18">
                  <c:v>45436</c:v>
                </c:pt>
                <c:pt idx="19">
                  <c:v>45439</c:v>
                </c:pt>
                <c:pt idx="20">
                  <c:v>45440</c:v>
                </c:pt>
                <c:pt idx="21">
                  <c:v>45441</c:v>
                </c:pt>
                <c:pt idx="22">
                  <c:v>45442</c:v>
                </c:pt>
                <c:pt idx="23">
                  <c:v>45443</c:v>
                </c:pt>
                <c:pt idx="24">
                  <c:v>45446</c:v>
                </c:pt>
                <c:pt idx="25">
                  <c:v>45447</c:v>
                </c:pt>
                <c:pt idx="26">
                  <c:v>45448</c:v>
                </c:pt>
                <c:pt idx="27">
                  <c:v>45449</c:v>
                </c:pt>
                <c:pt idx="28">
                  <c:v>45450</c:v>
                </c:pt>
                <c:pt idx="29">
                  <c:v>45453</c:v>
                </c:pt>
                <c:pt idx="30">
                  <c:v>45454</c:v>
                </c:pt>
                <c:pt idx="31">
                  <c:v>45455</c:v>
                </c:pt>
                <c:pt idx="32">
                  <c:v>45456</c:v>
                </c:pt>
                <c:pt idx="33">
                  <c:v>45457</c:v>
                </c:pt>
                <c:pt idx="34">
                  <c:v>45460</c:v>
                </c:pt>
                <c:pt idx="35">
                  <c:v>45461</c:v>
                </c:pt>
                <c:pt idx="36">
                  <c:v>45462</c:v>
                </c:pt>
                <c:pt idx="37">
                  <c:v>45463</c:v>
                </c:pt>
                <c:pt idx="38">
                  <c:v>45464</c:v>
                </c:pt>
                <c:pt idx="39">
                  <c:v>45467</c:v>
                </c:pt>
                <c:pt idx="40">
                  <c:v>45468</c:v>
                </c:pt>
                <c:pt idx="41">
                  <c:v>45469</c:v>
                </c:pt>
                <c:pt idx="42">
                  <c:v>45470</c:v>
                </c:pt>
                <c:pt idx="43">
                  <c:v>45471</c:v>
                </c:pt>
                <c:pt idx="44">
                  <c:v>45474</c:v>
                </c:pt>
                <c:pt idx="45">
                  <c:v>45475</c:v>
                </c:pt>
                <c:pt idx="46">
                  <c:v>45476</c:v>
                </c:pt>
                <c:pt idx="47">
                  <c:v>45477</c:v>
                </c:pt>
                <c:pt idx="48">
                  <c:v>45478</c:v>
                </c:pt>
                <c:pt idx="49">
                  <c:v>45481</c:v>
                </c:pt>
                <c:pt idx="50">
                  <c:v>45482</c:v>
                </c:pt>
                <c:pt idx="51">
                  <c:v>45483</c:v>
                </c:pt>
                <c:pt idx="52">
                  <c:v>45484</c:v>
                </c:pt>
                <c:pt idx="53">
                  <c:v>45485</c:v>
                </c:pt>
                <c:pt idx="54">
                  <c:v>45488</c:v>
                </c:pt>
                <c:pt idx="55">
                  <c:v>45489</c:v>
                </c:pt>
                <c:pt idx="56">
                  <c:v>45490</c:v>
                </c:pt>
                <c:pt idx="57">
                  <c:v>45491</c:v>
                </c:pt>
                <c:pt idx="58">
                  <c:v>45492</c:v>
                </c:pt>
                <c:pt idx="59">
                  <c:v>45495</c:v>
                </c:pt>
                <c:pt idx="60">
                  <c:v>45496</c:v>
                </c:pt>
                <c:pt idx="61">
                  <c:v>45497</c:v>
                </c:pt>
                <c:pt idx="62">
                  <c:v>45498</c:v>
                </c:pt>
                <c:pt idx="63">
                  <c:v>45499</c:v>
                </c:pt>
                <c:pt idx="64">
                  <c:v>45502</c:v>
                </c:pt>
                <c:pt idx="65">
                  <c:v>45503</c:v>
                </c:pt>
                <c:pt idx="66">
                  <c:v>45504</c:v>
                </c:pt>
                <c:pt idx="67">
                  <c:v>45505</c:v>
                </c:pt>
                <c:pt idx="68">
                  <c:v>45506</c:v>
                </c:pt>
                <c:pt idx="69">
                  <c:v>45509</c:v>
                </c:pt>
                <c:pt idx="70">
                  <c:v>45510</c:v>
                </c:pt>
                <c:pt idx="71">
                  <c:v>45511</c:v>
                </c:pt>
                <c:pt idx="72">
                  <c:v>45512</c:v>
                </c:pt>
                <c:pt idx="73">
                  <c:v>45513</c:v>
                </c:pt>
                <c:pt idx="74">
                  <c:v>45516</c:v>
                </c:pt>
                <c:pt idx="75">
                  <c:v>45517</c:v>
                </c:pt>
                <c:pt idx="76">
                  <c:v>45518</c:v>
                </c:pt>
                <c:pt idx="77">
                  <c:v>45519</c:v>
                </c:pt>
                <c:pt idx="78">
                  <c:v>45520</c:v>
                </c:pt>
                <c:pt idx="79">
                  <c:v>45523</c:v>
                </c:pt>
                <c:pt idx="80">
                  <c:v>45524</c:v>
                </c:pt>
                <c:pt idx="81">
                  <c:v>45525</c:v>
                </c:pt>
                <c:pt idx="82">
                  <c:v>45526</c:v>
                </c:pt>
                <c:pt idx="83">
                  <c:v>45527</c:v>
                </c:pt>
                <c:pt idx="84">
                  <c:v>45530</c:v>
                </c:pt>
                <c:pt idx="85">
                  <c:v>45531</c:v>
                </c:pt>
                <c:pt idx="86">
                  <c:v>45532</c:v>
                </c:pt>
                <c:pt idx="87">
                  <c:v>45533</c:v>
                </c:pt>
                <c:pt idx="88">
                  <c:v>45534</c:v>
                </c:pt>
                <c:pt idx="89">
                  <c:v>45537</c:v>
                </c:pt>
                <c:pt idx="90">
                  <c:v>45538</c:v>
                </c:pt>
                <c:pt idx="91">
                  <c:v>45539</c:v>
                </c:pt>
                <c:pt idx="92">
                  <c:v>45540</c:v>
                </c:pt>
                <c:pt idx="93">
                  <c:v>45541</c:v>
                </c:pt>
                <c:pt idx="94">
                  <c:v>45544</c:v>
                </c:pt>
                <c:pt idx="95">
                  <c:v>45545</c:v>
                </c:pt>
                <c:pt idx="96">
                  <c:v>45546</c:v>
                </c:pt>
                <c:pt idx="97">
                  <c:v>45547</c:v>
                </c:pt>
                <c:pt idx="98">
                  <c:v>45548</c:v>
                </c:pt>
                <c:pt idx="99">
                  <c:v>45551</c:v>
                </c:pt>
                <c:pt idx="100">
                  <c:v>45552</c:v>
                </c:pt>
                <c:pt idx="101">
                  <c:v>45553</c:v>
                </c:pt>
                <c:pt idx="102">
                  <c:v>45554</c:v>
                </c:pt>
                <c:pt idx="103">
                  <c:v>45555</c:v>
                </c:pt>
                <c:pt idx="104">
                  <c:v>45558</c:v>
                </c:pt>
                <c:pt idx="105">
                  <c:v>45559</c:v>
                </c:pt>
                <c:pt idx="106">
                  <c:v>45560</c:v>
                </c:pt>
                <c:pt idx="107">
                  <c:v>45561</c:v>
                </c:pt>
                <c:pt idx="108">
                  <c:v>45562</c:v>
                </c:pt>
                <c:pt idx="109">
                  <c:v>45565</c:v>
                </c:pt>
                <c:pt idx="110">
                  <c:v>45566</c:v>
                </c:pt>
                <c:pt idx="111">
                  <c:v>45567</c:v>
                </c:pt>
                <c:pt idx="112">
                  <c:v>45568</c:v>
                </c:pt>
                <c:pt idx="113">
                  <c:v>45569</c:v>
                </c:pt>
                <c:pt idx="114">
                  <c:v>45572</c:v>
                </c:pt>
                <c:pt idx="115">
                  <c:v>45573</c:v>
                </c:pt>
                <c:pt idx="116">
                  <c:v>45574</c:v>
                </c:pt>
                <c:pt idx="117">
                  <c:v>45575</c:v>
                </c:pt>
                <c:pt idx="118">
                  <c:v>45576</c:v>
                </c:pt>
                <c:pt idx="119">
                  <c:v>45579</c:v>
                </c:pt>
                <c:pt idx="120">
                  <c:v>45580</c:v>
                </c:pt>
                <c:pt idx="121">
                  <c:v>45581</c:v>
                </c:pt>
                <c:pt idx="122">
                  <c:v>45582</c:v>
                </c:pt>
                <c:pt idx="123">
                  <c:v>45583</c:v>
                </c:pt>
                <c:pt idx="124">
                  <c:v>45586</c:v>
                </c:pt>
                <c:pt idx="125">
                  <c:v>45587</c:v>
                </c:pt>
                <c:pt idx="126">
                  <c:v>45588</c:v>
                </c:pt>
                <c:pt idx="127">
                  <c:v>45589</c:v>
                </c:pt>
                <c:pt idx="128">
                  <c:v>45590</c:v>
                </c:pt>
                <c:pt idx="129">
                  <c:v>45593</c:v>
                </c:pt>
                <c:pt idx="130">
                  <c:v>45594</c:v>
                </c:pt>
                <c:pt idx="131">
                  <c:v>45595</c:v>
                </c:pt>
                <c:pt idx="132">
                  <c:v>45596</c:v>
                </c:pt>
                <c:pt idx="133">
                  <c:v>45597</c:v>
                </c:pt>
                <c:pt idx="134">
                  <c:v>45600</c:v>
                </c:pt>
                <c:pt idx="135">
                  <c:v>45601</c:v>
                </c:pt>
                <c:pt idx="136">
                  <c:v>45602</c:v>
                </c:pt>
                <c:pt idx="137">
                  <c:v>45603</c:v>
                </c:pt>
                <c:pt idx="138">
                  <c:v>45604</c:v>
                </c:pt>
                <c:pt idx="139">
                  <c:v>45607</c:v>
                </c:pt>
                <c:pt idx="140">
                  <c:v>45608</c:v>
                </c:pt>
                <c:pt idx="141">
                  <c:v>45609</c:v>
                </c:pt>
                <c:pt idx="142">
                  <c:v>45610</c:v>
                </c:pt>
                <c:pt idx="143">
                  <c:v>45611</c:v>
                </c:pt>
                <c:pt idx="144">
                  <c:v>45614</c:v>
                </c:pt>
                <c:pt idx="145">
                  <c:v>45615</c:v>
                </c:pt>
                <c:pt idx="146">
                  <c:v>45616</c:v>
                </c:pt>
                <c:pt idx="147">
                  <c:v>45617</c:v>
                </c:pt>
                <c:pt idx="148">
                  <c:v>45618</c:v>
                </c:pt>
                <c:pt idx="149">
                  <c:v>45621</c:v>
                </c:pt>
                <c:pt idx="150">
                  <c:v>45622</c:v>
                </c:pt>
                <c:pt idx="151">
                  <c:v>45623</c:v>
                </c:pt>
                <c:pt idx="152">
                  <c:v>45624</c:v>
                </c:pt>
                <c:pt idx="153">
                  <c:v>45625</c:v>
                </c:pt>
                <c:pt idx="154">
                  <c:v>45628</c:v>
                </c:pt>
                <c:pt idx="155">
                  <c:v>45629</c:v>
                </c:pt>
                <c:pt idx="156">
                  <c:v>45630</c:v>
                </c:pt>
                <c:pt idx="157">
                  <c:v>45631</c:v>
                </c:pt>
                <c:pt idx="158">
                  <c:v>45632</c:v>
                </c:pt>
                <c:pt idx="159">
                  <c:v>45635</c:v>
                </c:pt>
                <c:pt idx="160">
                  <c:v>45636</c:v>
                </c:pt>
                <c:pt idx="161">
                  <c:v>45637</c:v>
                </c:pt>
                <c:pt idx="162">
                  <c:v>45638</c:v>
                </c:pt>
                <c:pt idx="163">
                  <c:v>45639</c:v>
                </c:pt>
                <c:pt idx="164">
                  <c:v>45642</c:v>
                </c:pt>
                <c:pt idx="165">
                  <c:v>45643</c:v>
                </c:pt>
                <c:pt idx="166">
                  <c:v>45644</c:v>
                </c:pt>
                <c:pt idx="167">
                  <c:v>45645</c:v>
                </c:pt>
                <c:pt idx="168">
                  <c:v>45646</c:v>
                </c:pt>
                <c:pt idx="169">
                  <c:v>45649</c:v>
                </c:pt>
                <c:pt idx="170">
                  <c:v>45650</c:v>
                </c:pt>
                <c:pt idx="171">
                  <c:v>45651</c:v>
                </c:pt>
                <c:pt idx="172">
                  <c:v>45652</c:v>
                </c:pt>
                <c:pt idx="173">
                  <c:v>45653</c:v>
                </c:pt>
                <c:pt idx="174">
                  <c:v>45656</c:v>
                </c:pt>
                <c:pt idx="175">
                  <c:v>45657</c:v>
                </c:pt>
                <c:pt idx="176">
                  <c:v>45658</c:v>
                </c:pt>
                <c:pt idx="177">
                  <c:v>45659</c:v>
                </c:pt>
                <c:pt idx="178">
                  <c:v>45660</c:v>
                </c:pt>
                <c:pt idx="179">
                  <c:v>45663</c:v>
                </c:pt>
                <c:pt idx="180">
                  <c:v>45664</c:v>
                </c:pt>
                <c:pt idx="181">
                  <c:v>45665</c:v>
                </c:pt>
                <c:pt idx="182">
                  <c:v>45666</c:v>
                </c:pt>
                <c:pt idx="183">
                  <c:v>45667</c:v>
                </c:pt>
                <c:pt idx="184">
                  <c:v>45670</c:v>
                </c:pt>
                <c:pt idx="185">
                  <c:v>45671</c:v>
                </c:pt>
                <c:pt idx="186">
                  <c:v>45672</c:v>
                </c:pt>
                <c:pt idx="187">
                  <c:v>45673</c:v>
                </c:pt>
                <c:pt idx="188">
                  <c:v>45674</c:v>
                </c:pt>
                <c:pt idx="189">
                  <c:v>45677</c:v>
                </c:pt>
                <c:pt idx="190">
                  <c:v>45678</c:v>
                </c:pt>
                <c:pt idx="191">
                  <c:v>45679</c:v>
                </c:pt>
                <c:pt idx="192">
                  <c:v>45680</c:v>
                </c:pt>
                <c:pt idx="193">
                  <c:v>45681</c:v>
                </c:pt>
                <c:pt idx="194">
                  <c:v>45684</c:v>
                </c:pt>
                <c:pt idx="195">
                  <c:v>45685</c:v>
                </c:pt>
                <c:pt idx="196">
                  <c:v>45686</c:v>
                </c:pt>
                <c:pt idx="197">
                  <c:v>45687</c:v>
                </c:pt>
                <c:pt idx="198">
                  <c:v>45688</c:v>
                </c:pt>
                <c:pt idx="199">
                  <c:v>45691</c:v>
                </c:pt>
                <c:pt idx="200">
                  <c:v>45692</c:v>
                </c:pt>
                <c:pt idx="201">
                  <c:v>45693</c:v>
                </c:pt>
                <c:pt idx="202">
                  <c:v>45694</c:v>
                </c:pt>
                <c:pt idx="203">
                  <c:v>45695</c:v>
                </c:pt>
                <c:pt idx="204">
                  <c:v>45698</c:v>
                </c:pt>
                <c:pt idx="205">
                  <c:v>45699</c:v>
                </c:pt>
                <c:pt idx="206">
                  <c:v>45700</c:v>
                </c:pt>
                <c:pt idx="207">
                  <c:v>45701</c:v>
                </c:pt>
                <c:pt idx="208">
                  <c:v>45702</c:v>
                </c:pt>
                <c:pt idx="209">
                  <c:v>45705</c:v>
                </c:pt>
                <c:pt idx="210">
                  <c:v>45706</c:v>
                </c:pt>
                <c:pt idx="211">
                  <c:v>45707</c:v>
                </c:pt>
                <c:pt idx="212">
                  <c:v>45708</c:v>
                </c:pt>
                <c:pt idx="213">
                  <c:v>45709</c:v>
                </c:pt>
                <c:pt idx="214">
                  <c:v>45712</c:v>
                </c:pt>
                <c:pt idx="215">
                  <c:v>45713</c:v>
                </c:pt>
                <c:pt idx="216">
                  <c:v>45714</c:v>
                </c:pt>
                <c:pt idx="217">
                  <c:v>45715</c:v>
                </c:pt>
                <c:pt idx="218">
                  <c:v>45716</c:v>
                </c:pt>
                <c:pt idx="219">
                  <c:v>45719</c:v>
                </c:pt>
                <c:pt idx="220">
                  <c:v>45720</c:v>
                </c:pt>
                <c:pt idx="221">
                  <c:v>45721</c:v>
                </c:pt>
                <c:pt idx="222">
                  <c:v>45722</c:v>
                </c:pt>
                <c:pt idx="223">
                  <c:v>45723</c:v>
                </c:pt>
                <c:pt idx="224">
                  <c:v>45726</c:v>
                </c:pt>
                <c:pt idx="225">
                  <c:v>45727</c:v>
                </c:pt>
                <c:pt idx="226">
                  <c:v>45728</c:v>
                </c:pt>
                <c:pt idx="227">
                  <c:v>45729</c:v>
                </c:pt>
                <c:pt idx="228">
                  <c:v>45730</c:v>
                </c:pt>
                <c:pt idx="229">
                  <c:v>45733</c:v>
                </c:pt>
                <c:pt idx="230">
                  <c:v>45734</c:v>
                </c:pt>
                <c:pt idx="231">
                  <c:v>45735</c:v>
                </c:pt>
                <c:pt idx="232">
                  <c:v>45736</c:v>
                </c:pt>
                <c:pt idx="233">
                  <c:v>45737</c:v>
                </c:pt>
                <c:pt idx="234">
                  <c:v>45740</c:v>
                </c:pt>
                <c:pt idx="235">
                  <c:v>45741</c:v>
                </c:pt>
                <c:pt idx="236">
                  <c:v>45742</c:v>
                </c:pt>
                <c:pt idx="237">
                  <c:v>45743</c:v>
                </c:pt>
                <c:pt idx="238">
                  <c:v>45744</c:v>
                </c:pt>
                <c:pt idx="239">
                  <c:v>45747</c:v>
                </c:pt>
                <c:pt idx="240">
                  <c:v>45748</c:v>
                </c:pt>
                <c:pt idx="241">
                  <c:v>45749</c:v>
                </c:pt>
                <c:pt idx="242">
                  <c:v>45750</c:v>
                </c:pt>
                <c:pt idx="243">
                  <c:v>45751</c:v>
                </c:pt>
                <c:pt idx="244">
                  <c:v>45754</c:v>
                </c:pt>
                <c:pt idx="245">
                  <c:v>45755</c:v>
                </c:pt>
                <c:pt idx="246">
                  <c:v>45756</c:v>
                </c:pt>
                <c:pt idx="247">
                  <c:v>45757</c:v>
                </c:pt>
                <c:pt idx="248">
                  <c:v>45758</c:v>
                </c:pt>
                <c:pt idx="249">
                  <c:v>45761</c:v>
                </c:pt>
                <c:pt idx="250">
                  <c:v>45762</c:v>
                </c:pt>
                <c:pt idx="251">
                  <c:v>45763</c:v>
                </c:pt>
                <c:pt idx="252">
                  <c:v>45764</c:v>
                </c:pt>
                <c:pt idx="253">
                  <c:v>45765</c:v>
                </c:pt>
                <c:pt idx="254">
                  <c:v>45768</c:v>
                </c:pt>
                <c:pt idx="255">
                  <c:v>45769</c:v>
                </c:pt>
                <c:pt idx="256">
                  <c:v>45770</c:v>
                </c:pt>
                <c:pt idx="257">
                  <c:v>45771</c:v>
                </c:pt>
                <c:pt idx="258">
                  <c:v>45772</c:v>
                </c:pt>
                <c:pt idx="259">
                  <c:v>45775</c:v>
                </c:pt>
                <c:pt idx="260">
                  <c:v>45776</c:v>
                </c:pt>
                <c:pt idx="261">
                  <c:v>45777</c:v>
                </c:pt>
                <c:pt idx="262">
                  <c:v>45778</c:v>
                </c:pt>
                <c:pt idx="263">
                  <c:v>45779</c:v>
                </c:pt>
                <c:pt idx="264">
                  <c:v>45782</c:v>
                </c:pt>
                <c:pt idx="265">
                  <c:v>45783</c:v>
                </c:pt>
                <c:pt idx="266">
                  <c:v>45784</c:v>
                </c:pt>
                <c:pt idx="267">
                  <c:v>45785</c:v>
                </c:pt>
                <c:pt idx="268">
                  <c:v>45786</c:v>
                </c:pt>
                <c:pt idx="269">
                  <c:v>45789</c:v>
                </c:pt>
                <c:pt idx="270">
                  <c:v>45790</c:v>
                </c:pt>
                <c:pt idx="271">
                  <c:v>45791</c:v>
                </c:pt>
                <c:pt idx="272">
                  <c:v>45792</c:v>
                </c:pt>
                <c:pt idx="273">
                  <c:v>45793</c:v>
                </c:pt>
                <c:pt idx="274">
                  <c:v>45796</c:v>
                </c:pt>
                <c:pt idx="275">
                  <c:v>45797</c:v>
                </c:pt>
                <c:pt idx="276">
                  <c:v>45798</c:v>
                </c:pt>
                <c:pt idx="277">
                  <c:v>45799</c:v>
                </c:pt>
                <c:pt idx="278">
                  <c:v>45800</c:v>
                </c:pt>
                <c:pt idx="279">
                  <c:v>45803</c:v>
                </c:pt>
                <c:pt idx="280">
                  <c:v>45804</c:v>
                </c:pt>
                <c:pt idx="281">
                  <c:v>45805</c:v>
                </c:pt>
                <c:pt idx="282">
                  <c:v>45806</c:v>
                </c:pt>
                <c:pt idx="283">
                  <c:v>45807</c:v>
                </c:pt>
                <c:pt idx="284">
                  <c:v>45810</c:v>
                </c:pt>
                <c:pt idx="285">
                  <c:v>45811</c:v>
                </c:pt>
                <c:pt idx="286">
                  <c:v>45812</c:v>
                </c:pt>
                <c:pt idx="287">
                  <c:v>45813</c:v>
                </c:pt>
                <c:pt idx="288">
                  <c:v>45814</c:v>
                </c:pt>
                <c:pt idx="289">
                  <c:v>45817</c:v>
                </c:pt>
                <c:pt idx="290">
                  <c:v>45818</c:v>
                </c:pt>
                <c:pt idx="291">
                  <c:v>45819</c:v>
                </c:pt>
                <c:pt idx="292">
                  <c:v>45820</c:v>
                </c:pt>
                <c:pt idx="293">
                  <c:v>45821</c:v>
                </c:pt>
                <c:pt idx="294">
                  <c:v>45824</c:v>
                </c:pt>
                <c:pt idx="295">
                  <c:v>45825</c:v>
                </c:pt>
                <c:pt idx="296">
                  <c:v>45826</c:v>
                </c:pt>
                <c:pt idx="297">
                  <c:v>45827</c:v>
                </c:pt>
                <c:pt idx="298">
                  <c:v>45828</c:v>
                </c:pt>
                <c:pt idx="299">
                  <c:v>45831</c:v>
                </c:pt>
                <c:pt idx="300">
                  <c:v>45832</c:v>
                </c:pt>
                <c:pt idx="301">
                  <c:v>45833</c:v>
                </c:pt>
                <c:pt idx="302">
                  <c:v>45834</c:v>
                </c:pt>
                <c:pt idx="303">
                  <c:v>45835</c:v>
                </c:pt>
                <c:pt idx="304">
                  <c:v>45838</c:v>
                </c:pt>
                <c:pt idx="305">
                  <c:v>45839</c:v>
                </c:pt>
                <c:pt idx="306">
                  <c:v>45840</c:v>
                </c:pt>
                <c:pt idx="307">
                  <c:v>45841</c:v>
                </c:pt>
                <c:pt idx="308">
                  <c:v>45842</c:v>
                </c:pt>
                <c:pt idx="309">
                  <c:v>45845</c:v>
                </c:pt>
                <c:pt idx="310">
                  <c:v>45846</c:v>
                </c:pt>
                <c:pt idx="311">
                  <c:v>45847</c:v>
                </c:pt>
                <c:pt idx="312">
                  <c:v>45848</c:v>
                </c:pt>
                <c:pt idx="313">
                  <c:v>45849</c:v>
                </c:pt>
                <c:pt idx="314">
                  <c:v>45852</c:v>
                </c:pt>
                <c:pt idx="315">
                  <c:v>45853</c:v>
                </c:pt>
                <c:pt idx="316">
                  <c:v>45854</c:v>
                </c:pt>
                <c:pt idx="317">
                  <c:v>45855</c:v>
                </c:pt>
                <c:pt idx="318">
                  <c:v>45856</c:v>
                </c:pt>
                <c:pt idx="319">
                  <c:v>45859</c:v>
                </c:pt>
                <c:pt idx="320">
                  <c:v>45860</c:v>
                </c:pt>
                <c:pt idx="321">
                  <c:v>45861</c:v>
                </c:pt>
                <c:pt idx="322">
                  <c:v>45862</c:v>
                </c:pt>
                <c:pt idx="323">
                  <c:v>45863</c:v>
                </c:pt>
                <c:pt idx="324">
                  <c:v>45866</c:v>
                </c:pt>
                <c:pt idx="325">
                  <c:v>45867</c:v>
                </c:pt>
                <c:pt idx="326">
                  <c:v>45868</c:v>
                </c:pt>
                <c:pt idx="327">
                  <c:v>45869</c:v>
                </c:pt>
                <c:pt idx="328">
                  <c:v>45870</c:v>
                </c:pt>
                <c:pt idx="329">
                  <c:v>45873</c:v>
                </c:pt>
                <c:pt idx="330">
                  <c:v>45874</c:v>
                </c:pt>
                <c:pt idx="331">
                  <c:v>45875</c:v>
                </c:pt>
                <c:pt idx="332">
                  <c:v>45876</c:v>
                </c:pt>
                <c:pt idx="333">
                  <c:v>45877</c:v>
                </c:pt>
                <c:pt idx="334">
                  <c:v>45880</c:v>
                </c:pt>
                <c:pt idx="335">
                  <c:v>45881</c:v>
                </c:pt>
                <c:pt idx="336">
                  <c:v>45882</c:v>
                </c:pt>
                <c:pt idx="337">
                  <c:v>45883</c:v>
                </c:pt>
                <c:pt idx="338">
                  <c:v>45884</c:v>
                </c:pt>
                <c:pt idx="339">
                  <c:v>45887</c:v>
                </c:pt>
                <c:pt idx="340">
                  <c:v>45888</c:v>
                </c:pt>
                <c:pt idx="341">
                  <c:v>45889</c:v>
                </c:pt>
                <c:pt idx="342">
                  <c:v>45890</c:v>
                </c:pt>
                <c:pt idx="343">
                  <c:v>45891</c:v>
                </c:pt>
                <c:pt idx="344">
                  <c:v>45894</c:v>
                </c:pt>
                <c:pt idx="345">
                  <c:v>45895</c:v>
                </c:pt>
                <c:pt idx="346">
                  <c:v>45896</c:v>
                </c:pt>
                <c:pt idx="347">
                  <c:v>45897</c:v>
                </c:pt>
                <c:pt idx="348">
                  <c:v>45898</c:v>
                </c:pt>
                <c:pt idx="349">
                  <c:v>45901</c:v>
                </c:pt>
                <c:pt idx="350">
                  <c:v>45902</c:v>
                </c:pt>
                <c:pt idx="351">
                  <c:v>45903</c:v>
                </c:pt>
                <c:pt idx="352">
                  <c:v>45904</c:v>
                </c:pt>
                <c:pt idx="353">
                  <c:v>45905</c:v>
                </c:pt>
                <c:pt idx="354">
                  <c:v>45908</c:v>
                </c:pt>
                <c:pt idx="355">
                  <c:v>45909</c:v>
                </c:pt>
                <c:pt idx="356">
                  <c:v>45910</c:v>
                </c:pt>
                <c:pt idx="357">
                  <c:v>45911</c:v>
                </c:pt>
                <c:pt idx="358">
                  <c:v>45912</c:v>
                </c:pt>
                <c:pt idx="359">
                  <c:v>45915</c:v>
                </c:pt>
                <c:pt idx="360">
                  <c:v>45916</c:v>
                </c:pt>
                <c:pt idx="361">
                  <c:v>45917</c:v>
                </c:pt>
                <c:pt idx="362">
                  <c:v>45918</c:v>
                </c:pt>
                <c:pt idx="363">
                  <c:v>45919</c:v>
                </c:pt>
                <c:pt idx="364">
                  <c:v>45922</c:v>
                </c:pt>
                <c:pt idx="365">
                  <c:v>45923</c:v>
                </c:pt>
                <c:pt idx="366">
                  <c:v>45924</c:v>
                </c:pt>
                <c:pt idx="367">
                  <c:v>45925</c:v>
                </c:pt>
                <c:pt idx="368">
                  <c:v>45926</c:v>
                </c:pt>
                <c:pt idx="369">
                  <c:v>45929</c:v>
                </c:pt>
                <c:pt idx="370">
                  <c:v>45930</c:v>
                </c:pt>
                <c:pt idx="371">
                  <c:v>45931</c:v>
                </c:pt>
                <c:pt idx="372">
                  <c:v>45932</c:v>
                </c:pt>
                <c:pt idx="373">
                  <c:v>45933</c:v>
                </c:pt>
                <c:pt idx="374">
                  <c:v>45936</c:v>
                </c:pt>
                <c:pt idx="375">
                  <c:v>45937</c:v>
                </c:pt>
                <c:pt idx="376">
                  <c:v>45938</c:v>
                </c:pt>
                <c:pt idx="377">
                  <c:v>45939</c:v>
                </c:pt>
                <c:pt idx="378">
                  <c:v>45940</c:v>
                </c:pt>
                <c:pt idx="379">
                  <c:v>45943</c:v>
                </c:pt>
                <c:pt idx="380">
                  <c:v>45944</c:v>
                </c:pt>
                <c:pt idx="381">
                  <c:v>45945</c:v>
                </c:pt>
                <c:pt idx="382">
                  <c:v>45946</c:v>
                </c:pt>
                <c:pt idx="383">
                  <c:v>45947</c:v>
                </c:pt>
                <c:pt idx="384">
                  <c:v>45950</c:v>
                </c:pt>
                <c:pt idx="385">
                  <c:v>45951</c:v>
                </c:pt>
                <c:pt idx="386">
                  <c:v>45952</c:v>
                </c:pt>
                <c:pt idx="387">
                  <c:v>45953</c:v>
                </c:pt>
                <c:pt idx="388">
                  <c:v>45954</c:v>
                </c:pt>
                <c:pt idx="389">
                  <c:v>45957</c:v>
                </c:pt>
                <c:pt idx="390">
                  <c:v>45958</c:v>
                </c:pt>
                <c:pt idx="391">
                  <c:v>45959</c:v>
                </c:pt>
                <c:pt idx="392">
                  <c:v>45960</c:v>
                </c:pt>
                <c:pt idx="393">
                  <c:v>45961</c:v>
                </c:pt>
                <c:pt idx="394">
                  <c:v>45964</c:v>
                </c:pt>
                <c:pt idx="395">
                  <c:v>45965</c:v>
                </c:pt>
                <c:pt idx="396">
                  <c:v>45966</c:v>
                </c:pt>
                <c:pt idx="397">
                  <c:v>45967</c:v>
                </c:pt>
                <c:pt idx="398">
                  <c:v>45968</c:v>
                </c:pt>
                <c:pt idx="399">
                  <c:v>45971</c:v>
                </c:pt>
                <c:pt idx="400">
                  <c:v>45972</c:v>
                </c:pt>
                <c:pt idx="401">
                  <c:v>45973</c:v>
                </c:pt>
                <c:pt idx="402">
                  <c:v>45974</c:v>
                </c:pt>
                <c:pt idx="403">
                  <c:v>45975</c:v>
                </c:pt>
                <c:pt idx="404">
                  <c:v>45978</c:v>
                </c:pt>
                <c:pt idx="405">
                  <c:v>45979</c:v>
                </c:pt>
                <c:pt idx="406">
                  <c:v>45980</c:v>
                </c:pt>
                <c:pt idx="407">
                  <c:v>45981</c:v>
                </c:pt>
                <c:pt idx="408">
                  <c:v>45982</c:v>
                </c:pt>
                <c:pt idx="409">
                  <c:v>45985</c:v>
                </c:pt>
                <c:pt idx="410">
                  <c:v>45986</c:v>
                </c:pt>
                <c:pt idx="411">
                  <c:v>45987</c:v>
                </c:pt>
                <c:pt idx="412">
                  <c:v>45988</c:v>
                </c:pt>
                <c:pt idx="413">
                  <c:v>45989</c:v>
                </c:pt>
                <c:pt idx="414">
                  <c:v>45992</c:v>
                </c:pt>
                <c:pt idx="415">
                  <c:v>45993</c:v>
                </c:pt>
                <c:pt idx="416">
                  <c:v>45994</c:v>
                </c:pt>
                <c:pt idx="417">
                  <c:v>45995</c:v>
                </c:pt>
                <c:pt idx="418">
                  <c:v>45996</c:v>
                </c:pt>
                <c:pt idx="419">
                  <c:v>45999</c:v>
                </c:pt>
                <c:pt idx="420">
                  <c:v>46000</c:v>
                </c:pt>
                <c:pt idx="421">
                  <c:v>46001</c:v>
                </c:pt>
                <c:pt idx="422">
                  <c:v>46002</c:v>
                </c:pt>
                <c:pt idx="423">
                  <c:v>46003</c:v>
                </c:pt>
                <c:pt idx="424">
                  <c:v>46006</c:v>
                </c:pt>
                <c:pt idx="425">
                  <c:v>46007</c:v>
                </c:pt>
                <c:pt idx="426">
                  <c:v>46008</c:v>
                </c:pt>
                <c:pt idx="427">
                  <c:v>46009</c:v>
                </c:pt>
                <c:pt idx="428">
                  <c:v>46010</c:v>
                </c:pt>
                <c:pt idx="429">
                  <c:v>46013</c:v>
                </c:pt>
                <c:pt idx="430">
                  <c:v>46014</c:v>
                </c:pt>
                <c:pt idx="431">
                  <c:v>46015</c:v>
                </c:pt>
                <c:pt idx="432">
                  <c:v>46016</c:v>
                </c:pt>
                <c:pt idx="433">
                  <c:v>46017</c:v>
                </c:pt>
                <c:pt idx="434">
                  <c:v>46020</c:v>
                </c:pt>
                <c:pt idx="435">
                  <c:v>46021</c:v>
                </c:pt>
                <c:pt idx="436">
                  <c:v>46022</c:v>
                </c:pt>
                <c:pt idx="437">
                  <c:v>46023</c:v>
                </c:pt>
                <c:pt idx="438">
                  <c:v>46024</c:v>
                </c:pt>
                <c:pt idx="439">
                  <c:v>46027</c:v>
                </c:pt>
                <c:pt idx="440">
                  <c:v>46028</c:v>
                </c:pt>
                <c:pt idx="441">
                  <c:v>46029</c:v>
                </c:pt>
                <c:pt idx="442">
                  <c:v>46030</c:v>
                </c:pt>
                <c:pt idx="443">
                  <c:v>46031</c:v>
                </c:pt>
                <c:pt idx="444">
                  <c:v>46034</c:v>
                </c:pt>
                <c:pt idx="445">
                  <c:v>46035</c:v>
                </c:pt>
                <c:pt idx="446">
                  <c:v>46036</c:v>
                </c:pt>
                <c:pt idx="447">
                  <c:v>46037</c:v>
                </c:pt>
                <c:pt idx="448">
                  <c:v>46038</c:v>
                </c:pt>
                <c:pt idx="449">
                  <c:v>46041</c:v>
                </c:pt>
                <c:pt idx="450">
                  <c:v>46042</c:v>
                </c:pt>
                <c:pt idx="451">
                  <c:v>46043</c:v>
                </c:pt>
                <c:pt idx="452">
                  <c:v>46044</c:v>
                </c:pt>
                <c:pt idx="453">
                  <c:v>46045</c:v>
                </c:pt>
                <c:pt idx="454">
                  <c:v>46048</c:v>
                </c:pt>
                <c:pt idx="455">
                  <c:v>46049</c:v>
                </c:pt>
                <c:pt idx="456">
                  <c:v>46050</c:v>
                </c:pt>
                <c:pt idx="457">
                  <c:v>46051</c:v>
                </c:pt>
                <c:pt idx="458">
                  <c:v>46052</c:v>
                </c:pt>
                <c:pt idx="459">
                  <c:v>46055</c:v>
                </c:pt>
                <c:pt idx="460">
                  <c:v>46056</c:v>
                </c:pt>
                <c:pt idx="461">
                  <c:v>46057</c:v>
                </c:pt>
                <c:pt idx="462">
                  <c:v>46058</c:v>
                </c:pt>
                <c:pt idx="463">
                  <c:v>46059</c:v>
                </c:pt>
                <c:pt idx="464">
                  <c:v>46062</c:v>
                </c:pt>
                <c:pt idx="465">
                  <c:v>46063</c:v>
                </c:pt>
                <c:pt idx="466">
                  <c:v>46064</c:v>
                </c:pt>
                <c:pt idx="467">
                  <c:v>46065</c:v>
                </c:pt>
                <c:pt idx="468">
                  <c:v>46066</c:v>
                </c:pt>
                <c:pt idx="469">
                  <c:v>46069</c:v>
                </c:pt>
                <c:pt idx="470">
                  <c:v>46070</c:v>
                </c:pt>
                <c:pt idx="471">
                  <c:v>46071</c:v>
                </c:pt>
                <c:pt idx="472">
                  <c:v>46072</c:v>
                </c:pt>
                <c:pt idx="473">
                  <c:v>46073</c:v>
                </c:pt>
                <c:pt idx="474">
                  <c:v>46076</c:v>
                </c:pt>
                <c:pt idx="475">
                  <c:v>46077</c:v>
                </c:pt>
                <c:pt idx="476">
                  <c:v>46078</c:v>
                </c:pt>
                <c:pt idx="477">
                  <c:v>46079</c:v>
                </c:pt>
                <c:pt idx="478">
                  <c:v>46080</c:v>
                </c:pt>
                <c:pt idx="479">
                  <c:v>46083</c:v>
                </c:pt>
                <c:pt idx="480">
                  <c:v>46084</c:v>
                </c:pt>
                <c:pt idx="481">
                  <c:v>46085</c:v>
                </c:pt>
                <c:pt idx="482">
                  <c:v>46086</c:v>
                </c:pt>
                <c:pt idx="483">
                  <c:v>46087</c:v>
                </c:pt>
                <c:pt idx="484">
                  <c:v>46090</c:v>
                </c:pt>
                <c:pt idx="485">
                  <c:v>46091</c:v>
                </c:pt>
                <c:pt idx="486">
                  <c:v>46092</c:v>
                </c:pt>
                <c:pt idx="487">
                  <c:v>46093</c:v>
                </c:pt>
                <c:pt idx="488">
                  <c:v>46094</c:v>
                </c:pt>
                <c:pt idx="489">
                  <c:v>46097</c:v>
                </c:pt>
                <c:pt idx="490">
                  <c:v>46098</c:v>
                </c:pt>
                <c:pt idx="491">
                  <c:v>46099</c:v>
                </c:pt>
                <c:pt idx="492">
                  <c:v>46100</c:v>
                </c:pt>
                <c:pt idx="493">
                  <c:v>46101</c:v>
                </c:pt>
                <c:pt idx="494">
                  <c:v>46104</c:v>
                </c:pt>
                <c:pt idx="495">
                  <c:v>46105</c:v>
                </c:pt>
                <c:pt idx="496">
                  <c:v>46106</c:v>
                </c:pt>
                <c:pt idx="497">
                  <c:v>46107</c:v>
                </c:pt>
                <c:pt idx="498">
                  <c:v>46108</c:v>
                </c:pt>
                <c:pt idx="499">
                  <c:v>46111</c:v>
                </c:pt>
                <c:pt idx="500">
                  <c:v>46112</c:v>
                </c:pt>
                <c:pt idx="501">
                  <c:v>46113</c:v>
                </c:pt>
                <c:pt idx="502">
                  <c:v>46114</c:v>
                </c:pt>
                <c:pt idx="503">
                  <c:v>46115</c:v>
                </c:pt>
                <c:pt idx="504">
                  <c:v>46118</c:v>
                </c:pt>
                <c:pt idx="505">
                  <c:v>46119</c:v>
                </c:pt>
                <c:pt idx="506">
                  <c:v>46120</c:v>
                </c:pt>
                <c:pt idx="507">
                  <c:v>46121</c:v>
                </c:pt>
                <c:pt idx="508">
                  <c:v>46122</c:v>
                </c:pt>
                <c:pt idx="509">
                  <c:v>46125</c:v>
                </c:pt>
                <c:pt idx="510">
                  <c:v>46126</c:v>
                </c:pt>
                <c:pt idx="511">
                  <c:v>46127</c:v>
                </c:pt>
                <c:pt idx="512">
                  <c:v>46128</c:v>
                </c:pt>
                <c:pt idx="513">
                  <c:v>46129</c:v>
                </c:pt>
                <c:pt idx="514">
                  <c:v>46132</c:v>
                </c:pt>
                <c:pt idx="515">
                  <c:v>46133</c:v>
                </c:pt>
                <c:pt idx="516">
                  <c:v>46134</c:v>
                </c:pt>
                <c:pt idx="517">
                  <c:v>46135</c:v>
                </c:pt>
                <c:pt idx="518">
                  <c:v>46136</c:v>
                </c:pt>
                <c:pt idx="519">
                  <c:v>46139</c:v>
                </c:pt>
                <c:pt idx="520">
                  <c:v>46140</c:v>
                </c:pt>
                <c:pt idx="521">
                  <c:v>46141</c:v>
                </c:pt>
                <c:pt idx="522">
                  <c:v>46142</c:v>
                </c:pt>
              </c:numCache>
            </c:numRef>
          </c:cat>
          <c:val>
            <c:numRef>
              <c:f>'Base Gráfico'!$C$8:$C$999</c:f>
              <c:numCache>
                <c:formatCode>#,##0_ ;[Red]\-#,##0\ </c:formatCode>
                <c:ptCount val="992"/>
                <c:pt idx="0">
                  <c:v>125924.19</c:v>
                </c:pt>
                <c:pt idx="2">
                  <c:v>127122.25</c:v>
                </c:pt>
                <c:pt idx="3">
                  <c:v>128508.67</c:v>
                </c:pt>
                <c:pt idx="4">
                  <c:v>128465.69</c:v>
                </c:pt>
                <c:pt idx="5">
                  <c:v>129210.48</c:v>
                </c:pt>
                <c:pt idx="6">
                  <c:v>129480.89</c:v>
                </c:pt>
                <c:pt idx="7">
                  <c:v>128188.34</c:v>
                </c:pt>
                <c:pt idx="8">
                  <c:v>127599.57</c:v>
                </c:pt>
                <c:pt idx="9">
                  <c:v>128154.79</c:v>
                </c:pt>
                <c:pt idx="10">
                  <c:v>128515.49</c:v>
                </c:pt>
                <c:pt idx="11">
                  <c:v>128027.59</c:v>
                </c:pt>
                <c:pt idx="12">
                  <c:v>128283.62</c:v>
                </c:pt>
                <c:pt idx="13">
                  <c:v>128150.71</c:v>
                </c:pt>
                <c:pt idx="14">
                  <c:v>127750.92</c:v>
                </c:pt>
                <c:pt idx="15">
                  <c:v>127411.55</c:v>
                </c:pt>
                <c:pt idx="16">
                  <c:v>125650.03</c:v>
                </c:pt>
                <c:pt idx="17">
                  <c:v>124729.4</c:v>
                </c:pt>
                <c:pt idx="18">
                  <c:v>124305.57</c:v>
                </c:pt>
                <c:pt idx="19">
                  <c:v>124495.67999999999</c:v>
                </c:pt>
                <c:pt idx="20">
                  <c:v>123779.54</c:v>
                </c:pt>
                <c:pt idx="21">
                  <c:v>122707.28</c:v>
                </c:pt>
                <c:pt idx="23">
                  <c:v>122098.09</c:v>
                </c:pt>
                <c:pt idx="24">
                  <c:v>122031.58</c:v>
                </c:pt>
                <c:pt idx="25">
                  <c:v>121802.06</c:v>
                </c:pt>
                <c:pt idx="26">
                  <c:v>121407.33</c:v>
                </c:pt>
                <c:pt idx="27">
                  <c:v>122898.8</c:v>
                </c:pt>
                <c:pt idx="28">
                  <c:v>120767.19</c:v>
                </c:pt>
                <c:pt idx="29">
                  <c:v>120759.51</c:v>
                </c:pt>
                <c:pt idx="30">
                  <c:v>121635.06</c:v>
                </c:pt>
                <c:pt idx="31">
                  <c:v>119936.02</c:v>
                </c:pt>
                <c:pt idx="32">
                  <c:v>119567.53</c:v>
                </c:pt>
                <c:pt idx="33">
                  <c:v>119662.38</c:v>
                </c:pt>
                <c:pt idx="34">
                  <c:v>119137.86</c:v>
                </c:pt>
                <c:pt idx="35">
                  <c:v>119630.44</c:v>
                </c:pt>
                <c:pt idx="36">
                  <c:v>120261.34</c:v>
                </c:pt>
                <c:pt idx="37">
                  <c:v>120445.91</c:v>
                </c:pt>
                <c:pt idx="38">
                  <c:v>121341.13</c:v>
                </c:pt>
                <c:pt idx="39">
                  <c:v>122636.96</c:v>
                </c:pt>
                <c:pt idx="40">
                  <c:v>122331.39</c:v>
                </c:pt>
                <c:pt idx="41">
                  <c:v>122641.3</c:v>
                </c:pt>
                <c:pt idx="42">
                  <c:v>124307.83</c:v>
                </c:pt>
                <c:pt idx="43">
                  <c:v>123906.55</c:v>
                </c:pt>
                <c:pt idx="44">
                  <c:v>124718.07</c:v>
                </c:pt>
                <c:pt idx="45">
                  <c:v>124787.08</c:v>
                </c:pt>
                <c:pt idx="46">
                  <c:v>125661.89</c:v>
                </c:pt>
                <c:pt idx="47">
                  <c:v>126163.98</c:v>
                </c:pt>
                <c:pt idx="48">
                  <c:v>126267.05</c:v>
                </c:pt>
                <c:pt idx="49">
                  <c:v>126548.34</c:v>
                </c:pt>
                <c:pt idx="50">
                  <c:v>127108.22</c:v>
                </c:pt>
                <c:pt idx="51">
                  <c:v>127218.24000000001</c:v>
                </c:pt>
                <c:pt idx="52">
                  <c:v>128293.61</c:v>
                </c:pt>
                <c:pt idx="53">
                  <c:v>128896.98</c:v>
                </c:pt>
                <c:pt idx="54">
                  <c:v>129320.96000000001</c:v>
                </c:pt>
                <c:pt idx="55">
                  <c:v>129110.38</c:v>
                </c:pt>
                <c:pt idx="56">
                  <c:v>129450.32</c:v>
                </c:pt>
                <c:pt idx="57">
                  <c:v>127652.06</c:v>
                </c:pt>
                <c:pt idx="58">
                  <c:v>127616.46</c:v>
                </c:pt>
                <c:pt idx="59">
                  <c:v>127859.63</c:v>
                </c:pt>
                <c:pt idx="60">
                  <c:v>126589.84</c:v>
                </c:pt>
                <c:pt idx="61">
                  <c:v>126422.73</c:v>
                </c:pt>
                <c:pt idx="62">
                  <c:v>125954.09</c:v>
                </c:pt>
                <c:pt idx="63">
                  <c:v>127492.49</c:v>
                </c:pt>
                <c:pt idx="64">
                  <c:v>126953.86</c:v>
                </c:pt>
                <c:pt idx="65">
                  <c:v>126139.21</c:v>
                </c:pt>
                <c:pt idx="66">
                  <c:v>127651.81</c:v>
                </c:pt>
                <c:pt idx="67">
                  <c:v>127395.1</c:v>
                </c:pt>
                <c:pt idx="68">
                  <c:v>125854.09</c:v>
                </c:pt>
                <c:pt idx="69">
                  <c:v>125269.54</c:v>
                </c:pt>
                <c:pt idx="70">
                  <c:v>126266.7</c:v>
                </c:pt>
                <c:pt idx="71">
                  <c:v>127513.88</c:v>
                </c:pt>
                <c:pt idx="72">
                  <c:v>128660.88</c:v>
                </c:pt>
                <c:pt idx="73">
                  <c:v>130614.59</c:v>
                </c:pt>
                <c:pt idx="74">
                  <c:v>131115.9</c:v>
                </c:pt>
                <c:pt idx="75">
                  <c:v>132397.97</c:v>
                </c:pt>
                <c:pt idx="76">
                  <c:v>133317.66</c:v>
                </c:pt>
                <c:pt idx="77">
                  <c:v>134153.42000000001</c:v>
                </c:pt>
                <c:pt idx="78">
                  <c:v>133953.25</c:v>
                </c:pt>
                <c:pt idx="79">
                  <c:v>135777.98000000001</c:v>
                </c:pt>
                <c:pt idx="80">
                  <c:v>136087.41</c:v>
                </c:pt>
                <c:pt idx="81">
                  <c:v>136463.65</c:v>
                </c:pt>
                <c:pt idx="82">
                  <c:v>135173.39000000001</c:v>
                </c:pt>
                <c:pt idx="83">
                  <c:v>135608.47</c:v>
                </c:pt>
                <c:pt idx="84">
                  <c:v>136888.71</c:v>
                </c:pt>
                <c:pt idx="85">
                  <c:v>136775.91</c:v>
                </c:pt>
                <c:pt idx="86">
                  <c:v>137343.96</c:v>
                </c:pt>
                <c:pt idx="87">
                  <c:v>136041.35</c:v>
                </c:pt>
                <c:pt idx="88">
                  <c:v>136004.01</c:v>
                </c:pt>
                <c:pt idx="89">
                  <c:v>134906.07</c:v>
                </c:pt>
                <c:pt idx="90">
                  <c:v>134353.48000000001</c:v>
                </c:pt>
                <c:pt idx="91">
                  <c:v>136110.73000000001</c:v>
                </c:pt>
                <c:pt idx="92">
                  <c:v>136502.49</c:v>
                </c:pt>
                <c:pt idx="93">
                  <c:v>134572.45000000001</c:v>
                </c:pt>
                <c:pt idx="94">
                  <c:v>134737.21</c:v>
                </c:pt>
                <c:pt idx="95">
                  <c:v>134319.57999999999</c:v>
                </c:pt>
                <c:pt idx="96">
                  <c:v>134676.75</c:v>
                </c:pt>
                <c:pt idx="97">
                  <c:v>134029.43</c:v>
                </c:pt>
                <c:pt idx="98">
                  <c:v>134881.95000000001</c:v>
                </c:pt>
                <c:pt idx="99">
                  <c:v>135118.22</c:v>
                </c:pt>
                <c:pt idx="100">
                  <c:v>134960.19</c:v>
                </c:pt>
                <c:pt idx="101">
                  <c:v>133747.69</c:v>
                </c:pt>
                <c:pt idx="102">
                  <c:v>133122.67000000001</c:v>
                </c:pt>
                <c:pt idx="103">
                  <c:v>131065.44</c:v>
                </c:pt>
                <c:pt idx="104">
                  <c:v>130568.37</c:v>
                </c:pt>
                <c:pt idx="105">
                  <c:v>132155.76</c:v>
                </c:pt>
                <c:pt idx="106">
                  <c:v>131586.45000000001</c:v>
                </c:pt>
                <c:pt idx="107">
                  <c:v>133009.78</c:v>
                </c:pt>
                <c:pt idx="108">
                  <c:v>132730.35999999999</c:v>
                </c:pt>
                <c:pt idx="109">
                  <c:v>131816.44</c:v>
                </c:pt>
                <c:pt idx="110">
                  <c:v>132495.16</c:v>
                </c:pt>
                <c:pt idx="111">
                  <c:v>133514.94</c:v>
                </c:pt>
                <c:pt idx="112">
                  <c:v>131671.51</c:v>
                </c:pt>
                <c:pt idx="113">
                  <c:v>131791.54999999999</c:v>
                </c:pt>
                <c:pt idx="114">
                  <c:v>132017.84</c:v>
                </c:pt>
                <c:pt idx="115">
                  <c:v>131511.73000000001</c:v>
                </c:pt>
                <c:pt idx="116">
                  <c:v>129962.06</c:v>
                </c:pt>
                <c:pt idx="117">
                  <c:v>130352.86</c:v>
                </c:pt>
                <c:pt idx="118">
                  <c:v>129992.29</c:v>
                </c:pt>
                <c:pt idx="119">
                  <c:v>131005.25</c:v>
                </c:pt>
                <c:pt idx="120">
                  <c:v>131043.27</c:v>
                </c:pt>
                <c:pt idx="121">
                  <c:v>131749.72</c:v>
                </c:pt>
                <c:pt idx="122">
                  <c:v>130793.41</c:v>
                </c:pt>
                <c:pt idx="123">
                  <c:v>130499.26</c:v>
                </c:pt>
                <c:pt idx="124">
                  <c:v>130361.56</c:v>
                </c:pt>
                <c:pt idx="125">
                  <c:v>129951.37</c:v>
                </c:pt>
                <c:pt idx="126">
                  <c:v>129233.11</c:v>
                </c:pt>
                <c:pt idx="127">
                  <c:v>130066.95</c:v>
                </c:pt>
                <c:pt idx="128">
                  <c:v>129893.32</c:v>
                </c:pt>
                <c:pt idx="129">
                  <c:v>131212.57999999999</c:v>
                </c:pt>
                <c:pt idx="130">
                  <c:v>130729.93</c:v>
                </c:pt>
                <c:pt idx="131">
                  <c:v>130639.33</c:v>
                </c:pt>
                <c:pt idx="132">
                  <c:v>129713.33</c:v>
                </c:pt>
                <c:pt idx="133">
                  <c:v>128120.75</c:v>
                </c:pt>
                <c:pt idx="134">
                  <c:v>130514.79</c:v>
                </c:pt>
                <c:pt idx="135">
                  <c:v>130660.75</c:v>
                </c:pt>
                <c:pt idx="136">
                  <c:v>130340.92</c:v>
                </c:pt>
                <c:pt idx="137">
                  <c:v>129681.7</c:v>
                </c:pt>
                <c:pt idx="138">
                  <c:v>127829.8</c:v>
                </c:pt>
                <c:pt idx="139">
                  <c:v>127873.7</c:v>
                </c:pt>
                <c:pt idx="140">
                  <c:v>127698.32</c:v>
                </c:pt>
                <c:pt idx="141">
                  <c:v>127733.88</c:v>
                </c:pt>
                <c:pt idx="142">
                  <c:v>127791.6</c:v>
                </c:pt>
                <c:pt idx="144">
                  <c:v>127768.19</c:v>
                </c:pt>
                <c:pt idx="145">
                  <c:v>128197.25</c:v>
                </c:pt>
                <c:pt idx="147">
                  <c:v>126922.11</c:v>
                </c:pt>
                <c:pt idx="148">
                  <c:v>129125.51</c:v>
                </c:pt>
                <c:pt idx="149">
                  <c:v>129036.1</c:v>
                </c:pt>
                <c:pt idx="150">
                  <c:v>129922.38</c:v>
                </c:pt>
                <c:pt idx="151">
                  <c:v>127668.61</c:v>
                </c:pt>
                <c:pt idx="152">
                  <c:v>124610.41</c:v>
                </c:pt>
                <c:pt idx="153">
                  <c:v>125667.83</c:v>
                </c:pt>
                <c:pt idx="154">
                  <c:v>125235.54</c:v>
                </c:pt>
                <c:pt idx="155">
                  <c:v>126139.2</c:v>
                </c:pt>
                <c:pt idx="156">
                  <c:v>126087.02</c:v>
                </c:pt>
                <c:pt idx="157">
                  <c:v>127857.58</c:v>
                </c:pt>
                <c:pt idx="158">
                  <c:v>125945.67</c:v>
                </c:pt>
                <c:pt idx="159">
                  <c:v>127210.19</c:v>
                </c:pt>
                <c:pt idx="160">
                  <c:v>128228.49</c:v>
                </c:pt>
                <c:pt idx="161">
                  <c:v>129593.31</c:v>
                </c:pt>
                <c:pt idx="162">
                  <c:v>126042.21</c:v>
                </c:pt>
                <c:pt idx="163">
                  <c:v>124612.22</c:v>
                </c:pt>
                <c:pt idx="164">
                  <c:v>123560.06</c:v>
                </c:pt>
                <c:pt idx="165">
                  <c:v>124698.04</c:v>
                </c:pt>
                <c:pt idx="166">
                  <c:v>120771.88</c:v>
                </c:pt>
                <c:pt idx="167">
                  <c:v>121187.91</c:v>
                </c:pt>
                <c:pt idx="168">
                  <c:v>122102.15</c:v>
                </c:pt>
                <c:pt idx="169">
                  <c:v>120766.57</c:v>
                </c:pt>
                <c:pt idx="172">
                  <c:v>121077.5</c:v>
                </c:pt>
                <c:pt idx="173">
                  <c:v>120269.31</c:v>
                </c:pt>
                <c:pt idx="174">
                  <c:v>120283.4</c:v>
                </c:pt>
                <c:pt idx="177">
                  <c:v>120125.39</c:v>
                </c:pt>
                <c:pt idx="178">
                  <c:v>118532.68</c:v>
                </c:pt>
                <c:pt idx="179">
                  <c:v>120021.52</c:v>
                </c:pt>
                <c:pt idx="180">
                  <c:v>121162.66</c:v>
                </c:pt>
                <c:pt idx="181">
                  <c:v>119624.51</c:v>
                </c:pt>
                <c:pt idx="182">
                  <c:v>119780.56</c:v>
                </c:pt>
                <c:pt idx="183">
                  <c:v>118856.48</c:v>
                </c:pt>
                <c:pt idx="184">
                  <c:v>119006.93</c:v>
                </c:pt>
                <c:pt idx="185">
                  <c:v>119298.67</c:v>
                </c:pt>
                <c:pt idx="186">
                  <c:v>122650.2</c:v>
                </c:pt>
                <c:pt idx="187">
                  <c:v>121234.14</c:v>
                </c:pt>
                <c:pt idx="188">
                  <c:v>122350.38</c:v>
                </c:pt>
                <c:pt idx="189">
                  <c:v>122855.15</c:v>
                </c:pt>
                <c:pt idx="190">
                  <c:v>123338.34</c:v>
                </c:pt>
                <c:pt idx="191">
                  <c:v>122971.77</c:v>
                </c:pt>
                <c:pt idx="192">
                  <c:v>122483.32</c:v>
                </c:pt>
                <c:pt idx="193">
                  <c:v>122446.94</c:v>
                </c:pt>
                <c:pt idx="194">
                  <c:v>124861.5</c:v>
                </c:pt>
                <c:pt idx="195">
                  <c:v>124055.5</c:v>
                </c:pt>
                <c:pt idx="196">
                  <c:v>123432.12</c:v>
                </c:pt>
                <c:pt idx="197">
                  <c:v>126912.78</c:v>
                </c:pt>
                <c:pt idx="198">
                  <c:v>126134.94</c:v>
                </c:pt>
                <c:pt idx="199">
                  <c:v>125970.46</c:v>
                </c:pt>
                <c:pt idx="200">
                  <c:v>125147.42</c:v>
                </c:pt>
                <c:pt idx="201">
                  <c:v>125534.07</c:v>
                </c:pt>
                <c:pt idx="202">
                  <c:v>126224.74</c:v>
                </c:pt>
                <c:pt idx="203">
                  <c:v>124619.4</c:v>
                </c:pt>
                <c:pt idx="204">
                  <c:v>125571.81</c:v>
                </c:pt>
                <c:pt idx="205">
                  <c:v>126521.66</c:v>
                </c:pt>
                <c:pt idx="206">
                  <c:v>124380.21</c:v>
                </c:pt>
                <c:pt idx="207">
                  <c:v>124850.18</c:v>
                </c:pt>
                <c:pt idx="208">
                  <c:v>128218.59</c:v>
                </c:pt>
                <c:pt idx="209">
                  <c:v>128552.13</c:v>
                </c:pt>
                <c:pt idx="210">
                  <c:v>128531.71</c:v>
                </c:pt>
                <c:pt idx="211">
                  <c:v>127308.8</c:v>
                </c:pt>
                <c:pt idx="212">
                  <c:v>127600.58</c:v>
                </c:pt>
                <c:pt idx="213">
                  <c:v>127128.06</c:v>
                </c:pt>
                <c:pt idx="214">
                  <c:v>125401.38</c:v>
                </c:pt>
                <c:pt idx="215">
                  <c:v>125979.5</c:v>
                </c:pt>
                <c:pt idx="216">
                  <c:v>124768.71</c:v>
                </c:pt>
                <c:pt idx="217">
                  <c:v>124798.96</c:v>
                </c:pt>
                <c:pt idx="218">
                  <c:v>122799.09</c:v>
                </c:pt>
                <c:pt idx="221">
                  <c:v>123046.85</c:v>
                </c:pt>
                <c:pt idx="222">
                  <c:v>123357.55</c:v>
                </c:pt>
                <c:pt idx="223">
                  <c:v>125034.63</c:v>
                </c:pt>
                <c:pt idx="224">
                  <c:v>124519.38</c:v>
                </c:pt>
                <c:pt idx="225">
                  <c:v>123507.35</c:v>
                </c:pt>
                <c:pt idx="226">
                  <c:v>123863.5</c:v>
                </c:pt>
                <c:pt idx="227">
                  <c:v>125637.11</c:v>
                </c:pt>
                <c:pt idx="228">
                  <c:v>128957.09</c:v>
                </c:pt>
                <c:pt idx="229">
                  <c:v>130833.96</c:v>
                </c:pt>
                <c:pt idx="230">
                  <c:v>131474.73000000001</c:v>
                </c:pt>
                <c:pt idx="231">
                  <c:v>132508.45000000001</c:v>
                </c:pt>
                <c:pt idx="232">
                  <c:v>131954.9</c:v>
                </c:pt>
                <c:pt idx="233">
                  <c:v>132344.88</c:v>
                </c:pt>
                <c:pt idx="234">
                  <c:v>131321.44</c:v>
                </c:pt>
                <c:pt idx="235">
                  <c:v>132067.69</c:v>
                </c:pt>
                <c:pt idx="236">
                  <c:v>132519.63</c:v>
                </c:pt>
                <c:pt idx="237">
                  <c:v>133148.75</c:v>
                </c:pt>
                <c:pt idx="238">
                  <c:v>131902.18</c:v>
                </c:pt>
                <c:pt idx="239">
                  <c:v>130259.54</c:v>
                </c:pt>
                <c:pt idx="240">
                  <c:v>131147.29</c:v>
                </c:pt>
                <c:pt idx="241">
                  <c:v>131190.34</c:v>
                </c:pt>
                <c:pt idx="242">
                  <c:v>131140.65</c:v>
                </c:pt>
                <c:pt idx="243">
                  <c:v>127256</c:v>
                </c:pt>
                <c:pt idx="244">
                  <c:v>125588.09</c:v>
                </c:pt>
                <c:pt idx="245">
                  <c:v>123931.89</c:v>
                </c:pt>
                <c:pt idx="246">
                  <c:v>127795.93</c:v>
                </c:pt>
                <c:pt idx="247">
                  <c:v>126354.75</c:v>
                </c:pt>
                <c:pt idx="248">
                  <c:v>127682.4</c:v>
                </c:pt>
                <c:pt idx="249">
                  <c:v>129453.91</c:v>
                </c:pt>
                <c:pt idx="250">
                  <c:v>129245.39</c:v>
                </c:pt>
                <c:pt idx="251">
                  <c:v>128316.89</c:v>
                </c:pt>
                <c:pt idx="252">
                  <c:v>129650.03</c:v>
                </c:pt>
                <c:pt idx="255">
                  <c:v>130464.38</c:v>
                </c:pt>
                <c:pt idx="256">
                  <c:v>132216.07</c:v>
                </c:pt>
                <c:pt idx="257">
                  <c:v>134580.43</c:v>
                </c:pt>
                <c:pt idx="258">
                  <c:v>134739.28</c:v>
                </c:pt>
                <c:pt idx="259">
                  <c:v>135015.89000000001</c:v>
                </c:pt>
                <c:pt idx="260">
                  <c:v>135092.99</c:v>
                </c:pt>
                <c:pt idx="261">
                  <c:v>135066.97</c:v>
                </c:pt>
                <c:pt idx="263">
                  <c:v>135133.88</c:v>
                </c:pt>
                <c:pt idx="264">
                  <c:v>133491.23000000001</c:v>
                </c:pt>
                <c:pt idx="265">
                  <c:v>133515.82</c:v>
                </c:pt>
                <c:pt idx="266">
                  <c:v>133397.51999999999</c:v>
                </c:pt>
                <c:pt idx="267">
                  <c:v>136231.9</c:v>
                </c:pt>
                <c:pt idx="268">
                  <c:v>136511.88</c:v>
                </c:pt>
                <c:pt idx="269">
                  <c:v>136563.18</c:v>
                </c:pt>
                <c:pt idx="270">
                  <c:v>138963.10999999999</c:v>
                </c:pt>
                <c:pt idx="271">
                  <c:v>138422.84</c:v>
                </c:pt>
                <c:pt idx="272">
                  <c:v>139334.38</c:v>
                </c:pt>
                <c:pt idx="273">
                  <c:v>139187.39000000001</c:v>
                </c:pt>
                <c:pt idx="274">
                  <c:v>139636.41</c:v>
                </c:pt>
                <c:pt idx="275">
                  <c:v>140109.63</c:v>
                </c:pt>
                <c:pt idx="276">
                  <c:v>137881.26999999999</c:v>
                </c:pt>
                <c:pt idx="277">
                  <c:v>137272.59</c:v>
                </c:pt>
                <c:pt idx="278">
                  <c:v>137824.29</c:v>
                </c:pt>
                <c:pt idx="279">
                  <c:v>138136.14000000001</c:v>
                </c:pt>
                <c:pt idx="280">
                  <c:v>139541.23000000001</c:v>
                </c:pt>
                <c:pt idx="281">
                  <c:v>138887.81</c:v>
                </c:pt>
                <c:pt idx="282">
                  <c:v>138533.70000000001</c:v>
                </c:pt>
                <c:pt idx="283">
                  <c:v>137026.62</c:v>
                </c:pt>
                <c:pt idx="284">
                  <c:v>136786.65</c:v>
                </c:pt>
                <c:pt idx="285">
                  <c:v>137546.26</c:v>
                </c:pt>
                <c:pt idx="286">
                  <c:v>137001.57999999999</c:v>
                </c:pt>
                <c:pt idx="287">
                  <c:v>136236.37</c:v>
                </c:pt>
                <c:pt idx="288">
                  <c:v>136102.1</c:v>
                </c:pt>
                <c:pt idx="289">
                  <c:v>135699.38</c:v>
                </c:pt>
                <c:pt idx="290">
                  <c:v>136436.07</c:v>
                </c:pt>
                <c:pt idx="291">
                  <c:v>137128.04</c:v>
                </c:pt>
                <c:pt idx="292">
                  <c:v>137799.74</c:v>
                </c:pt>
                <c:pt idx="293">
                  <c:v>137212.63</c:v>
                </c:pt>
                <c:pt idx="294">
                  <c:v>139255.91</c:v>
                </c:pt>
                <c:pt idx="295">
                  <c:v>138840.01999999999</c:v>
                </c:pt>
                <c:pt idx="296">
                  <c:v>138716.64000000001</c:v>
                </c:pt>
                <c:pt idx="298">
                  <c:v>137115.82999999999</c:v>
                </c:pt>
                <c:pt idx="299">
                  <c:v>136550.5</c:v>
                </c:pt>
                <c:pt idx="300">
                  <c:v>137164.60999999999</c:v>
                </c:pt>
                <c:pt idx="301">
                  <c:v>135767.29</c:v>
                </c:pt>
                <c:pt idx="302">
                  <c:v>137113.89000000001</c:v>
                </c:pt>
                <c:pt idx="303">
                  <c:v>136865.79</c:v>
                </c:pt>
                <c:pt idx="304">
                  <c:v>138854.6</c:v>
                </c:pt>
                <c:pt idx="305">
                  <c:v>139549.43</c:v>
                </c:pt>
                <c:pt idx="306">
                  <c:v>139050.93</c:v>
                </c:pt>
                <c:pt idx="307">
                  <c:v>140927.85999999999</c:v>
                </c:pt>
                <c:pt idx="308">
                  <c:v>141263.56</c:v>
                </c:pt>
                <c:pt idx="309">
                  <c:v>139489.70000000001</c:v>
                </c:pt>
                <c:pt idx="310">
                  <c:v>139302.85</c:v>
                </c:pt>
                <c:pt idx="311">
                  <c:v>137480.79</c:v>
                </c:pt>
                <c:pt idx="312">
                  <c:v>136743.26</c:v>
                </c:pt>
                <c:pt idx="313">
                  <c:v>136187.31</c:v>
                </c:pt>
                <c:pt idx="314">
                  <c:v>135298.99</c:v>
                </c:pt>
                <c:pt idx="315">
                  <c:v>135250.1</c:v>
                </c:pt>
                <c:pt idx="316">
                  <c:v>135510.99</c:v>
                </c:pt>
                <c:pt idx="317">
                  <c:v>135564.74</c:v>
                </c:pt>
                <c:pt idx="318">
                  <c:v>133381.57999999999</c:v>
                </c:pt>
                <c:pt idx="319">
                  <c:v>134166.72</c:v>
                </c:pt>
                <c:pt idx="320">
                  <c:v>134035.72</c:v>
                </c:pt>
                <c:pt idx="321">
                  <c:v>135368.26999999999</c:v>
                </c:pt>
                <c:pt idx="322">
                  <c:v>133807.59</c:v>
                </c:pt>
                <c:pt idx="323">
                  <c:v>133524.18</c:v>
                </c:pt>
                <c:pt idx="324">
                  <c:v>132129.26</c:v>
                </c:pt>
                <c:pt idx="325">
                  <c:v>132725.68</c:v>
                </c:pt>
                <c:pt idx="326">
                  <c:v>133989.74</c:v>
                </c:pt>
                <c:pt idx="327">
                  <c:v>133071.04999999999</c:v>
                </c:pt>
                <c:pt idx="328">
                  <c:v>132437.39000000001</c:v>
                </c:pt>
                <c:pt idx="329">
                  <c:v>132971.20000000001</c:v>
                </c:pt>
                <c:pt idx="330">
                  <c:v>133151.29999999999</c:v>
                </c:pt>
                <c:pt idx="331">
                  <c:v>134537.62</c:v>
                </c:pt>
                <c:pt idx="332">
                  <c:v>136527.60999999999</c:v>
                </c:pt>
                <c:pt idx="333">
                  <c:v>135913.25</c:v>
                </c:pt>
                <c:pt idx="334">
                  <c:v>135623.15</c:v>
                </c:pt>
                <c:pt idx="335">
                  <c:v>137913.68</c:v>
                </c:pt>
                <c:pt idx="336">
                  <c:v>136687.32</c:v>
                </c:pt>
                <c:pt idx="337">
                  <c:v>136355.78</c:v>
                </c:pt>
                <c:pt idx="338">
                  <c:v>136340.76999999999</c:v>
                </c:pt>
                <c:pt idx="339">
                  <c:v>137321.64000000001</c:v>
                </c:pt>
                <c:pt idx="340">
                  <c:v>134432.26</c:v>
                </c:pt>
                <c:pt idx="341">
                  <c:v>134666.46</c:v>
                </c:pt>
                <c:pt idx="342">
                  <c:v>134510.85</c:v>
                </c:pt>
                <c:pt idx="343">
                  <c:v>137968.15</c:v>
                </c:pt>
                <c:pt idx="344">
                  <c:v>138025.17000000001</c:v>
                </c:pt>
                <c:pt idx="345">
                  <c:v>137771.39000000001</c:v>
                </c:pt>
                <c:pt idx="346">
                  <c:v>139205.81</c:v>
                </c:pt>
                <c:pt idx="347">
                  <c:v>141049.20000000001</c:v>
                </c:pt>
                <c:pt idx="348">
                  <c:v>141422.26</c:v>
                </c:pt>
                <c:pt idx="349">
                  <c:v>141283.01</c:v>
                </c:pt>
                <c:pt idx="350">
                  <c:v>140335.16</c:v>
                </c:pt>
                <c:pt idx="351">
                  <c:v>139863.63</c:v>
                </c:pt>
                <c:pt idx="352">
                  <c:v>140993.25</c:v>
                </c:pt>
                <c:pt idx="353">
                  <c:v>142640.14000000001</c:v>
                </c:pt>
                <c:pt idx="354">
                  <c:v>141791.57999999999</c:v>
                </c:pt>
                <c:pt idx="355">
                  <c:v>141618.29</c:v>
                </c:pt>
                <c:pt idx="356">
                  <c:v>142348.70000000001</c:v>
                </c:pt>
                <c:pt idx="357">
                  <c:v>143150.84</c:v>
                </c:pt>
                <c:pt idx="358">
                  <c:v>142271.57999999999</c:v>
                </c:pt>
                <c:pt idx="359">
                  <c:v>143546.57999999999</c:v>
                </c:pt>
                <c:pt idx="360">
                  <c:v>144061.74</c:v>
                </c:pt>
                <c:pt idx="361">
                  <c:v>145593.63</c:v>
                </c:pt>
                <c:pt idx="362">
                  <c:v>145499.49</c:v>
                </c:pt>
                <c:pt idx="363">
                  <c:v>145865.10999999999</c:v>
                </c:pt>
                <c:pt idx="364">
                  <c:v>145109.25</c:v>
                </c:pt>
                <c:pt idx="365">
                  <c:v>146424.94</c:v>
                </c:pt>
                <c:pt idx="366">
                  <c:v>146491.75</c:v>
                </c:pt>
                <c:pt idx="367">
                  <c:v>145306.23000000001</c:v>
                </c:pt>
                <c:pt idx="368">
                  <c:v>145446.66</c:v>
                </c:pt>
                <c:pt idx="369">
                  <c:v>146336.79999999999</c:v>
                </c:pt>
                <c:pt idx="370">
                  <c:v>146237.01999999999</c:v>
                </c:pt>
                <c:pt idx="371">
                  <c:v>145517.35</c:v>
                </c:pt>
                <c:pt idx="372">
                  <c:v>143949.64000000001</c:v>
                </c:pt>
                <c:pt idx="373">
                  <c:v>144200.65</c:v>
                </c:pt>
                <c:pt idx="374">
                  <c:v>143608.07999999999</c:v>
                </c:pt>
                <c:pt idx="375">
                  <c:v>141356.43</c:v>
                </c:pt>
                <c:pt idx="376">
                  <c:v>142145.38</c:v>
                </c:pt>
                <c:pt idx="377">
                  <c:v>141708.19</c:v>
                </c:pt>
                <c:pt idx="378">
                  <c:v>140680.34</c:v>
                </c:pt>
                <c:pt idx="379">
                  <c:v>141783.35999999999</c:v>
                </c:pt>
                <c:pt idx="380">
                  <c:v>141682.99</c:v>
                </c:pt>
                <c:pt idx="381">
                  <c:v>142603.66</c:v>
                </c:pt>
                <c:pt idx="382">
                  <c:v>142200.01999999999</c:v>
                </c:pt>
                <c:pt idx="383">
                  <c:v>143398.63</c:v>
                </c:pt>
                <c:pt idx="384">
                  <c:v>144509.32</c:v>
                </c:pt>
                <c:pt idx="385">
                  <c:v>144085.15</c:v>
                </c:pt>
                <c:pt idx="386">
                  <c:v>144872.79</c:v>
                </c:pt>
                <c:pt idx="387">
                  <c:v>145720.98000000001</c:v>
                </c:pt>
                <c:pt idx="388">
                  <c:v>146172.21</c:v>
                </c:pt>
                <c:pt idx="389">
                  <c:v>146969.1</c:v>
                </c:pt>
                <c:pt idx="390">
                  <c:v>147428.9</c:v>
                </c:pt>
                <c:pt idx="391">
                  <c:v>148632.93</c:v>
                </c:pt>
                <c:pt idx="392">
                  <c:v>148780.22</c:v>
                </c:pt>
                <c:pt idx="393">
                  <c:v>149540.43</c:v>
                </c:pt>
                <c:pt idx="394">
                  <c:v>150454.24</c:v>
                </c:pt>
                <c:pt idx="395">
                  <c:v>150704.20000000001</c:v>
                </c:pt>
                <c:pt idx="396">
                  <c:v>153294.44</c:v>
                </c:pt>
                <c:pt idx="397">
                  <c:v>153338.63</c:v>
                </c:pt>
                <c:pt idx="398">
                  <c:v>154063.53</c:v>
                </c:pt>
                <c:pt idx="399">
                  <c:v>155257.31</c:v>
                </c:pt>
                <c:pt idx="400">
                  <c:v>157748.6</c:v>
                </c:pt>
                <c:pt idx="401">
                  <c:v>157632.9</c:v>
                </c:pt>
                <c:pt idx="402">
                  <c:v>157162.43</c:v>
                </c:pt>
                <c:pt idx="403">
                  <c:v>157738.69</c:v>
                </c:pt>
                <c:pt idx="404">
                  <c:v>156992.93</c:v>
                </c:pt>
                <c:pt idx="405">
                  <c:v>156522.13</c:v>
                </c:pt>
                <c:pt idx="406">
                  <c:v>155380.66</c:v>
                </c:pt>
                <c:pt idx="408">
                  <c:v>154770.1</c:v>
                </c:pt>
                <c:pt idx="409">
                  <c:v>155277.56</c:v>
                </c:pt>
                <c:pt idx="410">
                  <c:v>155910.18</c:v>
                </c:pt>
                <c:pt idx="411">
                  <c:v>158554.94</c:v>
                </c:pt>
                <c:pt idx="412">
                  <c:v>158359.76</c:v>
                </c:pt>
                <c:pt idx="413">
                  <c:v>159072.13</c:v>
                </c:pt>
                <c:pt idx="414">
                  <c:v>158611.01</c:v>
                </c:pt>
                <c:pt idx="415">
                  <c:v>161092.25</c:v>
                </c:pt>
                <c:pt idx="416">
                  <c:v>161755.18</c:v>
                </c:pt>
                <c:pt idx="417">
                  <c:v>164455.60999999999</c:v>
                </c:pt>
                <c:pt idx="418">
                  <c:v>157369.35999999999</c:v>
                </c:pt>
                <c:pt idx="419">
                  <c:v>158187.43</c:v>
                </c:pt>
                <c:pt idx="420">
                  <c:v>157981.13</c:v>
                </c:pt>
                <c:pt idx="421">
                  <c:v>159074.97</c:v>
                </c:pt>
                <c:pt idx="422">
                  <c:v>159189.1</c:v>
                </c:pt>
                <c:pt idx="423">
                  <c:v>160766.37</c:v>
                </c:pt>
                <c:pt idx="424">
                  <c:v>162481.74</c:v>
                </c:pt>
                <c:pt idx="425">
                  <c:v>158577.88</c:v>
                </c:pt>
                <c:pt idx="426">
                  <c:v>157327.26</c:v>
                </c:pt>
                <c:pt idx="427">
                  <c:v>157923.34</c:v>
                </c:pt>
                <c:pt idx="428">
                  <c:v>158473.01999999999</c:v>
                </c:pt>
                <c:pt idx="429">
                  <c:v>158141.65</c:v>
                </c:pt>
                <c:pt idx="430">
                  <c:v>160455.82999999999</c:v>
                </c:pt>
                <c:pt idx="433">
                  <c:v>160896.64000000001</c:v>
                </c:pt>
                <c:pt idx="434">
                  <c:v>160490.29999999999</c:v>
                </c:pt>
                <c:pt idx="435">
                  <c:v>161125.37</c:v>
                </c:pt>
                <c:pt idx="438">
                  <c:v>160538.69</c:v>
                </c:pt>
                <c:pt idx="439">
                  <c:v>161869.76000000001</c:v>
                </c:pt>
                <c:pt idx="440">
                  <c:v>163663.88</c:v>
                </c:pt>
                <c:pt idx="441">
                  <c:v>161975.24</c:v>
                </c:pt>
                <c:pt idx="442">
                  <c:v>162936.48000000001</c:v>
                </c:pt>
                <c:pt idx="443">
                  <c:v>163370.31</c:v>
                </c:pt>
                <c:pt idx="444">
                  <c:v>163150.35</c:v>
                </c:pt>
                <c:pt idx="445">
                  <c:v>161973.04999999999</c:v>
                </c:pt>
                <c:pt idx="446">
                  <c:v>165145.98000000001</c:v>
                </c:pt>
                <c:pt idx="447">
                  <c:v>165568.32000000001</c:v>
                </c:pt>
                <c:pt idx="448">
                  <c:v>164799.98000000001</c:v>
                </c:pt>
                <c:pt idx="449">
                  <c:v>164849.26999999999</c:v>
                </c:pt>
                <c:pt idx="450">
                  <c:v>166276.9</c:v>
                </c:pt>
                <c:pt idx="451">
                  <c:v>171816.67</c:v>
                </c:pt>
                <c:pt idx="452">
                  <c:v>175589.35</c:v>
                </c:pt>
                <c:pt idx="453">
                  <c:v>178858.54</c:v>
                </c:pt>
                <c:pt idx="454">
                  <c:v>178720.68</c:v>
                </c:pt>
                <c:pt idx="455">
                  <c:v>181919.13</c:v>
                </c:pt>
                <c:pt idx="456">
                  <c:v>184691.05</c:v>
                </c:pt>
                <c:pt idx="457">
                  <c:v>183133.75</c:v>
                </c:pt>
                <c:pt idx="458">
                  <c:v>181363.9</c:v>
                </c:pt>
                <c:pt idx="459">
                  <c:v>182793.4</c:v>
                </c:pt>
                <c:pt idx="460">
                  <c:v>185674.43</c:v>
                </c:pt>
                <c:pt idx="461">
                  <c:v>181708.23</c:v>
                </c:pt>
                <c:pt idx="462">
                  <c:v>182127.25</c:v>
                </c:pt>
                <c:pt idx="463">
                  <c:v>182949.78</c:v>
                </c:pt>
                <c:pt idx="464">
                  <c:v>186241.15</c:v>
                </c:pt>
                <c:pt idx="465">
                  <c:v>185929.33</c:v>
                </c:pt>
                <c:pt idx="466">
                  <c:v>189699.12</c:v>
                </c:pt>
                <c:pt idx="467">
                  <c:v>187766.42</c:v>
                </c:pt>
                <c:pt idx="468">
                  <c:v>186464.3</c:v>
                </c:pt>
                <c:pt idx="471">
                  <c:v>186016.31</c:v>
                </c:pt>
                <c:pt idx="472">
                  <c:v>188534.42</c:v>
                </c:pt>
                <c:pt idx="473">
                  <c:v>190534.42</c:v>
                </c:pt>
                <c:pt idx="474">
                  <c:v>188853.49</c:v>
                </c:pt>
                <c:pt idx="475">
                  <c:v>191490.4</c:v>
                </c:pt>
                <c:pt idx="476">
                  <c:v>191247.46</c:v>
                </c:pt>
                <c:pt idx="477">
                  <c:v>191005.02</c:v>
                </c:pt>
                <c:pt idx="478">
                  <c:v>188786.98</c:v>
                </c:pt>
                <c:pt idx="479">
                  <c:v>189307.02</c:v>
                </c:pt>
                <c:pt idx="480">
                  <c:v>183104.87</c:v>
                </c:pt>
                <c:pt idx="481">
                  <c:v>185366.44</c:v>
                </c:pt>
                <c:pt idx="482">
                  <c:v>180463.84</c:v>
                </c:pt>
                <c:pt idx="483">
                  <c:v>179364.82</c:v>
                </c:pt>
                <c:pt idx="484">
                  <c:v>180915.36</c:v>
                </c:pt>
                <c:pt idx="485">
                  <c:v>183447</c:v>
                </c:pt>
                <c:pt idx="486">
                  <c:v>183969.35</c:v>
                </c:pt>
                <c:pt idx="487">
                  <c:v>179284.49</c:v>
                </c:pt>
                <c:pt idx="488">
                  <c:v>177653.31</c:v>
                </c:pt>
                <c:pt idx="489">
                  <c:v>179875.44</c:v>
                </c:pt>
                <c:pt idx="490">
                  <c:v>180409.73</c:v>
                </c:pt>
                <c:pt idx="491">
                  <c:v>179639.91</c:v>
                </c:pt>
                <c:pt idx="492">
                  <c:v>180270.62</c:v>
                </c:pt>
                <c:pt idx="493">
                  <c:v>176219.4</c:v>
                </c:pt>
                <c:pt idx="494">
                  <c:v>181931.93</c:v>
                </c:pt>
                <c:pt idx="495">
                  <c:v>182509.14</c:v>
                </c:pt>
                <c:pt idx="496">
                  <c:v>185424.28</c:v>
                </c:pt>
                <c:pt idx="497">
                  <c:v>182732.67</c:v>
                </c:pt>
                <c:pt idx="498">
                  <c:v>181556.76</c:v>
                </c:pt>
                <c:pt idx="499">
                  <c:v>182514.2</c:v>
                </c:pt>
                <c:pt idx="500">
                  <c:v>187461.84</c:v>
                </c:pt>
                <c:pt idx="501">
                  <c:v>187952.91</c:v>
                </c:pt>
                <c:pt idx="502">
                  <c:v>188052.02</c:v>
                </c:pt>
                <c:pt idx="504">
                  <c:v>188161.97</c:v>
                </c:pt>
                <c:pt idx="505">
                  <c:v>188258.91</c:v>
                </c:pt>
                <c:pt idx="506">
                  <c:v>192201.16</c:v>
                </c:pt>
                <c:pt idx="507">
                  <c:v>195129.25</c:v>
                </c:pt>
                <c:pt idx="508">
                  <c:v>197323.87</c:v>
                </c:pt>
                <c:pt idx="509">
                  <c:v>198000.71</c:v>
                </c:pt>
                <c:pt idx="510">
                  <c:v>198657.33</c:v>
                </c:pt>
                <c:pt idx="511">
                  <c:v>197737.61</c:v>
                </c:pt>
                <c:pt idx="512">
                  <c:v>196818.59</c:v>
                </c:pt>
                <c:pt idx="513">
                  <c:v>195733.51</c:v>
                </c:pt>
                <c:pt idx="514">
                  <c:v>196132.06</c:v>
                </c:pt>
                <c:pt idx="516">
                  <c:v>192888.95999999999</c:v>
                </c:pt>
                <c:pt idx="517">
                  <c:v>191378.43</c:v>
                </c:pt>
                <c:pt idx="518">
                  <c:v>190745.02</c:v>
                </c:pt>
                <c:pt idx="519">
                  <c:v>189578.79</c:v>
                </c:pt>
                <c:pt idx="520">
                  <c:v>188618.69</c:v>
                </c:pt>
                <c:pt idx="521">
                  <c:v>184750.42</c:v>
                </c:pt>
                <c:pt idx="522">
                  <c:v>187317.64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A7-405D-952C-450067FE3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0398784"/>
        <c:axId val="591114592"/>
      </c:areaChart>
      <c:lineChart>
        <c:grouping val="standard"/>
        <c:varyColors val="0"/>
        <c:ser>
          <c:idx val="1"/>
          <c:order val="1"/>
          <c:tx>
            <c:strRef>
              <c:f>'Base Gráfico'!$C$7</c:f>
              <c:strCache>
                <c:ptCount val="1"/>
                <c:pt idx="0">
                  <c:v>IBOV</c:v>
                </c:pt>
              </c:strCache>
            </c:strRef>
          </c:tx>
          <c:spPr>
            <a:ln w="28575" cap="rnd">
              <a:solidFill>
                <a:srgbClr val="006B66"/>
              </a:solidFill>
              <a:round/>
            </a:ln>
            <a:effectLst/>
          </c:spPr>
          <c:marker>
            <c:symbol val="none"/>
          </c:marker>
          <c:cat>
            <c:numRef>
              <c:f>'Base Gráfico'!$B$8:$B$999</c:f>
              <c:numCache>
                <c:formatCode>m/d/yyyy</c:formatCode>
                <c:ptCount val="992"/>
                <c:pt idx="0">
                  <c:v>45412</c:v>
                </c:pt>
                <c:pt idx="1">
                  <c:v>45413</c:v>
                </c:pt>
                <c:pt idx="2">
                  <c:v>45414</c:v>
                </c:pt>
                <c:pt idx="3">
                  <c:v>45415</c:v>
                </c:pt>
                <c:pt idx="4">
                  <c:v>45418</c:v>
                </c:pt>
                <c:pt idx="5">
                  <c:v>45419</c:v>
                </c:pt>
                <c:pt idx="6">
                  <c:v>45420</c:v>
                </c:pt>
                <c:pt idx="7">
                  <c:v>45421</c:v>
                </c:pt>
                <c:pt idx="8">
                  <c:v>45422</c:v>
                </c:pt>
                <c:pt idx="9">
                  <c:v>45425</c:v>
                </c:pt>
                <c:pt idx="10">
                  <c:v>45426</c:v>
                </c:pt>
                <c:pt idx="11">
                  <c:v>45427</c:v>
                </c:pt>
                <c:pt idx="12">
                  <c:v>45428</c:v>
                </c:pt>
                <c:pt idx="13">
                  <c:v>45429</c:v>
                </c:pt>
                <c:pt idx="14">
                  <c:v>45432</c:v>
                </c:pt>
                <c:pt idx="15">
                  <c:v>45433</c:v>
                </c:pt>
                <c:pt idx="16">
                  <c:v>45434</c:v>
                </c:pt>
                <c:pt idx="17">
                  <c:v>45435</c:v>
                </c:pt>
                <c:pt idx="18">
                  <c:v>45436</c:v>
                </c:pt>
                <c:pt idx="19">
                  <c:v>45439</c:v>
                </c:pt>
                <c:pt idx="20">
                  <c:v>45440</c:v>
                </c:pt>
                <c:pt idx="21">
                  <c:v>45441</c:v>
                </c:pt>
                <c:pt idx="22">
                  <c:v>45442</c:v>
                </c:pt>
                <c:pt idx="23">
                  <c:v>45443</c:v>
                </c:pt>
                <c:pt idx="24">
                  <c:v>45446</c:v>
                </c:pt>
                <c:pt idx="25">
                  <c:v>45447</c:v>
                </c:pt>
                <c:pt idx="26">
                  <c:v>45448</c:v>
                </c:pt>
                <c:pt idx="27">
                  <c:v>45449</c:v>
                </c:pt>
                <c:pt idx="28">
                  <c:v>45450</c:v>
                </c:pt>
                <c:pt idx="29">
                  <c:v>45453</c:v>
                </c:pt>
                <c:pt idx="30">
                  <c:v>45454</c:v>
                </c:pt>
                <c:pt idx="31">
                  <c:v>45455</c:v>
                </c:pt>
                <c:pt idx="32">
                  <c:v>45456</c:v>
                </c:pt>
                <c:pt idx="33">
                  <c:v>45457</c:v>
                </c:pt>
                <c:pt idx="34">
                  <c:v>45460</c:v>
                </c:pt>
                <c:pt idx="35">
                  <c:v>45461</c:v>
                </c:pt>
                <c:pt idx="36">
                  <c:v>45462</c:v>
                </c:pt>
                <c:pt idx="37">
                  <c:v>45463</c:v>
                </c:pt>
                <c:pt idx="38">
                  <c:v>45464</c:v>
                </c:pt>
                <c:pt idx="39">
                  <c:v>45467</c:v>
                </c:pt>
                <c:pt idx="40">
                  <c:v>45468</c:v>
                </c:pt>
                <c:pt idx="41">
                  <c:v>45469</c:v>
                </c:pt>
                <c:pt idx="42">
                  <c:v>45470</c:v>
                </c:pt>
                <c:pt idx="43">
                  <c:v>45471</c:v>
                </c:pt>
                <c:pt idx="44">
                  <c:v>45474</c:v>
                </c:pt>
                <c:pt idx="45">
                  <c:v>45475</c:v>
                </c:pt>
                <c:pt idx="46">
                  <c:v>45476</c:v>
                </c:pt>
                <c:pt idx="47">
                  <c:v>45477</c:v>
                </c:pt>
                <c:pt idx="48">
                  <c:v>45478</c:v>
                </c:pt>
                <c:pt idx="49">
                  <c:v>45481</c:v>
                </c:pt>
                <c:pt idx="50">
                  <c:v>45482</c:v>
                </c:pt>
                <c:pt idx="51">
                  <c:v>45483</c:v>
                </c:pt>
                <c:pt idx="52">
                  <c:v>45484</c:v>
                </c:pt>
                <c:pt idx="53">
                  <c:v>45485</c:v>
                </c:pt>
                <c:pt idx="54">
                  <c:v>45488</c:v>
                </c:pt>
                <c:pt idx="55">
                  <c:v>45489</c:v>
                </c:pt>
                <c:pt idx="56">
                  <c:v>45490</c:v>
                </c:pt>
                <c:pt idx="57">
                  <c:v>45491</c:v>
                </c:pt>
                <c:pt idx="58">
                  <c:v>45492</c:v>
                </c:pt>
                <c:pt idx="59">
                  <c:v>45495</c:v>
                </c:pt>
                <c:pt idx="60">
                  <c:v>45496</c:v>
                </c:pt>
                <c:pt idx="61">
                  <c:v>45497</c:v>
                </c:pt>
                <c:pt idx="62">
                  <c:v>45498</c:v>
                </c:pt>
                <c:pt idx="63">
                  <c:v>45499</c:v>
                </c:pt>
                <c:pt idx="64">
                  <c:v>45502</c:v>
                </c:pt>
                <c:pt idx="65">
                  <c:v>45503</c:v>
                </c:pt>
                <c:pt idx="66">
                  <c:v>45504</c:v>
                </c:pt>
                <c:pt idx="67">
                  <c:v>45505</c:v>
                </c:pt>
                <c:pt idx="68">
                  <c:v>45506</c:v>
                </c:pt>
                <c:pt idx="69">
                  <c:v>45509</c:v>
                </c:pt>
                <c:pt idx="70">
                  <c:v>45510</c:v>
                </c:pt>
                <c:pt idx="71">
                  <c:v>45511</c:v>
                </c:pt>
                <c:pt idx="72">
                  <c:v>45512</c:v>
                </c:pt>
                <c:pt idx="73">
                  <c:v>45513</c:v>
                </c:pt>
                <c:pt idx="74">
                  <c:v>45516</c:v>
                </c:pt>
                <c:pt idx="75">
                  <c:v>45517</c:v>
                </c:pt>
                <c:pt idx="76">
                  <c:v>45518</c:v>
                </c:pt>
                <c:pt idx="77">
                  <c:v>45519</c:v>
                </c:pt>
                <c:pt idx="78">
                  <c:v>45520</c:v>
                </c:pt>
                <c:pt idx="79">
                  <c:v>45523</c:v>
                </c:pt>
                <c:pt idx="80">
                  <c:v>45524</c:v>
                </c:pt>
                <c:pt idx="81">
                  <c:v>45525</c:v>
                </c:pt>
                <c:pt idx="82">
                  <c:v>45526</c:v>
                </c:pt>
                <c:pt idx="83">
                  <c:v>45527</c:v>
                </c:pt>
                <c:pt idx="84">
                  <c:v>45530</c:v>
                </c:pt>
                <c:pt idx="85">
                  <c:v>45531</c:v>
                </c:pt>
                <c:pt idx="86">
                  <c:v>45532</c:v>
                </c:pt>
                <c:pt idx="87">
                  <c:v>45533</c:v>
                </c:pt>
                <c:pt idx="88">
                  <c:v>45534</c:v>
                </c:pt>
                <c:pt idx="89">
                  <c:v>45537</c:v>
                </c:pt>
                <c:pt idx="90">
                  <c:v>45538</c:v>
                </c:pt>
                <c:pt idx="91">
                  <c:v>45539</c:v>
                </c:pt>
                <c:pt idx="92">
                  <c:v>45540</c:v>
                </c:pt>
                <c:pt idx="93">
                  <c:v>45541</c:v>
                </c:pt>
                <c:pt idx="94">
                  <c:v>45544</c:v>
                </c:pt>
                <c:pt idx="95">
                  <c:v>45545</c:v>
                </c:pt>
                <c:pt idx="96">
                  <c:v>45546</c:v>
                </c:pt>
                <c:pt idx="97">
                  <c:v>45547</c:v>
                </c:pt>
                <c:pt idx="98">
                  <c:v>45548</c:v>
                </c:pt>
                <c:pt idx="99">
                  <c:v>45551</c:v>
                </c:pt>
                <c:pt idx="100">
                  <c:v>45552</c:v>
                </c:pt>
                <c:pt idx="101">
                  <c:v>45553</c:v>
                </c:pt>
                <c:pt idx="102">
                  <c:v>45554</c:v>
                </c:pt>
                <c:pt idx="103">
                  <c:v>45555</c:v>
                </c:pt>
                <c:pt idx="104">
                  <c:v>45558</c:v>
                </c:pt>
                <c:pt idx="105">
                  <c:v>45559</c:v>
                </c:pt>
                <c:pt idx="106">
                  <c:v>45560</c:v>
                </c:pt>
                <c:pt idx="107">
                  <c:v>45561</c:v>
                </c:pt>
                <c:pt idx="108">
                  <c:v>45562</c:v>
                </c:pt>
                <c:pt idx="109">
                  <c:v>45565</c:v>
                </c:pt>
                <c:pt idx="110">
                  <c:v>45566</c:v>
                </c:pt>
                <c:pt idx="111">
                  <c:v>45567</c:v>
                </c:pt>
                <c:pt idx="112">
                  <c:v>45568</c:v>
                </c:pt>
                <c:pt idx="113">
                  <c:v>45569</c:v>
                </c:pt>
                <c:pt idx="114">
                  <c:v>45572</c:v>
                </c:pt>
                <c:pt idx="115">
                  <c:v>45573</c:v>
                </c:pt>
                <c:pt idx="116">
                  <c:v>45574</c:v>
                </c:pt>
                <c:pt idx="117">
                  <c:v>45575</c:v>
                </c:pt>
                <c:pt idx="118">
                  <c:v>45576</c:v>
                </c:pt>
                <c:pt idx="119">
                  <c:v>45579</c:v>
                </c:pt>
                <c:pt idx="120">
                  <c:v>45580</c:v>
                </c:pt>
                <c:pt idx="121">
                  <c:v>45581</c:v>
                </c:pt>
                <c:pt idx="122">
                  <c:v>45582</c:v>
                </c:pt>
                <c:pt idx="123">
                  <c:v>45583</c:v>
                </c:pt>
                <c:pt idx="124">
                  <c:v>45586</c:v>
                </c:pt>
                <c:pt idx="125">
                  <c:v>45587</c:v>
                </c:pt>
                <c:pt idx="126">
                  <c:v>45588</c:v>
                </c:pt>
                <c:pt idx="127">
                  <c:v>45589</c:v>
                </c:pt>
                <c:pt idx="128">
                  <c:v>45590</c:v>
                </c:pt>
                <c:pt idx="129">
                  <c:v>45593</c:v>
                </c:pt>
                <c:pt idx="130">
                  <c:v>45594</c:v>
                </c:pt>
                <c:pt idx="131">
                  <c:v>45595</c:v>
                </c:pt>
                <c:pt idx="132">
                  <c:v>45596</c:v>
                </c:pt>
                <c:pt idx="133">
                  <c:v>45597</c:v>
                </c:pt>
                <c:pt idx="134">
                  <c:v>45600</c:v>
                </c:pt>
                <c:pt idx="135">
                  <c:v>45601</c:v>
                </c:pt>
                <c:pt idx="136">
                  <c:v>45602</c:v>
                </c:pt>
                <c:pt idx="137">
                  <c:v>45603</c:v>
                </c:pt>
                <c:pt idx="138">
                  <c:v>45604</c:v>
                </c:pt>
                <c:pt idx="139">
                  <c:v>45607</c:v>
                </c:pt>
                <c:pt idx="140">
                  <c:v>45608</c:v>
                </c:pt>
                <c:pt idx="141">
                  <c:v>45609</c:v>
                </c:pt>
                <c:pt idx="142">
                  <c:v>45610</c:v>
                </c:pt>
                <c:pt idx="143">
                  <c:v>45611</c:v>
                </c:pt>
                <c:pt idx="144">
                  <c:v>45614</c:v>
                </c:pt>
                <c:pt idx="145">
                  <c:v>45615</c:v>
                </c:pt>
                <c:pt idx="146">
                  <c:v>45616</c:v>
                </c:pt>
                <c:pt idx="147">
                  <c:v>45617</c:v>
                </c:pt>
                <c:pt idx="148">
                  <c:v>45618</c:v>
                </c:pt>
                <c:pt idx="149">
                  <c:v>45621</c:v>
                </c:pt>
                <c:pt idx="150">
                  <c:v>45622</c:v>
                </c:pt>
                <c:pt idx="151">
                  <c:v>45623</c:v>
                </c:pt>
                <c:pt idx="152">
                  <c:v>45624</c:v>
                </c:pt>
                <c:pt idx="153">
                  <c:v>45625</c:v>
                </c:pt>
                <c:pt idx="154">
                  <c:v>45628</c:v>
                </c:pt>
                <c:pt idx="155">
                  <c:v>45629</c:v>
                </c:pt>
                <c:pt idx="156">
                  <c:v>45630</c:v>
                </c:pt>
                <c:pt idx="157">
                  <c:v>45631</c:v>
                </c:pt>
                <c:pt idx="158">
                  <c:v>45632</c:v>
                </c:pt>
                <c:pt idx="159">
                  <c:v>45635</c:v>
                </c:pt>
                <c:pt idx="160">
                  <c:v>45636</c:v>
                </c:pt>
                <c:pt idx="161">
                  <c:v>45637</c:v>
                </c:pt>
                <c:pt idx="162">
                  <c:v>45638</c:v>
                </c:pt>
                <c:pt idx="163">
                  <c:v>45639</c:v>
                </c:pt>
                <c:pt idx="164">
                  <c:v>45642</c:v>
                </c:pt>
                <c:pt idx="165">
                  <c:v>45643</c:v>
                </c:pt>
                <c:pt idx="166">
                  <c:v>45644</c:v>
                </c:pt>
                <c:pt idx="167">
                  <c:v>45645</c:v>
                </c:pt>
                <c:pt idx="168">
                  <c:v>45646</c:v>
                </c:pt>
                <c:pt idx="169">
                  <c:v>45649</c:v>
                </c:pt>
                <c:pt idx="170">
                  <c:v>45650</c:v>
                </c:pt>
                <c:pt idx="171">
                  <c:v>45651</c:v>
                </c:pt>
                <c:pt idx="172">
                  <c:v>45652</c:v>
                </c:pt>
                <c:pt idx="173">
                  <c:v>45653</c:v>
                </c:pt>
                <c:pt idx="174">
                  <c:v>45656</c:v>
                </c:pt>
                <c:pt idx="175">
                  <c:v>45657</c:v>
                </c:pt>
                <c:pt idx="176">
                  <c:v>45658</c:v>
                </c:pt>
                <c:pt idx="177">
                  <c:v>45659</c:v>
                </c:pt>
                <c:pt idx="178">
                  <c:v>45660</c:v>
                </c:pt>
                <c:pt idx="179">
                  <c:v>45663</c:v>
                </c:pt>
                <c:pt idx="180">
                  <c:v>45664</c:v>
                </c:pt>
                <c:pt idx="181">
                  <c:v>45665</c:v>
                </c:pt>
                <c:pt idx="182">
                  <c:v>45666</c:v>
                </c:pt>
                <c:pt idx="183">
                  <c:v>45667</c:v>
                </c:pt>
                <c:pt idx="184">
                  <c:v>45670</c:v>
                </c:pt>
                <c:pt idx="185">
                  <c:v>45671</c:v>
                </c:pt>
                <c:pt idx="186">
                  <c:v>45672</c:v>
                </c:pt>
                <c:pt idx="187">
                  <c:v>45673</c:v>
                </c:pt>
                <c:pt idx="188">
                  <c:v>45674</c:v>
                </c:pt>
                <c:pt idx="189">
                  <c:v>45677</c:v>
                </c:pt>
                <c:pt idx="190">
                  <c:v>45678</c:v>
                </c:pt>
                <c:pt idx="191">
                  <c:v>45679</c:v>
                </c:pt>
                <c:pt idx="192">
                  <c:v>45680</c:v>
                </c:pt>
                <c:pt idx="193">
                  <c:v>45681</c:v>
                </c:pt>
                <c:pt idx="194">
                  <c:v>45684</c:v>
                </c:pt>
                <c:pt idx="195">
                  <c:v>45685</c:v>
                </c:pt>
                <c:pt idx="196">
                  <c:v>45686</c:v>
                </c:pt>
                <c:pt idx="197">
                  <c:v>45687</c:v>
                </c:pt>
                <c:pt idx="198">
                  <c:v>45688</c:v>
                </c:pt>
                <c:pt idx="199">
                  <c:v>45691</c:v>
                </c:pt>
                <c:pt idx="200">
                  <c:v>45692</c:v>
                </c:pt>
                <c:pt idx="201">
                  <c:v>45693</c:v>
                </c:pt>
                <c:pt idx="202">
                  <c:v>45694</c:v>
                </c:pt>
                <c:pt idx="203">
                  <c:v>45695</c:v>
                </c:pt>
                <c:pt idx="204">
                  <c:v>45698</c:v>
                </c:pt>
                <c:pt idx="205">
                  <c:v>45699</c:v>
                </c:pt>
                <c:pt idx="206">
                  <c:v>45700</c:v>
                </c:pt>
                <c:pt idx="207">
                  <c:v>45701</c:v>
                </c:pt>
                <c:pt idx="208">
                  <c:v>45702</c:v>
                </c:pt>
                <c:pt idx="209">
                  <c:v>45705</c:v>
                </c:pt>
                <c:pt idx="210">
                  <c:v>45706</c:v>
                </c:pt>
                <c:pt idx="211">
                  <c:v>45707</c:v>
                </c:pt>
                <c:pt idx="212">
                  <c:v>45708</c:v>
                </c:pt>
                <c:pt idx="213">
                  <c:v>45709</c:v>
                </c:pt>
                <c:pt idx="214">
                  <c:v>45712</c:v>
                </c:pt>
                <c:pt idx="215">
                  <c:v>45713</c:v>
                </c:pt>
                <c:pt idx="216">
                  <c:v>45714</c:v>
                </c:pt>
                <c:pt idx="217">
                  <c:v>45715</c:v>
                </c:pt>
                <c:pt idx="218">
                  <c:v>45716</c:v>
                </c:pt>
                <c:pt idx="219">
                  <c:v>45719</c:v>
                </c:pt>
                <c:pt idx="220">
                  <c:v>45720</c:v>
                </c:pt>
                <c:pt idx="221">
                  <c:v>45721</c:v>
                </c:pt>
                <c:pt idx="222">
                  <c:v>45722</c:v>
                </c:pt>
                <c:pt idx="223">
                  <c:v>45723</c:v>
                </c:pt>
                <c:pt idx="224">
                  <c:v>45726</c:v>
                </c:pt>
                <c:pt idx="225">
                  <c:v>45727</c:v>
                </c:pt>
                <c:pt idx="226">
                  <c:v>45728</c:v>
                </c:pt>
                <c:pt idx="227">
                  <c:v>45729</c:v>
                </c:pt>
                <c:pt idx="228">
                  <c:v>45730</c:v>
                </c:pt>
                <c:pt idx="229">
                  <c:v>45733</c:v>
                </c:pt>
                <c:pt idx="230">
                  <c:v>45734</c:v>
                </c:pt>
                <c:pt idx="231">
                  <c:v>45735</c:v>
                </c:pt>
                <c:pt idx="232">
                  <c:v>45736</c:v>
                </c:pt>
                <c:pt idx="233">
                  <c:v>45737</c:v>
                </c:pt>
                <c:pt idx="234">
                  <c:v>45740</c:v>
                </c:pt>
                <c:pt idx="235">
                  <c:v>45741</c:v>
                </c:pt>
                <c:pt idx="236">
                  <c:v>45742</c:v>
                </c:pt>
                <c:pt idx="237">
                  <c:v>45743</c:v>
                </c:pt>
                <c:pt idx="238">
                  <c:v>45744</c:v>
                </c:pt>
                <c:pt idx="239">
                  <c:v>45747</c:v>
                </c:pt>
                <c:pt idx="240">
                  <c:v>45748</c:v>
                </c:pt>
                <c:pt idx="241">
                  <c:v>45749</c:v>
                </c:pt>
                <c:pt idx="242">
                  <c:v>45750</c:v>
                </c:pt>
                <c:pt idx="243">
                  <c:v>45751</c:v>
                </c:pt>
                <c:pt idx="244">
                  <c:v>45754</c:v>
                </c:pt>
                <c:pt idx="245">
                  <c:v>45755</c:v>
                </c:pt>
                <c:pt idx="246">
                  <c:v>45756</c:v>
                </c:pt>
                <c:pt idx="247">
                  <c:v>45757</c:v>
                </c:pt>
                <c:pt idx="248">
                  <c:v>45758</c:v>
                </c:pt>
                <c:pt idx="249">
                  <c:v>45761</c:v>
                </c:pt>
                <c:pt idx="250">
                  <c:v>45762</c:v>
                </c:pt>
                <c:pt idx="251">
                  <c:v>45763</c:v>
                </c:pt>
                <c:pt idx="252">
                  <c:v>45764</c:v>
                </c:pt>
                <c:pt idx="253">
                  <c:v>45765</c:v>
                </c:pt>
                <c:pt idx="254">
                  <c:v>45768</c:v>
                </c:pt>
                <c:pt idx="255">
                  <c:v>45769</c:v>
                </c:pt>
                <c:pt idx="256">
                  <c:v>45770</c:v>
                </c:pt>
                <c:pt idx="257">
                  <c:v>45771</c:v>
                </c:pt>
                <c:pt idx="258">
                  <c:v>45772</c:v>
                </c:pt>
                <c:pt idx="259">
                  <c:v>45775</c:v>
                </c:pt>
                <c:pt idx="260">
                  <c:v>45776</c:v>
                </c:pt>
                <c:pt idx="261">
                  <c:v>45777</c:v>
                </c:pt>
                <c:pt idx="262">
                  <c:v>45778</c:v>
                </c:pt>
                <c:pt idx="263">
                  <c:v>45779</c:v>
                </c:pt>
                <c:pt idx="264">
                  <c:v>45782</c:v>
                </c:pt>
                <c:pt idx="265">
                  <c:v>45783</c:v>
                </c:pt>
                <c:pt idx="266">
                  <c:v>45784</c:v>
                </c:pt>
                <c:pt idx="267">
                  <c:v>45785</c:v>
                </c:pt>
                <c:pt idx="268">
                  <c:v>45786</c:v>
                </c:pt>
                <c:pt idx="269">
                  <c:v>45789</c:v>
                </c:pt>
                <c:pt idx="270">
                  <c:v>45790</c:v>
                </c:pt>
                <c:pt idx="271">
                  <c:v>45791</c:v>
                </c:pt>
                <c:pt idx="272">
                  <c:v>45792</c:v>
                </c:pt>
                <c:pt idx="273">
                  <c:v>45793</c:v>
                </c:pt>
                <c:pt idx="274">
                  <c:v>45796</c:v>
                </c:pt>
                <c:pt idx="275">
                  <c:v>45797</c:v>
                </c:pt>
                <c:pt idx="276">
                  <c:v>45798</c:v>
                </c:pt>
                <c:pt idx="277">
                  <c:v>45799</c:v>
                </c:pt>
                <c:pt idx="278">
                  <c:v>45800</c:v>
                </c:pt>
                <c:pt idx="279">
                  <c:v>45803</c:v>
                </c:pt>
                <c:pt idx="280">
                  <c:v>45804</c:v>
                </c:pt>
                <c:pt idx="281">
                  <c:v>45805</c:v>
                </c:pt>
                <c:pt idx="282">
                  <c:v>45806</c:v>
                </c:pt>
                <c:pt idx="283">
                  <c:v>45807</c:v>
                </c:pt>
                <c:pt idx="284">
                  <c:v>45810</c:v>
                </c:pt>
                <c:pt idx="285">
                  <c:v>45811</c:v>
                </c:pt>
                <c:pt idx="286">
                  <c:v>45812</c:v>
                </c:pt>
                <c:pt idx="287">
                  <c:v>45813</c:v>
                </c:pt>
                <c:pt idx="288">
                  <c:v>45814</c:v>
                </c:pt>
                <c:pt idx="289">
                  <c:v>45817</c:v>
                </c:pt>
                <c:pt idx="290">
                  <c:v>45818</c:v>
                </c:pt>
                <c:pt idx="291">
                  <c:v>45819</c:v>
                </c:pt>
                <c:pt idx="292">
                  <c:v>45820</c:v>
                </c:pt>
                <c:pt idx="293">
                  <c:v>45821</c:v>
                </c:pt>
                <c:pt idx="294">
                  <c:v>45824</c:v>
                </c:pt>
                <c:pt idx="295">
                  <c:v>45825</c:v>
                </c:pt>
                <c:pt idx="296">
                  <c:v>45826</c:v>
                </c:pt>
                <c:pt idx="297">
                  <c:v>45827</c:v>
                </c:pt>
                <c:pt idx="298">
                  <c:v>45828</c:v>
                </c:pt>
                <c:pt idx="299">
                  <c:v>45831</c:v>
                </c:pt>
                <c:pt idx="300">
                  <c:v>45832</c:v>
                </c:pt>
                <c:pt idx="301">
                  <c:v>45833</c:v>
                </c:pt>
                <c:pt idx="302">
                  <c:v>45834</c:v>
                </c:pt>
                <c:pt idx="303">
                  <c:v>45835</c:v>
                </c:pt>
                <c:pt idx="304">
                  <c:v>45838</c:v>
                </c:pt>
                <c:pt idx="305">
                  <c:v>45839</c:v>
                </c:pt>
                <c:pt idx="306">
                  <c:v>45840</c:v>
                </c:pt>
                <c:pt idx="307">
                  <c:v>45841</c:v>
                </c:pt>
                <c:pt idx="308">
                  <c:v>45842</c:v>
                </c:pt>
                <c:pt idx="309">
                  <c:v>45845</c:v>
                </c:pt>
                <c:pt idx="310">
                  <c:v>45846</c:v>
                </c:pt>
                <c:pt idx="311">
                  <c:v>45847</c:v>
                </c:pt>
                <c:pt idx="312">
                  <c:v>45848</c:v>
                </c:pt>
                <c:pt idx="313">
                  <c:v>45849</c:v>
                </c:pt>
                <c:pt idx="314">
                  <c:v>45852</c:v>
                </c:pt>
                <c:pt idx="315">
                  <c:v>45853</c:v>
                </c:pt>
                <c:pt idx="316">
                  <c:v>45854</c:v>
                </c:pt>
                <c:pt idx="317">
                  <c:v>45855</c:v>
                </c:pt>
                <c:pt idx="318">
                  <c:v>45856</c:v>
                </c:pt>
                <c:pt idx="319">
                  <c:v>45859</c:v>
                </c:pt>
                <c:pt idx="320">
                  <c:v>45860</c:v>
                </c:pt>
                <c:pt idx="321">
                  <c:v>45861</c:v>
                </c:pt>
                <c:pt idx="322">
                  <c:v>45862</c:v>
                </c:pt>
                <c:pt idx="323">
                  <c:v>45863</c:v>
                </c:pt>
                <c:pt idx="324">
                  <c:v>45866</c:v>
                </c:pt>
                <c:pt idx="325">
                  <c:v>45867</c:v>
                </c:pt>
                <c:pt idx="326">
                  <c:v>45868</c:v>
                </c:pt>
                <c:pt idx="327">
                  <c:v>45869</c:v>
                </c:pt>
                <c:pt idx="328">
                  <c:v>45870</c:v>
                </c:pt>
                <c:pt idx="329">
                  <c:v>45873</c:v>
                </c:pt>
                <c:pt idx="330">
                  <c:v>45874</c:v>
                </c:pt>
                <c:pt idx="331">
                  <c:v>45875</c:v>
                </c:pt>
                <c:pt idx="332">
                  <c:v>45876</c:v>
                </c:pt>
                <c:pt idx="333">
                  <c:v>45877</c:v>
                </c:pt>
                <c:pt idx="334">
                  <c:v>45880</c:v>
                </c:pt>
                <c:pt idx="335">
                  <c:v>45881</c:v>
                </c:pt>
                <c:pt idx="336">
                  <c:v>45882</c:v>
                </c:pt>
                <c:pt idx="337">
                  <c:v>45883</c:v>
                </c:pt>
                <c:pt idx="338">
                  <c:v>45884</c:v>
                </c:pt>
                <c:pt idx="339">
                  <c:v>45887</c:v>
                </c:pt>
                <c:pt idx="340">
                  <c:v>45888</c:v>
                </c:pt>
                <c:pt idx="341">
                  <c:v>45889</c:v>
                </c:pt>
                <c:pt idx="342">
                  <c:v>45890</c:v>
                </c:pt>
                <c:pt idx="343">
                  <c:v>45891</c:v>
                </c:pt>
                <c:pt idx="344">
                  <c:v>45894</c:v>
                </c:pt>
                <c:pt idx="345">
                  <c:v>45895</c:v>
                </c:pt>
                <c:pt idx="346">
                  <c:v>45896</c:v>
                </c:pt>
                <c:pt idx="347">
                  <c:v>45897</c:v>
                </c:pt>
                <c:pt idx="348">
                  <c:v>45898</c:v>
                </c:pt>
                <c:pt idx="349">
                  <c:v>45901</c:v>
                </c:pt>
                <c:pt idx="350">
                  <c:v>45902</c:v>
                </c:pt>
                <c:pt idx="351">
                  <c:v>45903</c:v>
                </c:pt>
                <c:pt idx="352">
                  <c:v>45904</c:v>
                </c:pt>
                <c:pt idx="353">
                  <c:v>45905</c:v>
                </c:pt>
                <c:pt idx="354">
                  <c:v>45908</c:v>
                </c:pt>
                <c:pt idx="355">
                  <c:v>45909</c:v>
                </c:pt>
                <c:pt idx="356">
                  <c:v>45910</c:v>
                </c:pt>
                <c:pt idx="357">
                  <c:v>45911</c:v>
                </c:pt>
                <c:pt idx="358">
                  <c:v>45912</c:v>
                </c:pt>
                <c:pt idx="359">
                  <c:v>45915</c:v>
                </c:pt>
                <c:pt idx="360">
                  <c:v>45916</c:v>
                </c:pt>
                <c:pt idx="361">
                  <c:v>45917</c:v>
                </c:pt>
                <c:pt idx="362">
                  <c:v>45918</c:v>
                </c:pt>
                <c:pt idx="363">
                  <c:v>45919</c:v>
                </c:pt>
                <c:pt idx="364">
                  <c:v>45922</c:v>
                </c:pt>
                <c:pt idx="365">
                  <c:v>45923</c:v>
                </c:pt>
                <c:pt idx="366">
                  <c:v>45924</c:v>
                </c:pt>
                <c:pt idx="367">
                  <c:v>45925</c:v>
                </c:pt>
                <c:pt idx="368">
                  <c:v>45926</c:v>
                </c:pt>
                <c:pt idx="369">
                  <c:v>45929</c:v>
                </c:pt>
                <c:pt idx="370">
                  <c:v>45930</c:v>
                </c:pt>
                <c:pt idx="371">
                  <c:v>45931</c:v>
                </c:pt>
                <c:pt idx="372">
                  <c:v>45932</c:v>
                </c:pt>
                <c:pt idx="373">
                  <c:v>45933</c:v>
                </c:pt>
                <c:pt idx="374">
                  <c:v>45936</c:v>
                </c:pt>
                <c:pt idx="375">
                  <c:v>45937</c:v>
                </c:pt>
                <c:pt idx="376">
                  <c:v>45938</c:v>
                </c:pt>
                <c:pt idx="377">
                  <c:v>45939</c:v>
                </c:pt>
                <c:pt idx="378">
                  <c:v>45940</c:v>
                </c:pt>
                <c:pt idx="379">
                  <c:v>45943</c:v>
                </c:pt>
                <c:pt idx="380">
                  <c:v>45944</c:v>
                </c:pt>
                <c:pt idx="381">
                  <c:v>45945</c:v>
                </c:pt>
                <c:pt idx="382">
                  <c:v>45946</c:v>
                </c:pt>
                <c:pt idx="383">
                  <c:v>45947</c:v>
                </c:pt>
                <c:pt idx="384">
                  <c:v>45950</c:v>
                </c:pt>
                <c:pt idx="385">
                  <c:v>45951</c:v>
                </c:pt>
                <c:pt idx="386">
                  <c:v>45952</c:v>
                </c:pt>
                <c:pt idx="387">
                  <c:v>45953</c:v>
                </c:pt>
                <c:pt idx="388">
                  <c:v>45954</c:v>
                </c:pt>
                <c:pt idx="389">
                  <c:v>45957</c:v>
                </c:pt>
                <c:pt idx="390">
                  <c:v>45958</c:v>
                </c:pt>
                <c:pt idx="391">
                  <c:v>45959</c:v>
                </c:pt>
                <c:pt idx="392">
                  <c:v>45960</c:v>
                </c:pt>
                <c:pt idx="393">
                  <c:v>45961</c:v>
                </c:pt>
                <c:pt idx="394">
                  <c:v>45964</c:v>
                </c:pt>
                <c:pt idx="395">
                  <c:v>45965</c:v>
                </c:pt>
                <c:pt idx="396">
                  <c:v>45966</c:v>
                </c:pt>
                <c:pt idx="397">
                  <c:v>45967</c:v>
                </c:pt>
                <c:pt idx="398">
                  <c:v>45968</c:v>
                </c:pt>
                <c:pt idx="399">
                  <c:v>45971</c:v>
                </c:pt>
                <c:pt idx="400">
                  <c:v>45972</c:v>
                </c:pt>
                <c:pt idx="401">
                  <c:v>45973</c:v>
                </c:pt>
                <c:pt idx="402">
                  <c:v>45974</c:v>
                </c:pt>
                <c:pt idx="403">
                  <c:v>45975</c:v>
                </c:pt>
                <c:pt idx="404">
                  <c:v>45978</c:v>
                </c:pt>
                <c:pt idx="405">
                  <c:v>45979</c:v>
                </c:pt>
                <c:pt idx="406">
                  <c:v>45980</c:v>
                </c:pt>
                <c:pt idx="407">
                  <c:v>45981</c:v>
                </c:pt>
                <c:pt idx="408">
                  <c:v>45982</c:v>
                </c:pt>
                <c:pt idx="409">
                  <c:v>45985</c:v>
                </c:pt>
                <c:pt idx="410">
                  <c:v>45986</c:v>
                </c:pt>
                <c:pt idx="411">
                  <c:v>45987</c:v>
                </c:pt>
                <c:pt idx="412">
                  <c:v>45988</c:v>
                </c:pt>
                <c:pt idx="413">
                  <c:v>45989</c:v>
                </c:pt>
                <c:pt idx="414">
                  <c:v>45992</c:v>
                </c:pt>
                <c:pt idx="415">
                  <c:v>45993</c:v>
                </c:pt>
                <c:pt idx="416">
                  <c:v>45994</c:v>
                </c:pt>
                <c:pt idx="417">
                  <c:v>45995</c:v>
                </c:pt>
                <c:pt idx="418">
                  <c:v>45996</c:v>
                </c:pt>
                <c:pt idx="419">
                  <c:v>45999</c:v>
                </c:pt>
                <c:pt idx="420">
                  <c:v>46000</c:v>
                </c:pt>
                <c:pt idx="421">
                  <c:v>46001</c:v>
                </c:pt>
                <c:pt idx="422">
                  <c:v>46002</c:v>
                </c:pt>
                <c:pt idx="423">
                  <c:v>46003</c:v>
                </c:pt>
                <c:pt idx="424">
                  <c:v>46006</c:v>
                </c:pt>
                <c:pt idx="425">
                  <c:v>46007</c:v>
                </c:pt>
                <c:pt idx="426">
                  <c:v>46008</c:v>
                </c:pt>
                <c:pt idx="427">
                  <c:v>46009</c:v>
                </c:pt>
                <c:pt idx="428">
                  <c:v>46010</c:v>
                </c:pt>
                <c:pt idx="429">
                  <c:v>46013</c:v>
                </c:pt>
                <c:pt idx="430">
                  <c:v>46014</c:v>
                </c:pt>
                <c:pt idx="431">
                  <c:v>46015</c:v>
                </c:pt>
                <c:pt idx="432">
                  <c:v>46016</c:v>
                </c:pt>
                <c:pt idx="433">
                  <c:v>46017</c:v>
                </c:pt>
                <c:pt idx="434">
                  <c:v>46020</c:v>
                </c:pt>
                <c:pt idx="435">
                  <c:v>46021</c:v>
                </c:pt>
                <c:pt idx="436">
                  <c:v>46022</c:v>
                </c:pt>
                <c:pt idx="437">
                  <c:v>46023</c:v>
                </c:pt>
                <c:pt idx="438">
                  <c:v>46024</c:v>
                </c:pt>
                <c:pt idx="439">
                  <c:v>46027</c:v>
                </c:pt>
                <c:pt idx="440">
                  <c:v>46028</c:v>
                </c:pt>
                <c:pt idx="441">
                  <c:v>46029</c:v>
                </c:pt>
                <c:pt idx="442">
                  <c:v>46030</c:v>
                </c:pt>
                <c:pt idx="443">
                  <c:v>46031</c:v>
                </c:pt>
                <c:pt idx="444">
                  <c:v>46034</c:v>
                </c:pt>
                <c:pt idx="445">
                  <c:v>46035</c:v>
                </c:pt>
                <c:pt idx="446">
                  <c:v>46036</c:v>
                </c:pt>
                <c:pt idx="447">
                  <c:v>46037</c:v>
                </c:pt>
                <c:pt idx="448">
                  <c:v>46038</c:v>
                </c:pt>
                <c:pt idx="449">
                  <c:v>46041</c:v>
                </c:pt>
                <c:pt idx="450">
                  <c:v>46042</c:v>
                </c:pt>
                <c:pt idx="451">
                  <c:v>46043</c:v>
                </c:pt>
                <c:pt idx="452">
                  <c:v>46044</c:v>
                </c:pt>
                <c:pt idx="453">
                  <c:v>46045</c:v>
                </c:pt>
                <c:pt idx="454">
                  <c:v>46048</c:v>
                </c:pt>
                <c:pt idx="455">
                  <c:v>46049</c:v>
                </c:pt>
                <c:pt idx="456">
                  <c:v>46050</c:v>
                </c:pt>
                <c:pt idx="457">
                  <c:v>46051</c:v>
                </c:pt>
                <c:pt idx="458">
                  <c:v>46052</c:v>
                </c:pt>
                <c:pt idx="459">
                  <c:v>46055</c:v>
                </c:pt>
                <c:pt idx="460">
                  <c:v>46056</c:v>
                </c:pt>
                <c:pt idx="461">
                  <c:v>46057</c:v>
                </c:pt>
                <c:pt idx="462">
                  <c:v>46058</c:v>
                </c:pt>
                <c:pt idx="463">
                  <c:v>46059</c:v>
                </c:pt>
                <c:pt idx="464">
                  <c:v>46062</c:v>
                </c:pt>
                <c:pt idx="465">
                  <c:v>46063</c:v>
                </c:pt>
                <c:pt idx="466">
                  <c:v>46064</c:v>
                </c:pt>
                <c:pt idx="467">
                  <c:v>46065</c:v>
                </c:pt>
                <c:pt idx="468">
                  <c:v>46066</c:v>
                </c:pt>
                <c:pt idx="469">
                  <c:v>46069</c:v>
                </c:pt>
                <c:pt idx="470">
                  <c:v>46070</c:v>
                </c:pt>
                <c:pt idx="471">
                  <c:v>46071</c:v>
                </c:pt>
                <c:pt idx="472">
                  <c:v>46072</c:v>
                </c:pt>
                <c:pt idx="473">
                  <c:v>46073</c:v>
                </c:pt>
                <c:pt idx="474">
                  <c:v>46076</c:v>
                </c:pt>
                <c:pt idx="475">
                  <c:v>46077</c:v>
                </c:pt>
                <c:pt idx="476">
                  <c:v>46078</c:v>
                </c:pt>
                <c:pt idx="477">
                  <c:v>46079</c:v>
                </c:pt>
                <c:pt idx="478">
                  <c:v>46080</c:v>
                </c:pt>
                <c:pt idx="479">
                  <c:v>46083</c:v>
                </c:pt>
                <c:pt idx="480">
                  <c:v>46084</c:v>
                </c:pt>
                <c:pt idx="481">
                  <c:v>46085</c:v>
                </c:pt>
                <c:pt idx="482">
                  <c:v>46086</c:v>
                </c:pt>
                <c:pt idx="483">
                  <c:v>46087</c:v>
                </c:pt>
                <c:pt idx="484">
                  <c:v>46090</c:v>
                </c:pt>
                <c:pt idx="485">
                  <c:v>46091</c:v>
                </c:pt>
                <c:pt idx="486">
                  <c:v>46092</c:v>
                </c:pt>
                <c:pt idx="487">
                  <c:v>46093</c:v>
                </c:pt>
                <c:pt idx="488">
                  <c:v>46094</c:v>
                </c:pt>
                <c:pt idx="489">
                  <c:v>46097</c:v>
                </c:pt>
                <c:pt idx="490">
                  <c:v>46098</c:v>
                </c:pt>
                <c:pt idx="491">
                  <c:v>46099</c:v>
                </c:pt>
                <c:pt idx="492">
                  <c:v>46100</c:v>
                </c:pt>
                <c:pt idx="493">
                  <c:v>46101</c:v>
                </c:pt>
                <c:pt idx="494">
                  <c:v>46104</c:v>
                </c:pt>
                <c:pt idx="495">
                  <c:v>46105</c:v>
                </c:pt>
                <c:pt idx="496">
                  <c:v>46106</c:v>
                </c:pt>
                <c:pt idx="497">
                  <c:v>46107</c:v>
                </c:pt>
                <c:pt idx="498">
                  <c:v>46108</c:v>
                </c:pt>
                <c:pt idx="499">
                  <c:v>46111</c:v>
                </c:pt>
                <c:pt idx="500">
                  <c:v>46112</c:v>
                </c:pt>
                <c:pt idx="501">
                  <c:v>46113</c:v>
                </c:pt>
                <c:pt idx="502">
                  <c:v>46114</c:v>
                </c:pt>
                <c:pt idx="503">
                  <c:v>46115</c:v>
                </c:pt>
                <c:pt idx="504">
                  <c:v>46118</c:v>
                </c:pt>
                <c:pt idx="505">
                  <c:v>46119</c:v>
                </c:pt>
                <c:pt idx="506">
                  <c:v>46120</c:v>
                </c:pt>
                <c:pt idx="507">
                  <c:v>46121</c:v>
                </c:pt>
                <c:pt idx="508">
                  <c:v>46122</c:v>
                </c:pt>
                <c:pt idx="509">
                  <c:v>46125</c:v>
                </c:pt>
                <c:pt idx="510">
                  <c:v>46126</c:v>
                </c:pt>
                <c:pt idx="511">
                  <c:v>46127</c:v>
                </c:pt>
                <c:pt idx="512">
                  <c:v>46128</c:v>
                </c:pt>
                <c:pt idx="513">
                  <c:v>46129</c:v>
                </c:pt>
                <c:pt idx="514">
                  <c:v>46132</c:v>
                </c:pt>
                <c:pt idx="515">
                  <c:v>46133</c:v>
                </c:pt>
                <c:pt idx="516">
                  <c:v>46134</c:v>
                </c:pt>
                <c:pt idx="517">
                  <c:v>46135</c:v>
                </c:pt>
                <c:pt idx="518">
                  <c:v>46136</c:v>
                </c:pt>
                <c:pt idx="519">
                  <c:v>46139</c:v>
                </c:pt>
                <c:pt idx="520">
                  <c:v>46140</c:v>
                </c:pt>
                <c:pt idx="521">
                  <c:v>46141</c:v>
                </c:pt>
                <c:pt idx="522">
                  <c:v>46142</c:v>
                </c:pt>
              </c:numCache>
            </c:numRef>
          </c:cat>
          <c:val>
            <c:numRef>
              <c:f>'Base Gráfico'!$C$8:$C$999</c:f>
              <c:numCache>
                <c:formatCode>#,##0_ ;[Red]\-#,##0\ </c:formatCode>
                <c:ptCount val="992"/>
                <c:pt idx="0">
                  <c:v>125924.19</c:v>
                </c:pt>
                <c:pt idx="2">
                  <c:v>127122.25</c:v>
                </c:pt>
                <c:pt idx="3">
                  <c:v>128508.67</c:v>
                </c:pt>
                <c:pt idx="4">
                  <c:v>128465.69</c:v>
                </c:pt>
                <c:pt idx="5">
                  <c:v>129210.48</c:v>
                </c:pt>
                <c:pt idx="6">
                  <c:v>129480.89</c:v>
                </c:pt>
                <c:pt idx="7">
                  <c:v>128188.34</c:v>
                </c:pt>
                <c:pt idx="8">
                  <c:v>127599.57</c:v>
                </c:pt>
                <c:pt idx="9">
                  <c:v>128154.79</c:v>
                </c:pt>
                <c:pt idx="10">
                  <c:v>128515.49</c:v>
                </c:pt>
                <c:pt idx="11">
                  <c:v>128027.59</c:v>
                </c:pt>
                <c:pt idx="12">
                  <c:v>128283.62</c:v>
                </c:pt>
                <c:pt idx="13">
                  <c:v>128150.71</c:v>
                </c:pt>
                <c:pt idx="14">
                  <c:v>127750.92</c:v>
                </c:pt>
                <c:pt idx="15">
                  <c:v>127411.55</c:v>
                </c:pt>
                <c:pt idx="16">
                  <c:v>125650.03</c:v>
                </c:pt>
                <c:pt idx="17">
                  <c:v>124729.4</c:v>
                </c:pt>
                <c:pt idx="18">
                  <c:v>124305.57</c:v>
                </c:pt>
                <c:pt idx="19">
                  <c:v>124495.67999999999</c:v>
                </c:pt>
                <c:pt idx="20">
                  <c:v>123779.54</c:v>
                </c:pt>
                <c:pt idx="21">
                  <c:v>122707.28</c:v>
                </c:pt>
                <c:pt idx="23">
                  <c:v>122098.09</c:v>
                </c:pt>
                <c:pt idx="24">
                  <c:v>122031.58</c:v>
                </c:pt>
                <c:pt idx="25">
                  <c:v>121802.06</c:v>
                </c:pt>
                <c:pt idx="26">
                  <c:v>121407.33</c:v>
                </c:pt>
                <c:pt idx="27">
                  <c:v>122898.8</c:v>
                </c:pt>
                <c:pt idx="28">
                  <c:v>120767.19</c:v>
                </c:pt>
                <c:pt idx="29">
                  <c:v>120759.51</c:v>
                </c:pt>
                <c:pt idx="30">
                  <c:v>121635.06</c:v>
                </c:pt>
                <c:pt idx="31">
                  <c:v>119936.02</c:v>
                </c:pt>
                <c:pt idx="32">
                  <c:v>119567.53</c:v>
                </c:pt>
                <c:pt idx="33">
                  <c:v>119662.38</c:v>
                </c:pt>
                <c:pt idx="34">
                  <c:v>119137.86</c:v>
                </c:pt>
                <c:pt idx="35">
                  <c:v>119630.44</c:v>
                </c:pt>
                <c:pt idx="36">
                  <c:v>120261.34</c:v>
                </c:pt>
                <c:pt idx="37">
                  <c:v>120445.91</c:v>
                </c:pt>
                <c:pt idx="38">
                  <c:v>121341.13</c:v>
                </c:pt>
                <c:pt idx="39">
                  <c:v>122636.96</c:v>
                </c:pt>
                <c:pt idx="40">
                  <c:v>122331.39</c:v>
                </c:pt>
                <c:pt idx="41">
                  <c:v>122641.3</c:v>
                </c:pt>
                <c:pt idx="42">
                  <c:v>124307.83</c:v>
                </c:pt>
                <c:pt idx="43">
                  <c:v>123906.55</c:v>
                </c:pt>
                <c:pt idx="44">
                  <c:v>124718.07</c:v>
                </c:pt>
                <c:pt idx="45">
                  <c:v>124787.08</c:v>
                </c:pt>
                <c:pt idx="46">
                  <c:v>125661.89</c:v>
                </c:pt>
                <c:pt idx="47">
                  <c:v>126163.98</c:v>
                </c:pt>
                <c:pt idx="48">
                  <c:v>126267.05</c:v>
                </c:pt>
                <c:pt idx="49">
                  <c:v>126548.34</c:v>
                </c:pt>
                <c:pt idx="50">
                  <c:v>127108.22</c:v>
                </c:pt>
                <c:pt idx="51">
                  <c:v>127218.24000000001</c:v>
                </c:pt>
                <c:pt idx="52">
                  <c:v>128293.61</c:v>
                </c:pt>
                <c:pt idx="53">
                  <c:v>128896.98</c:v>
                </c:pt>
                <c:pt idx="54">
                  <c:v>129320.96000000001</c:v>
                </c:pt>
                <c:pt idx="55">
                  <c:v>129110.38</c:v>
                </c:pt>
                <c:pt idx="56">
                  <c:v>129450.32</c:v>
                </c:pt>
                <c:pt idx="57">
                  <c:v>127652.06</c:v>
                </c:pt>
                <c:pt idx="58">
                  <c:v>127616.46</c:v>
                </c:pt>
                <c:pt idx="59">
                  <c:v>127859.63</c:v>
                </c:pt>
                <c:pt idx="60">
                  <c:v>126589.84</c:v>
                </c:pt>
                <c:pt idx="61">
                  <c:v>126422.73</c:v>
                </c:pt>
                <c:pt idx="62">
                  <c:v>125954.09</c:v>
                </c:pt>
                <c:pt idx="63">
                  <c:v>127492.49</c:v>
                </c:pt>
                <c:pt idx="64">
                  <c:v>126953.86</c:v>
                </c:pt>
                <c:pt idx="65">
                  <c:v>126139.21</c:v>
                </c:pt>
                <c:pt idx="66">
                  <c:v>127651.81</c:v>
                </c:pt>
                <c:pt idx="67">
                  <c:v>127395.1</c:v>
                </c:pt>
                <c:pt idx="68">
                  <c:v>125854.09</c:v>
                </c:pt>
                <c:pt idx="69">
                  <c:v>125269.54</c:v>
                </c:pt>
                <c:pt idx="70">
                  <c:v>126266.7</c:v>
                </c:pt>
                <c:pt idx="71">
                  <c:v>127513.88</c:v>
                </c:pt>
                <c:pt idx="72">
                  <c:v>128660.88</c:v>
                </c:pt>
                <c:pt idx="73">
                  <c:v>130614.59</c:v>
                </c:pt>
                <c:pt idx="74">
                  <c:v>131115.9</c:v>
                </c:pt>
                <c:pt idx="75">
                  <c:v>132397.97</c:v>
                </c:pt>
                <c:pt idx="76">
                  <c:v>133317.66</c:v>
                </c:pt>
                <c:pt idx="77">
                  <c:v>134153.42000000001</c:v>
                </c:pt>
                <c:pt idx="78">
                  <c:v>133953.25</c:v>
                </c:pt>
                <c:pt idx="79">
                  <c:v>135777.98000000001</c:v>
                </c:pt>
                <c:pt idx="80">
                  <c:v>136087.41</c:v>
                </c:pt>
                <c:pt idx="81">
                  <c:v>136463.65</c:v>
                </c:pt>
                <c:pt idx="82">
                  <c:v>135173.39000000001</c:v>
                </c:pt>
                <c:pt idx="83">
                  <c:v>135608.47</c:v>
                </c:pt>
                <c:pt idx="84">
                  <c:v>136888.71</c:v>
                </c:pt>
                <c:pt idx="85">
                  <c:v>136775.91</c:v>
                </c:pt>
                <c:pt idx="86">
                  <c:v>137343.96</c:v>
                </c:pt>
                <c:pt idx="87">
                  <c:v>136041.35</c:v>
                </c:pt>
                <c:pt idx="88">
                  <c:v>136004.01</c:v>
                </c:pt>
                <c:pt idx="89">
                  <c:v>134906.07</c:v>
                </c:pt>
                <c:pt idx="90">
                  <c:v>134353.48000000001</c:v>
                </c:pt>
                <c:pt idx="91">
                  <c:v>136110.73000000001</c:v>
                </c:pt>
                <c:pt idx="92">
                  <c:v>136502.49</c:v>
                </c:pt>
                <c:pt idx="93">
                  <c:v>134572.45000000001</c:v>
                </c:pt>
                <c:pt idx="94">
                  <c:v>134737.21</c:v>
                </c:pt>
                <c:pt idx="95">
                  <c:v>134319.57999999999</c:v>
                </c:pt>
                <c:pt idx="96">
                  <c:v>134676.75</c:v>
                </c:pt>
                <c:pt idx="97">
                  <c:v>134029.43</c:v>
                </c:pt>
                <c:pt idx="98">
                  <c:v>134881.95000000001</c:v>
                </c:pt>
                <c:pt idx="99">
                  <c:v>135118.22</c:v>
                </c:pt>
                <c:pt idx="100">
                  <c:v>134960.19</c:v>
                </c:pt>
                <c:pt idx="101">
                  <c:v>133747.69</c:v>
                </c:pt>
                <c:pt idx="102">
                  <c:v>133122.67000000001</c:v>
                </c:pt>
                <c:pt idx="103">
                  <c:v>131065.44</c:v>
                </c:pt>
                <c:pt idx="104">
                  <c:v>130568.37</c:v>
                </c:pt>
                <c:pt idx="105">
                  <c:v>132155.76</c:v>
                </c:pt>
                <c:pt idx="106">
                  <c:v>131586.45000000001</c:v>
                </c:pt>
                <c:pt idx="107">
                  <c:v>133009.78</c:v>
                </c:pt>
                <c:pt idx="108">
                  <c:v>132730.35999999999</c:v>
                </c:pt>
                <c:pt idx="109">
                  <c:v>131816.44</c:v>
                </c:pt>
                <c:pt idx="110">
                  <c:v>132495.16</c:v>
                </c:pt>
                <c:pt idx="111">
                  <c:v>133514.94</c:v>
                </c:pt>
                <c:pt idx="112">
                  <c:v>131671.51</c:v>
                </c:pt>
                <c:pt idx="113">
                  <c:v>131791.54999999999</c:v>
                </c:pt>
                <c:pt idx="114">
                  <c:v>132017.84</c:v>
                </c:pt>
                <c:pt idx="115">
                  <c:v>131511.73000000001</c:v>
                </c:pt>
                <c:pt idx="116">
                  <c:v>129962.06</c:v>
                </c:pt>
                <c:pt idx="117">
                  <c:v>130352.86</c:v>
                </c:pt>
                <c:pt idx="118">
                  <c:v>129992.29</c:v>
                </c:pt>
                <c:pt idx="119">
                  <c:v>131005.25</c:v>
                </c:pt>
                <c:pt idx="120">
                  <c:v>131043.27</c:v>
                </c:pt>
                <c:pt idx="121">
                  <c:v>131749.72</c:v>
                </c:pt>
                <c:pt idx="122">
                  <c:v>130793.41</c:v>
                </c:pt>
                <c:pt idx="123">
                  <c:v>130499.26</c:v>
                </c:pt>
                <c:pt idx="124">
                  <c:v>130361.56</c:v>
                </c:pt>
                <c:pt idx="125">
                  <c:v>129951.37</c:v>
                </c:pt>
                <c:pt idx="126">
                  <c:v>129233.11</c:v>
                </c:pt>
                <c:pt idx="127">
                  <c:v>130066.95</c:v>
                </c:pt>
                <c:pt idx="128">
                  <c:v>129893.32</c:v>
                </c:pt>
                <c:pt idx="129">
                  <c:v>131212.57999999999</c:v>
                </c:pt>
                <c:pt idx="130">
                  <c:v>130729.93</c:v>
                </c:pt>
                <c:pt idx="131">
                  <c:v>130639.33</c:v>
                </c:pt>
                <c:pt idx="132">
                  <c:v>129713.33</c:v>
                </c:pt>
                <c:pt idx="133">
                  <c:v>128120.75</c:v>
                </c:pt>
                <c:pt idx="134">
                  <c:v>130514.79</c:v>
                </c:pt>
                <c:pt idx="135">
                  <c:v>130660.75</c:v>
                </c:pt>
                <c:pt idx="136">
                  <c:v>130340.92</c:v>
                </c:pt>
                <c:pt idx="137">
                  <c:v>129681.7</c:v>
                </c:pt>
                <c:pt idx="138">
                  <c:v>127829.8</c:v>
                </c:pt>
                <c:pt idx="139">
                  <c:v>127873.7</c:v>
                </c:pt>
                <c:pt idx="140">
                  <c:v>127698.32</c:v>
                </c:pt>
                <c:pt idx="141">
                  <c:v>127733.88</c:v>
                </c:pt>
                <c:pt idx="142">
                  <c:v>127791.6</c:v>
                </c:pt>
                <c:pt idx="144">
                  <c:v>127768.19</c:v>
                </c:pt>
                <c:pt idx="145">
                  <c:v>128197.25</c:v>
                </c:pt>
                <c:pt idx="147">
                  <c:v>126922.11</c:v>
                </c:pt>
                <c:pt idx="148">
                  <c:v>129125.51</c:v>
                </c:pt>
                <c:pt idx="149">
                  <c:v>129036.1</c:v>
                </c:pt>
                <c:pt idx="150">
                  <c:v>129922.38</c:v>
                </c:pt>
                <c:pt idx="151">
                  <c:v>127668.61</c:v>
                </c:pt>
                <c:pt idx="152">
                  <c:v>124610.41</c:v>
                </c:pt>
                <c:pt idx="153">
                  <c:v>125667.83</c:v>
                </c:pt>
                <c:pt idx="154">
                  <c:v>125235.54</c:v>
                </c:pt>
                <c:pt idx="155">
                  <c:v>126139.2</c:v>
                </c:pt>
                <c:pt idx="156">
                  <c:v>126087.02</c:v>
                </c:pt>
                <c:pt idx="157">
                  <c:v>127857.58</c:v>
                </c:pt>
                <c:pt idx="158">
                  <c:v>125945.67</c:v>
                </c:pt>
                <c:pt idx="159">
                  <c:v>127210.19</c:v>
                </c:pt>
                <c:pt idx="160">
                  <c:v>128228.49</c:v>
                </c:pt>
                <c:pt idx="161">
                  <c:v>129593.31</c:v>
                </c:pt>
                <c:pt idx="162">
                  <c:v>126042.21</c:v>
                </c:pt>
                <c:pt idx="163">
                  <c:v>124612.22</c:v>
                </c:pt>
                <c:pt idx="164">
                  <c:v>123560.06</c:v>
                </c:pt>
                <c:pt idx="165">
                  <c:v>124698.04</c:v>
                </c:pt>
                <c:pt idx="166">
                  <c:v>120771.88</c:v>
                </c:pt>
                <c:pt idx="167">
                  <c:v>121187.91</c:v>
                </c:pt>
                <c:pt idx="168">
                  <c:v>122102.15</c:v>
                </c:pt>
                <c:pt idx="169">
                  <c:v>120766.57</c:v>
                </c:pt>
                <c:pt idx="172">
                  <c:v>121077.5</c:v>
                </c:pt>
                <c:pt idx="173">
                  <c:v>120269.31</c:v>
                </c:pt>
                <c:pt idx="174">
                  <c:v>120283.4</c:v>
                </c:pt>
                <c:pt idx="177">
                  <c:v>120125.39</c:v>
                </c:pt>
                <c:pt idx="178">
                  <c:v>118532.68</c:v>
                </c:pt>
                <c:pt idx="179">
                  <c:v>120021.52</c:v>
                </c:pt>
                <c:pt idx="180">
                  <c:v>121162.66</c:v>
                </c:pt>
                <c:pt idx="181">
                  <c:v>119624.51</c:v>
                </c:pt>
                <c:pt idx="182">
                  <c:v>119780.56</c:v>
                </c:pt>
                <c:pt idx="183">
                  <c:v>118856.48</c:v>
                </c:pt>
                <c:pt idx="184">
                  <c:v>119006.93</c:v>
                </c:pt>
                <c:pt idx="185">
                  <c:v>119298.67</c:v>
                </c:pt>
                <c:pt idx="186">
                  <c:v>122650.2</c:v>
                </c:pt>
                <c:pt idx="187">
                  <c:v>121234.14</c:v>
                </c:pt>
                <c:pt idx="188">
                  <c:v>122350.38</c:v>
                </c:pt>
                <c:pt idx="189">
                  <c:v>122855.15</c:v>
                </c:pt>
                <c:pt idx="190">
                  <c:v>123338.34</c:v>
                </c:pt>
                <c:pt idx="191">
                  <c:v>122971.77</c:v>
                </c:pt>
                <c:pt idx="192">
                  <c:v>122483.32</c:v>
                </c:pt>
                <c:pt idx="193">
                  <c:v>122446.94</c:v>
                </c:pt>
                <c:pt idx="194">
                  <c:v>124861.5</c:v>
                </c:pt>
                <c:pt idx="195">
                  <c:v>124055.5</c:v>
                </c:pt>
                <c:pt idx="196">
                  <c:v>123432.12</c:v>
                </c:pt>
                <c:pt idx="197">
                  <c:v>126912.78</c:v>
                </c:pt>
                <c:pt idx="198">
                  <c:v>126134.94</c:v>
                </c:pt>
                <c:pt idx="199">
                  <c:v>125970.46</c:v>
                </c:pt>
                <c:pt idx="200">
                  <c:v>125147.42</c:v>
                </c:pt>
                <c:pt idx="201">
                  <c:v>125534.07</c:v>
                </c:pt>
                <c:pt idx="202">
                  <c:v>126224.74</c:v>
                </c:pt>
                <c:pt idx="203">
                  <c:v>124619.4</c:v>
                </c:pt>
                <c:pt idx="204">
                  <c:v>125571.81</c:v>
                </c:pt>
                <c:pt idx="205">
                  <c:v>126521.66</c:v>
                </c:pt>
                <c:pt idx="206">
                  <c:v>124380.21</c:v>
                </c:pt>
                <c:pt idx="207">
                  <c:v>124850.18</c:v>
                </c:pt>
                <c:pt idx="208">
                  <c:v>128218.59</c:v>
                </c:pt>
                <c:pt idx="209">
                  <c:v>128552.13</c:v>
                </c:pt>
                <c:pt idx="210">
                  <c:v>128531.71</c:v>
                </c:pt>
                <c:pt idx="211">
                  <c:v>127308.8</c:v>
                </c:pt>
                <c:pt idx="212">
                  <c:v>127600.58</c:v>
                </c:pt>
                <c:pt idx="213">
                  <c:v>127128.06</c:v>
                </c:pt>
                <c:pt idx="214">
                  <c:v>125401.38</c:v>
                </c:pt>
                <c:pt idx="215">
                  <c:v>125979.5</c:v>
                </c:pt>
                <c:pt idx="216">
                  <c:v>124768.71</c:v>
                </c:pt>
                <c:pt idx="217">
                  <c:v>124798.96</c:v>
                </c:pt>
                <c:pt idx="218">
                  <c:v>122799.09</c:v>
                </c:pt>
                <c:pt idx="221">
                  <c:v>123046.85</c:v>
                </c:pt>
                <c:pt idx="222">
                  <c:v>123357.55</c:v>
                </c:pt>
                <c:pt idx="223">
                  <c:v>125034.63</c:v>
                </c:pt>
                <c:pt idx="224">
                  <c:v>124519.38</c:v>
                </c:pt>
                <c:pt idx="225">
                  <c:v>123507.35</c:v>
                </c:pt>
                <c:pt idx="226">
                  <c:v>123863.5</c:v>
                </c:pt>
                <c:pt idx="227">
                  <c:v>125637.11</c:v>
                </c:pt>
                <c:pt idx="228">
                  <c:v>128957.09</c:v>
                </c:pt>
                <c:pt idx="229">
                  <c:v>130833.96</c:v>
                </c:pt>
                <c:pt idx="230">
                  <c:v>131474.73000000001</c:v>
                </c:pt>
                <c:pt idx="231">
                  <c:v>132508.45000000001</c:v>
                </c:pt>
                <c:pt idx="232">
                  <c:v>131954.9</c:v>
                </c:pt>
                <c:pt idx="233">
                  <c:v>132344.88</c:v>
                </c:pt>
                <c:pt idx="234">
                  <c:v>131321.44</c:v>
                </c:pt>
                <c:pt idx="235">
                  <c:v>132067.69</c:v>
                </c:pt>
                <c:pt idx="236">
                  <c:v>132519.63</c:v>
                </c:pt>
                <c:pt idx="237">
                  <c:v>133148.75</c:v>
                </c:pt>
                <c:pt idx="238">
                  <c:v>131902.18</c:v>
                </c:pt>
                <c:pt idx="239">
                  <c:v>130259.54</c:v>
                </c:pt>
                <c:pt idx="240">
                  <c:v>131147.29</c:v>
                </c:pt>
                <c:pt idx="241">
                  <c:v>131190.34</c:v>
                </c:pt>
                <c:pt idx="242">
                  <c:v>131140.65</c:v>
                </c:pt>
                <c:pt idx="243">
                  <c:v>127256</c:v>
                </c:pt>
                <c:pt idx="244">
                  <c:v>125588.09</c:v>
                </c:pt>
                <c:pt idx="245">
                  <c:v>123931.89</c:v>
                </c:pt>
                <c:pt idx="246">
                  <c:v>127795.93</c:v>
                </c:pt>
                <c:pt idx="247">
                  <c:v>126354.75</c:v>
                </c:pt>
                <c:pt idx="248">
                  <c:v>127682.4</c:v>
                </c:pt>
                <c:pt idx="249">
                  <c:v>129453.91</c:v>
                </c:pt>
                <c:pt idx="250">
                  <c:v>129245.39</c:v>
                </c:pt>
                <c:pt idx="251">
                  <c:v>128316.89</c:v>
                </c:pt>
                <c:pt idx="252">
                  <c:v>129650.03</c:v>
                </c:pt>
                <c:pt idx="255">
                  <c:v>130464.38</c:v>
                </c:pt>
                <c:pt idx="256">
                  <c:v>132216.07</c:v>
                </c:pt>
                <c:pt idx="257">
                  <c:v>134580.43</c:v>
                </c:pt>
                <c:pt idx="258">
                  <c:v>134739.28</c:v>
                </c:pt>
                <c:pt idx="259">
                  <c:v>135015.89000000001</c:v>
                </c:pt>
                <c:pt idx="260">
                  <c:v>135092.99</c:v>
                </c:pt>
                <c:pt idx="261">
                  <c:v>135066.97</c:v>
                </c:pt>
                <c:pt idx="263">
                  <c:v>135133.88</c:v>
                </c:pt>
                <c:pt idx="264">
                  <c:v>133491.23000000001</c:v>
                </c:pt>
                <c:pt idx="265">
                  <c:v>133515.82</c:v>
                </c:pt>
                <c:pt idx="266">
                  <c:v>133397.51999999999</c:v>
                </c:pt>
                <c:pt idx="267">
                  <c:v>136231.9</c:v>
                </c:pt>
                <c:pt idx="268">
                  <c:v>136511.88</c:v>
                </c:pt>
                <c:pt idx="269">
                  <c:v>136563.18</c:v>
                </c:pt>
                <c:pt idx="270">
                  <c:v>138963.10999999999</c:v>
                </c:pt>
                <c:pt idx="271">
                  <c:v>138422.84</c:v>
                </c:pt>
                <c:pt idx="272">
                  <c:v>139334.38</c:v>
                </c:pt>
                <c:pt idx="273">
                  <c:v>139187.39000000001</c:v>
                </c:pt>
                <c:pt idx="274">
                  <c:v>139636.41</c:v>
                </c:pt>
                <c:pt idx="275">
                  <c:v>140109.63</c:v>
                </c:pt>
                <c:pt idx="276">
                  <c:v>137881.26999999999</c:v>
                </c:pt>
                <c:pt idx="277">
                  <c:v>137272.59</c:v>
                </c:pt>
                <c:pt idx="278">
                  <c:v>137824.29</c:v>
                </c:pt>
                <c:pt idx="279">
                  <c:v>138136.14000000001</c:v>
                </c:pt>
                <c:pt idx="280">
                  <c:v>139541.23000000001</c:v>
                </c:pt>
                <c:pt idx="281">
                  <c:v>138887.81</c:v>
                </c:pt>
                <c:pt idx="282">
                  <c:v>138533.70000000001</c:v>
                </c:pt>
                <c:pt idx="283">
                  <c:v>137026.62</c:v>
                </c:pt>
                <c:pt idx="284">
                  <c:v>136786.65</c:v>
                </c:pt>
                <c:pt idx="285">
                  <c:v>137546.26</c:v>
                </c:pt>
                <c:pt idx="286">
                  <c:v>137001.57999999999</c:v>
                </c:pt>
                <c:pt idx="287">
                  <c:v>136236.37</c:v>
                </c:pt>
                <c:pt idx="288">
                  <c:v>136102.1</c:v>
                </c:pt>
                <c:pt idx="289">
                  <c:v>135699.38</c:v>
                </c:pt>
                <c:pt idx="290">
                  <c:v>136436.07</c:v>
                </c:pt>
                <c:pt idx="291">
                  <c:v>137128.04</c:v>
                </c:pt>
                <c:pt idx="292">
                  <c:v>137799.74</c:v>
                </c:pt>
                <c:pt idx="293">
                  <c:v>137212.63</c:v>
                </c:pt>
                <c:pt idx="294">
                  <c:v>139255.91</c:v>
                </c:pt>
                <c:pt idx="295">
                  <c:v>138840.01999999999</c:v>
                </c:pt>
                <c:pt idx="296">
                  <c:v>138716.64000000001</c:v>
                </c:pt>
                <c:pt idx="298">
                  <c:v>137115.82999999999</c:v>
                </c:pt>
                <c:pt idx="299">
                  <c:v>136550.5</c:v>
                </c:pt>
                <c:pt idx="300">
                  <c:v>137164.60999999999</c:v>
                </c:pt>
                <c:pt idx="301">
                  <c:v>135767.29</c:v>
                </c:pt>
                <c:pt idx="302">
                  <c:v>137113.89000000001</c:v>
                </c:pt>
                <c:pt idx="303">
                  <c:v>136865.79</c:v>
                </c:pt>
                <c:pt idx="304">
                  <c:v>138854.6</c:v>
                </c:pt>
                <c:pt idx="305">
                  <c:v>139549.43</c:v>
                </c:pt>
                <c:pt idx="306">
                  <c:v>139050.93</c:v>
                </c:pt>
                <c:pt idx="307">
                  <c:v>140927.85999999999</c:v>
                </c:pt>
                <c:pt idx="308">
                  <c:v>141263.56</c:v>
                </c:pt>
                <c:pt idx="309">
                  <c:v>139489.70000000001</c:v>
                </c:pt>
                <c:pt idx="310">
                  <c:v>139302.85</c:v>
                </c:pt>
                <c:pt idx="311">
                  <c:v>137480.79</c:v>
                </c:pt>
                <c:pt idx="312">
                  <c:v>136743.26</c:v>
                </c:pt>
                <c:pt idx="313">
                  <c:v>136187.31</c:v>
                </c:pt>
                <c:pt idx="314">
                  <c:v>135298.99</c:v>
                </c:pt>
                <c:pt idx="315">
                  <c:v>135250.1</c:v>
                </c:pt>
                <c:pt idx="316">
                  <c:v>135510.99</c:v>
                </c:pt>
                <c:pt idx="317">
                  <c:v>135564.74</c:v>
                </c:pt>
                <c:pt idx="318">
                  <c:v>133381.57999999999</c:v>
                </c:pt>
                <c:pt idx="319">
                  <c:v>134166.72</c:v>
                </c:pt>
                <c:pt idx="320">
                  <c:v>134035.72</c:v>
                </c:pt>
                <c:pt idx="321">
                  <c:v>135368.26999999999</c:v>
                </c:pt>
                <c:pt idx="322">
                  <c:v>133807.59</c:v>
                </c:pt>
                <c:pt idx="323">
                  <c:v>133524.18</c:v>
                </c:pt>
                <c:pt idx="324">
                  <c:v>132129.26</c:v>
                </c:pt>
                <c:pt idx="325">
                  <c:v>132725.68</c:v>
                </c:pt>
                <c:pt idx="326">
                  <c:v>133989.74</c:v>
                </c:pt>
                <c:pt idx="327">
                  <c:v>133071.04999999999</c:v>
                </c:pt>
                <c:pt idx="328">
                  <c:v>132437.39000000001</c:v>
                </c:pt>
                <c:pt idx="329">
                  <c:v>132971.20000000001</c:v>
                </c:pt>
                <c:pt idx="330">
                  <c:v>133151.29999999999</c:v>
                </c:pt>
                <c:pt idx="331">
                  <c:v>134537.62</c:v>
                </c:pt>
                <c:pt idx="332">
                  <c:v>136527.60999999999</c:v>
                </c:pt>
                <c:pt idx="333">
                  <c:v>135913.25</c:v>
                </c:pt>
                <c:pt idx="334">
                  <c:v>135623.15</c:v>
                </c:pt>
                <c:pt idx="335">
                  <c:v>137913.68</c:v>
                </c:pt>
                <c:pt idx="336">
                  <c:v>136687.32</c:v>
                </c:pt>
                <c:pt idx="337">
                  <c:v>136355.78</c:v>
                </c:pt>
                <c:pt idx="338">
                  <c:v>136340.76999999999</c:v>
                </c:pt>
                <c:pt idx="339">
                  <c:v>137321.64000000001</c:v>
                </c:pt>
                <c:pt idx="340">
                  <c:v>134432.26</c:v>
                </c:pt>
                <c:pt idx="341">
                  <c:v>134666.46</c:v>
                </c:pt>
                <c:pt idx="342">
                  <c:v>134510.85</c:v>
                </c:pt>
                <c:pt idx="343">
                  <c:v>137968.15</c:v>
                </c:pt>
                <c:pt idx="344">
                  <c:v>138025.17000000001</c:v>
                </c:pt>
                <c:pt idx="345">
                  <c:v>137771.39000000001</c:v>
                </c:pt>
                <c:pt idx="346">
                  <c:v>139205.81</c:v>
                </c:pt>
                <c:pt idx="347">
                  <c:v>141049.20000000001</c:v>
                </c:pt>
                <c:pt idx="348">
                  <c:v>141422.26</c:v>
                </c:pt>
                <c:pt idx="349">
                  <c:v>141283.01</c:v>
                </c:pt>
                <c:pt idx="350">
                  <c:v>140335.16</c:v>
                </c:pt>
                <c:pt idx="351">
                  <c:v>139863.63</c:v>
                </c:pt>
                <c:pt idx="352">
                  <c:v>140993.25</c:v>
                </c:pt>
                <c:pt idx="353">
                  <c:v>142640.14000000001</c:v>
                </c:pt>
                <c:pt idx="354">
                  <c:v>141791.57999999999</c:v>
                </c:pt>
                <c:pt idx="355">
                  <c:v>141618.29</c:v>
                </c:pt>
                <c:pt idx="356">
                  <c:v>142348.70000000001</c:v>
                </c:pt>
                <c:pt idx="357">
                  <c:v>143150.84</c:v>
                </c:pt>
                <c:pt idx="358">
                  <c:v>142271.57999999999</c:v>
                </c:pt>
                <c:pt idx="359">
                  <c:v>143546.57999999999</c:v>
                </c:pt>
                <c:pt idx="360">
                  <c:v>144061.74</c:v>
                </c:pt>
                <c:pt idx="361">
                  <c:v>145593.63</c:v>
                </c:pt>
                <c:pt idx="362">
                  <c:v>145499.49</c:v>
                </c:pt>
                <c:pt idx="363">
                  <c:v>145865.10999999999</c:v>
                </c:pt>
                <c:pt idx="364">
                  <c:v>145109.25</c:v>
                </c:pt>
                <c:pt idx="365">
                  <c:v>146424.94</c:v>
                </c:pt>
                <c:pt idx="366">
                  <c:v>146491.75</c:v>
                </c:pt>
                <c:pt idx="367">
                  <c:v>145306.23000000001</c:v>
                </c:pt>
                <c:pt idx="368">
                  <c:v>145446.66</c:v>
                </c:pt>
                <c:pt idx="369">
                  <c:v>146336.79999999999</c:v>
                </c:pt>
                <c:pt idx="370">
                  <c:v>146237.01999999999</c:v>
                </c:pt>
                <c:pt idx="371">
                  <c:v>145517.35</c:v>
                </c:pt>
                <c:pt idx="372">
                  <c:v>143949.64000000001</c:v>
                </c:pt>
                <c:pt idx="373">
                  <c:v>144200.65</c:v>
                </c:pt>
                <c:pt idx="374">
                  <c:v>143608.07999999999</c:v>
                </c:pt>
                <c:pt idx="375">
                  <c:v>141356.43</c:v>
                </c:pt>
                <c:pt idx="376">
                  <c:v>142145.38</c:v>
                </c:pt>
                <c:pt idx="377">
                  <c:v>141708.19</c:v>
                </c:pt>
                <c:pt idx="378">
                  <c:v>140680.34</c:v>
                </c:pt>
                <c:pt idx="379">
                  <c:v>141783.35999999999</c:v>
                </c:pt>
                <c:pt idx="380">
                  <c:v>141682.99</c:v>
                </c:pt>
                <c:pt idx="381">
                  <c:v>142603.66</c:v>
                </c:pt>
                <c:pt idx="382">
                  <c:v>142200.01999999999</c:v>
                </c:pt>
                <c:pt idx="383">
                  <c:v>143398.63</c:v>
                </c:pt>
                <c:pt idx="384">
                  <c:v>144509.32</c:v>
                </c:pt>
                <c:pt idx="385">
                  <c:v>144085.15</c:v>
                </c:pt>
                <c:pt idx="386">
                  <c:v>144872.79</c:v>
                </c:pt>
                <c:pt idx="387">
                  <c:v>145720.98000000001</c:v>
                </c:pt>
                <c:pt idx="388">
                  <c:v>146172.21</c:v>
                </c:pt>
                <c:pt idx="389">
                  <c:v>146969.1</c:v>
                </c:pt>
                <c:pt idx="390">
                  <c:v>147428.9</c:v>
                </c:pt>
                <c:pt idx="391">
                  <c:v>148632.93</c:v>
                </c:pt>
                <c:pt idx="392">
                  <c:v>148780.22</c:v>
                </c:pt>
                <c:pt idx="393">
                  <c:v>149540.43</c:v>
                </c:pt>
                <c:pt idx="394">
                  <c:v>150454.24</c:v>
                </c:pt>
                <c:pt idx="395">
                  <c:v>150704.20000000001</c:v>
                </c:pt>
                <c:pt idx="396">
                  <c:v>153294.44</c:v>
                </c:pt>
                <c:pt idx="397">
                  <c:v>153338.63</c:v>
                </c:pt>
                <c:pt idx="398">
                  <c:v>154063.53</c:v>
                </c:pt>
                <c:pt idx="399">
                  <c:v>155257.31</c:v>
                </c:pt>
                <c:pt idx="400">
                  <c:v>157748.6</c:v>
                </c:pt>
                <c:pt idx="401">
                  <c:v>157632.9</c:v>
                </c:pt>
                <c:pt idx="402">
                  <c:v>157162.43</c:v>
                </c:pt>
                <c:pt idx="403">
                  <c:v>157738.69</c:v>
                </c:pt>
                <c:pt idx="404">
                  <c:v>156992.93</c:v>
                </c:pt>
                <c:pt idx="405">
                  <c:v>156522.13</c:v>
                </c:pt>
                <c:pt idx="406">
                  <c:v>155380.66</c:v>
                </c:pt>
                <c:pt idx="408">
                  <c:v>154770.1</c:v>
                </c:pt>
                <c:pt idx="409">
                  <c:v>155277.56</c:v>
                </c:pt>
                <c:pt idx="410">
                  <c:v>155910.18</c:v>
                </c:pt>
                <c:pt idx="411">
                  <c:v>158554.94</c:v>
                </c:pt>
                <c:pt idx="412">
                  <c:v>158359.76</c:v>
                </c:pt>
                <c:pt idx="413">
                  <c:v>159072.13</c:v>
                </c:pt>
                <c:pt idx="414">
                  <c:v>158611.01</c:v>
                </c:pt>
                <c:pt idx="415">
                  <c:v>161092.25</c:v>
                </c:pt>
                <c:pt idx="416">
                  <c:v>161755.18</c:v>
                </c:pt>
                <c:pt idx="417">
                  <c:v>164455.60999999999</c:v>
                </c:pt>
                <c:pt idx="418">
                  <c:v>157369.35999999999</c:v>
                </c:pt>
                <c:pt idx="419">
                  <c:v>158187.43</c:v>
                </c:pt>
                <c:pt idx="420">
                  <c:v>157981.13</c:v>
                </c:pt>
                <c:pt idx="421">
                  <c:v>159074.97</c:v>
                </c:pt>
                <c:pt idx="422">
                  <c:v>159189.1</c:v>
                </c:pt>
                <c:pt idx="423">
                  <c:v>160766.37</c:v>
                </c:pt>
                <c:pt idx="424">
                  <c:v>162481.74</c:v>
                </c:pt>
                <c:pt idx="425">
                  <c:v>158577.88</c:v>
                </c:pt>
                <c:pt idx="426">
                  <c:v>157327.26</c:v>
                </c:pt>
                <c:pt idx="427">
                  <c:v>157923.34</c:v>
                </c:pt>
                <c:pt idx="428">
                  <c:v>158473.01999999999</c:v>
                </c:pt>
                <c:pt idx="429">
                  <c:v>158141.65</c:v>
                </c:pt>
                <c:pt idx="430">
                  <c:v>160455.82999999999</c:v>
                </c:pt>
                <c:pt idx="433">
                  <c:v>160896.64000000001</c:v>
                </c:pt>
                <c:pt idx="434">
                  <c:v>160490.29999999999</c:v>
                </c:pt>
                <c:pt idx="435">
                  <c:v>161125.37</c:v>
                </c:pt>
                <c:pt idx="438">
                  <c:v>160538.69</c:v>
                </c:pt>
                <c:pt idx="439">
                  <c:v>161869.76000000001</c:v>
                </c:pt>
                <c:pt idx="440">
                  <c:v>163663.88</c:v>
                </c:pt>
                <c:pt idx="441">
                  <c:v>161975.24</c:v>
                </c:pt>
                <c:pt idx="442">
                  <c:v>162936.48000000001</c:v>
                </c:pt>
                <c:pt idx="443">
                  <c:v>163370.31</c:v>
                </c:pt>
                <c:pt idx="444">
                  <c:v>163150.35</c:v>
                </c:pt>
                <c:pt idx="445">
                  <c:v>161973.04999999999</c:v>
                </c:pt>
                <c:pt idx="446">
                  <c:v>165145.98000000001</c:v>
                </c:pt>
                <c:pt idx="447">
                  <c:v>165568.32000000001</c:v>
                </c:pt>
                <c:pt idx="448">
                  <c:v>164799.98000000001</c:v>
                </c:pt>
                <c:pt idx="449">
                  <c:v>164849.26999999999</c:v>
                </c:pt>
                <c:pt idx="450">
                  <c:v>166276.9</c:v>
                </c:pt>
                <c:pt idx="451">
                  <c:v>171816.67</c:v>
                </c:pt>
                <c:pt idx="452">
                  <c:v>175589.35</c:v>
                </c:pt>
                <c:pt idx="453">
                  <c:v>178858.54</c:v>
                </c:pt>
                <c:pt idx="454">
                  <c:v>178720.68</c:v>
                </c:pt>
                <c:pt idx="455">
                  <c:v>181919.13</c:v>
                </c:pt>
                <c:pt idx="456">
                  <c:v>184691.05</c:v>
                </c:pt>
                <c:pt idx="457">
                  <c:v>183133.75</c:v>
                </c:pt>
                <c:pt idx="458">
                  <c:v>181363.9</c:v>
                </c:pt>
                <c:pt idx="459">
                  <c:v>182793.4</c:v>
                </c:pt>
                <c:pt idx="460">
                  <c:v>185674.43</c:v>
                </c:pt>
                <c:pt idx="461">
                  <c:v>181708.23</c:v>
                </c:pt>
                <c:pt idx="462">
                  <c:v>182127.25</c:v>
                </c:pt>
                <c:pt idx="463">
                  <c:v>182949.78</c:v>
                </c:pt>
                <c:pt idx="464">
                  <c:v>186241.15</c:v>
                </c:pt>
                <c:pt idx="465">
                  <c:v>185929.33</c:v>
                </c:pt>
                <c:pt idx="466">
                  <c:v>189699.12</c:v>
                </c:pt>
                <c:pt idx="467">
                  <c:v>187766.42</c:v>
                </c:pt>
                <c:pt idx="468">
                  <c:v>186464.3</c:v>
                </c:pt>
                <c:pt idx="471">
                  <c:v>186016.31</c:v>
                </c:pt>
                <c:pt idx="472">
                  <c:v>188534.42</c:v>
                </c:pt>
                <c:pt idx="473">
                  <c:v>190534.42</c:v>
                </c:pt>
                <c:pt idx="474">
                  <c:v>188853.49</c:v>
                </c:pt>
                <c:pt idx="475">
                  <c:v>191490.4</c:v>
                </c:pt>
                <c:pt idx="476">
                  <c:v>191247.46</c:v>
                </c:pt>
                <c:pt idx="477">
                  <c:v>191005.02</c:v>
                </c:pt>
                <c:pt idx="478">
                  <c:v>188786.98</c:v>
                </c:pt>
                <c:pt idx="479">
                  <c:v>189307.02</c:v>
                </c:pt>
                <c:pt idx="480">
                  <c:v>183104.87</c:v>
                </c:pt>
                <c:pt idx="481">
                  <c:v>185366.44</c:v>
                </c:pt>
                <c:pt idx="482">
                  <c:v>180463.84</c:v>
                </c:pt>
                <c:pt idx="483">
                  <c:v>179364.82</c:v>
                </c:pt>
                <c:pt idx="484">
                  <c:v>180915.36</c:v>
                </c:pt>
                <c:pt idx="485">
                  <c:v>183447</c:v>
                </c:pt>
                <c:pt idx="486">
                  <c:v>183969.35</c:v>
                </c:pt>
                <c:pt idx="487">
                  <c:v>179284.49</c:v>
                </c:pt>
                <c:pt idx="488">
                  <c:v>177653.31</c:v>
                </c:pt>
                <c:pt idx="489">
                  <c:v>179875.44</c:v>
                </c:pt>
                <c:pt idx="490">
                  <c:v>180409.73</c:v>
                </c:pt>
                <c:pt idx="491">
                  <c:v>179639.91</c:v>
                </c:pt>
                <c:pt idx="492">
                  <c:v>180270.62</c:v>
                </c:pt>
                <c:pt idx="493">
                  <c:v>176219.4</c:v>
                </c:pt>
                <c:pt idx="494">
                  <c:v>181931.93</c:v>
                </c:pt>
                <c:pt idx="495">
                  <c:v>182509.14</c:v>
                </c:pt>
                <c:pt idx="496">
                  <c:v>185424.28</c:v>
                </c:pt>
                <c:pt idx="497">
                  <c:v>182732.67</c:v>
                </c:pt>
                <c:pt idx="498">
                  <c:v>181556.76</c:v>
                </c:pt>
                <c:pt idx="499">
                  <c:v>182514.2</c:v>
                </c:pt>
                <c:pt idx="500">
                  <c:v>187461.84</c:v>
                </c:pt>
                <c:pt idx="501">
                  <c:v>187952.91</c:v>
                </c:pt>
                <c:pt idx="502">
                  <c:v>188052.02</c:v>
                </c:pt>
                <c:pt idx="504">
                  <c:v>188161.97</c:v>
                </c:pt>
                <c:pt idx="505">
                  <c:v>188258.91</c:v>
                </c:pt>
                <c:pt idx="506">
                  <c:v>192201.16</c:v>
                </c:pt>
                <c:pt idx="507">
                  <c:v>195129.25</c:v>
                </c:pt>
                <c:pt idx="508">
                  <c:v>197323.87</c:v>
                </c:pt>
                <c:pt idx="509">
                  <c:v>198000.71</c:v>
                </c:pt>
                <c:pt idx="510">
                  <c:v>198657.33</c:v>
                </c:pt>
                <c:pt idx="511">
                  <c:v>197737.61</c:v>
                </c:pt>
                <c:pt idx="512">
                  <c:v>196818.59</c:v>
                </c:pt>
                <c:pt idx="513">
                  <c:v>195733.51</c:v>
                </c:pt>
                <c:pt idx="514">
                  <c:v>196132.06</c:v>
                </c:pt>
                <c:pt idx="516">
                  <c:v>192888.95999999999</c:v>
                </c:pt>
                <c:pt idx="517">
                  <c:v>191378.43</c:v>
                </c:pt>
                <c:pt idx="518">
                  <c:v>190745.02</c:v>
                </c:pt>
                <c:pt idx="519">
                  <c:v>189578.79</c:v>
                </c:pt>
                <c:pt idx="520">
                  <c:v>188618.69</c:v>
                </c:pt>
                <c:pt idx="521">
                  <c:v>184750.42</c:v>
                </c:pt>
                <c:pt idx="522">
                  <c:v>187317.64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A7-405D-952C-450067FE3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0398784"/>
        <c:axId val="591114592"/>
      </c:lineChart>
      <c:dateAx>
        <c:axId val="5903987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C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rgbClr val="006B66"/>
                </a:solidFill>
                <a:latin typeface="Segoe UI" panose="020B0502040204020203" pitchFamily="34" charset="0"/>
                <a:ea typeface="Segoe UI" panose="020B0502040204020203" pitchFamily="34" charset="0"/>
                <a:cs typeface="Segoe UI" panose="020B0502040204020203" pitchFamily="34" charset="0"/>
              </a:defRPr>
            </a:pPr>
            <a:endParaRPr lang="pt-BR"/>
          </a:p>
        </c:txPr>
        <c:crossAx val="591114592"/>
        <c:crosses val="autoZero"/>
        <c:auto val="1"/>
        <c:lblOffset val="100"/>
        <c:baseTimeUnit val="days"/>
      </c:dateAx>
      <c:valAx>
        <c:axId val="59111459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rgbClr val="006B66"/>
                </a:solidFill>
                <a:latin typeface="Segoe UI" panose="020B0502040204020203" pitchFamily="34" charset="0"/>
                <a:ea typeface="Segoe UI" panose="020B0502040204020203" pitchFamily="34" charset="0"/>
                <a:cs typeface="Segoe UI" panose="020B0502040204020203" pitchFamily="34" charset="0"/>
              </a:defRPr>
            </a:pPr>
            <a:endParaRPr lang="pt-BR"/>
          </a:p>
        </c:txPr>
        <c:crossAx val="590398784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plotVisOnly val="1"/>
    <c:dispBlanksAs val="span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Segoe UI" panose="020B0502040204020203" pitchFamily="34" charset="0"/>
          <a:ea typeface="Segoe UI" panose="020B0502040204020203" pitchFamily="34" charset="0"/>
          <a:cs typeface="Segoe UI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13" Type="http://schemas.openxmlformats.org/officeDocument/2006/relationships/image" Target="../media/image12.png"/><Relationship Id="rId3" Type="http://schemas.microsoft.com/office/2007/relationships/hdphoto" Target="../media/hdphoto1.wdp"/><Relationship Id="rId7" Type="http://schemas.openxmlformats.org/officeDocument/2006/relationships/image" Target="../media/image6.emf"/><Relationship Id="rId12" Type="http://schemas.openxmlformats.org/officeDocument/2006/relationships/image" Target="../media/image11.png"/><Relationship Id="rId2" Type="http://schemas.openxmlformats.org/officeDocument/2006/relationships/image" Target="../media/image2.png"/><Relationship Id="rId16" Type="http://schemas.openxmlformats.org/officeDocument/2006/relationships/image" Target="../media/image14.png"/><Relationship Id="rId1" Type="http://schemas.openxmlformats.org/officeDocument/2006/relationships/image" Target="../media/image1.png"/><Relationship Id="rId6" Type="http://schemas.openxmlformats.org/officeDocument/2006/relationships/image" Target="../media/image5.emf"/><Relationship Id="rId11" Type="http://schemas.openxmlformats.org/officeDocument/2006/relationships/image" Target="../media/image10.png"/><Relationship Id="rId5" Type="http://schemas.openxmlformats.org/officeDocument/2006/relationships/image" Target="../media/image4.emf"/><Relationship Id="rId15" Type="http://schemas.openxmlformats.org/officeDocument/2006/relationships/image" Target="../media/image13.emf"/><Relationship Id="rId10" Type="http://schemas.openxmlformats.org/officeDocument/2006/relationships/image" Target="../media/image9.png"/><Relationship Id="rId4" Type="http://schemas.openxmlformats.org/officeDocument/2006/relationships/image" Target="../media/image3.png"/><Relationship Id="rId9" Type="http://schemas.openxmlformats.org/officeDocument/2006/relationships/image" Target="../media/image8.png"/><Relationship Id="rId14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7.emf"/><Relationship Id="rId2" Type="http://schemas.openxmlformats.org/officeDocument/2006/relationships/image" Target="../media/image16.emf"/><Relationship Id="rId1" Type="http://schemas.openxmlformats.org/officeDocument/2006/relationships/image" Target="../media/image15.emf"/><Relationship Id="rId4" Type="http://schemas.openxmlformats.org/officeDocument/2006/relationships/image" Target="../media/image1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68262</xdr:colOff>
      <xdr:row>0</xdr:row>
      <xdr:rowOff>0</xdr:rowOff>
    </xdr:from>
    <xdr:to>
      <xdr:col>19</xdr:col>
      <xdr:colOff>666749</xdr:colOff>
      <xdr:row>1</xdr:row>
      <xdr:rowOff>8731</xdr:rowOff>
    </xdr:to>
    <xdr:sp macro="" textlink="">
      <xdr:nvSpPr>
        <xdr:cNvPr id="12" name="Retângul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87325" y="0"/>
          <a:ext cx="14421643" cy="595312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16</xdr:col>
      <xdr:colOff>321468</xdr:colOff>
      <xdr:row>4</xdr:row>
      <xdr:rowOff>107156</xdr:rowOff>
    </xdr:from>
    <xdr:to>
      <xdr:col>16</xdr:col>
      <xdr:colOff>675118</xdr:colOff>
      <xdr:row>6</xdr:row>
      <xdr:rowOff>48056</xdr:rowOff>
    </xdr:to>
    <xdr:pic>
      <xdr:nvPicPr>
        <xdr:cNvPr id="15" name="Imagem 14" descr="eu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32343" y="1369219"/>
          <a:ext cx="360000" cy="36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4</xdr:row>
      <xdr:rowOff>2381</xdr:rowOff>
    </xdr:from>
    <xdr:to>
      <xdr:col>12</xdr:col>
      <xdr:colOff>12317</xdr:colOff>
      <xdr:row>21</xdr:row>
      <xdr:rowOff>199935</xdr:rowOff>
    </xdr:to>
    <xdr:grpSp>
      <xdr:nvGrpSpPr>
        <xdr:cNvPr id="104" name="Agrupar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GrpSpPr/>
      </xdr:nvGrpSpPr>
      <xdr:grpSpPr>
        <a:xfrm>
          <a:off x="2738438" y="1335881"/>
          <a:ext cx="5295517" cy="3998823"/>
          <a:chOff x="1360894" y="1228725"/>
          <a:chExt cx="5581472" cy="3916272"/>
        </a:xfrm>
      </xdr:grpSpPr>
      <xdr:pic>
        <xdr:nvPicPr>
          <xdr:cNvPr id="3" name="Imagem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BEBA8EAE-BF5A-486C-A8C5-ECC9F3942E4B}">
                <a14:imgProps xmlns:a14="http://schemas.microsoft.com/office/drawing/2010/main">
                  <a14:imgLayer r:embed="rId3">
                    <a14:imgEffect>
                      <a14:backgroundRemoval t="4323" b="98271" l="0" r="44499">
                        <a14:foregroundMark x1="3178" y1="10086" x2="367" y2="28242"/>
                        <a14:foregroundMark x1="367" y1="28242" x2="6112" y2="16138"/>
                        <a14:foregroundMark x1="6112" y1="16138" x2="3667" y2="11527"/>
                        <a14:foregroundMark x1="13570" y1="5187" x2="44743" y2="288"/>
                        <a14:foregroundMark x1="44743" y1="288" x2="47433" y2="16715"/>
                        <a14:foregroundMark x1="47433" y1="16715" x2="12347" y2="10375"/>
                        <a14:foregroundMark x1="12347" y1="10375" x2="12469" y2="7493"/>
                        <a14:foregroundMark x1="19927" y1="38329" x2="20538" y2="59366"/>
                        <a14:foregroundMark x1="20538" y1="59366" x2="24694" y2="75504"/>
                        <a14:foregroundMark x1="24694" y1="75504" x2="35575" y2="73775"/>
                        <a14:foregroundMark x1="35575" y1="73775" x2="37653" y2="53026"/>
                        <a14:foregroundMark x1="37653" y1="53026" x2="34474" y2="36888"/>
                        <a14:foregroundMark x1="34474" y1="36888" x2="18826" y2="36888"/>
                        <a14:foregroundMark x1="2200" y1="33718" x2="1711" y2="91066"/>
                        <a14:foregroundMark x1="1711" y1="91066" x2="10636" y2="97695"/>
                        <a14:foregroundMark x1="10636" y1="97695" x2="18704" y2="77810"/>
                        <a14:foregroundMark x1="18704" y1="77810" x2="22005" y2="54755"/>
                        <a14:foregroundMark x1="22005" y1="54755" x2="20416" y2="36311"/>
                        <a14:foregroundMark x1="20416" y1="36311" x2="6601" y2="23919"/>
                        <a14:foregroundMark x1="244" y1="9798" x2="1100" y2="93948"/>
                        <a14:foregroundMark x1="1100" y1="93948" x2="17971" y2="83285"/>
                        <a14:foregroundMark x1="17971" y1="83285" x2="22249" y2="61671"/>
                        <a14:foregroundMark x1="22249" y1="61671" x2="21883" y2="14409"/>
                        <a14:foregroundMark x1="21883" y1="14409" x2="5623" y2="4323"/>
                        <a14:foregroundMark x1="5623" y1="4323" x2="489" y2="11527"/>
                        <a14:foregroundMark x1="23350" y1="31988" x2="13570" y2="60231"/>
                        <a14:foregroundMark x1="13570" y1="60231" x2="12225" y2="85591"/>
                        <a14:foregroundMark x1="12225" y1="85591" x2="38264" y2="96542"/>
                        <a14:foregroundMark x1="38264" y1="96542" x2="39976" y2="78674"/>
                        <a14:foregroundMark x1="39976" y1="78674" x2="37531" y2="38329"/>
                        <a14:foregroundMark x1="37531" y1="38329" x2="22983" y2="32277"/>
                        <a14:foregroundMark x1="23594" y1="43228" x2="31051" y2="51009"/>
                        <a14:foregroundMark x1="31051" y1="51009" x2="23961" y2="44092"/>
                        <a14:foregroundMark x1="23961" y1="44092" x2="22494" y2="43804"/>
                        <a14:foregroundMark x1="1834" y1="41499" x2="3545" y2="59078"/>
                        <a14:foregroundMark x1="3545" y1="59078" x2="7457" y2="43804"/>
                        <a14:foregroundMark x1="7457" y1="43804" x2="1467" y2="42075"/>
                        <a14:foregroundMark x1="733" y1="63112" x2="5990" y2="78674"/>
                        <a14:foregroundMark x1="5990" y1="78674" x2="13325" y2="72046"/>
                        <a14:foregroundMark x1="13325" y1="72046" x2="6479" y2="59942"/>
                        <a14:foregroundMark x1="6479" y1="59942" x2="122" y2="62536"/>
                        <a14:foregroundMark x1="16870" y1="68588" x2="19193" y2="89049"/>
                        <a14:foregroundMark x1="19193" y1="89049" x2="26773" y2="97983"/>
                        <a14:foregroundMark x1="26773" y1="97983" x2="35819" y2="98271"/>
                        <a14:foregroundMark x1="35819" y1="98271" x2="15892" y2="71758"/>
                        <a14:foregroundMark x1="15892" y1="71758" x2="14059" y2="65418"/>
                        <a14:foregroundMark x1="32641" y1="80115" x2="36186" y2="96542"/>
                        <a14:foregroundMark x1="36186" y1="96542" x2="35697" y2="78386"/>
                        <a14:foregroundMark x1="35697" y1="78386" x2="34108" y2="74352"/>
                      </a14:backgroundRemoval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rcRect r="50522"/>
          <a:stretch/>
        </xdr:blipFill>
        <xdr:spPr>
          <a:xfrm>
            <a:off x="1360894" y="1228725"/>
            <a:ext cx="4567854" cy="3916272"/>
          </a:xfrm>
          <a:prstGeom prst="rect">
            <a:avLst/>
          </a:prstGeom>
        </xdr:spPr>
      </xdr:pic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913555" y="1609724"/>
            <a:ext cx="600351" cy="553129"/>
          </a:xfrm>
          <a:prstGeom prst="rect">
            <a:avLst/>
          </a:prstGeom>
        </xdr:spPr>
      </xdr:pic>
      <mc:AlternateContent xmlns:mc="http://schemas.openxmlformats.org/markup-compatibility/2006" xmlns:a14="http://schemas.microsoft.com/office/drawing/2010/main">
        <mc:Choice Requires="a14">
          <xdr:pic>
            <xdr:nvPicPr>
              <xdr:cNvPr id="60" name="Imagem 59">
                <a:extLst>
                  <a:ext uri="{FF2B5EF4-FFF2-40B4-BE49-F238E27FC236}">
                    <a16:creationId xmlns:a16="http://schemas.microsoft.com/office/drawing/2014/main" id="{00000000-0008-0000-0000-00003C000000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'Base Gráfico'!$I$10" spid="_x0000_s94728"/>
                  </a:ext>
                </a:extLst>
              </xdr:cNvPicPr>
            </xdr:nvPicPr>
            <xdr:blipFill>
              <a:blip xmlns:r="http://schemas.openxmlformats.org/officeDocument/2006/relationships" r:embed="rId5"/>
              <a:srcRect/>
              <a:stretch>
                <a:fillRect/>
              </a:stretch>
            </xdr:blipFill>
            <xdr:spPr bwMode="auto">
              <a:xfrm>
                <a:off x="5020649" y="2639357"/>
                <a:ext cx="650469" cy="299765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</mc:Choice>
        <mc:Fallback xmlns=""/>
      </mc:AlternateContent>
      <mc:AlternateContent xmlns:mc="http://schemas.openxmlformats.org/markup-compatibility/2006" xmlns:a14="http://schemas.microsoft.com/office/drawing/2010/main">
        <mc:Choice Requires="a14">
          <xdr:pic>
            <xdr:nvPicPr>
              <xdr:cNvPr id="64" name="Imagem 63">
                <a:extLst>
                  <a:ext uri="{FF2B5EF4-FFF2-40B4-BE49-F238E27FC236}">
                    <a16:creationId xmlns:a16="http://schemas.microsoft.com/office/drawing/2014/main" id="{00000000-0008-0000-0000-000040000000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'Base Gráfico'!$I$9" spid="_x0000_s94729"/>
                  </a:ext>
                </a:extLst>
              </xdr:cNvPicPr>
            </xdr:nvPicPr>
            <xdr:blipFill>
              <a:blip xmlns:r="http://schemas.openxmlformats.org/officeDocument/2006/relationships" r:embed="rId6"/>
              <a:srcRect/>
              <a:stretch>
                <a:fillRect/>
              </a:stretch>
            </xdr:blipFill>
            <xdr:spPr bwMode="auto">
              <a:xfrm>
                <a:off x="5880734" y="1969548"/>
                <a:ext cx="642167" cy="316693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</mc:Choice>
        <mc:Fallback xmlns=""/>
      </mc:AlternateContent>
      <mc:AlternateContent xmlns:mc="http://schemas.openxmlformats.org/markup-compatibility/2006" xmlns:a14="http://schemas.microsoft.com/office/drawing/2010/main">
        <mc:Choice Requires="a14">
          <xdr:pic>
            <xdr:nvPicPr>
              <xdr:cNvPr id="67" name="Imagem 66">
                <a:extLst>
                  <a:ext uri="{FF2B5EF4-FFF2-40B4-BE49-F238E27FC236}">
                    <a16:creationId xmlns:a16="http://schemas.microsoft.com/office/drawing/2014/main" id="{00000000-0008-0000-0000-000043000000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'Base Gráfico'!$I$8" spid="_x0000_s94730"/>
                  </a:ext>
                </a:extLst>
              </xdr:cNvPicPr>
            </xdr:nvPicPr>
            <xdr:blipFill>
              <a:blip xmlns:r="http://schemas.openxmlformats.org/officeDocument/2006/relationships" r:embed="rId7"/>
              <a:srcRect/>
              <a:stretch>
                <a:fillRect/>
              </a:stretch>
            </xdr:blipFill>
            <xdr:spPr bwMode="auto">
              <a:xfrm>
                <a:off x="5927755" y="2625580"/>
                <a:ext cx="608028" cy="313542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</mc:Choice>
        <mc:Fallback xmlns=""/>
      </mc:AlternateContent>
      <xdr:grpSp>
        <xdr:nvGrpSpPr>
          <xdr:cNvPr id="83" name="Agrupar 82">
            <a:extLst>
              <a:ext uri="{FF2B5EF4-FFF2-40B4-BE49-F238E27FC236}">
                <a16:creationId xmlns:a16="http://schemas.microsoft.com/office/drawing/2014/main" id="{00000000-0008-0000-0000-000053000000}"/>
              </a:ext>
            </a:extLst>
          </xdr:cNvPr>
          <xdr:cNvGrpSpPr/>
        </xdr:nvGrpSpPr>
        <xdr:grpSpPr>
          <a:xfrm>
            <a:off x="3616997" y="1447798"/>
            <a:ext cx="3325369" cy="1666877"/>
            <a:chOff x="3616997" y="1447798"/>
            <a:chExt cx="3325369" cy="1666877"/>
          </a:xfrm>
        </xdr:grpSpPr>
        <xdr:sp macro="" textlink="">
          <xdr:nvSpPr>
            <xdr:cNvPr id="2" name="Retângulo: Cantos Arredondados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>
            <a:xfrm>
              <a:off x="4767148" y="1447798"/>
              <a:ext cx="2175218" cy="1666877"/>
            </a:xfrm>
            <a:prstGeom prst="roundRect">
              <a:avLst/>
            </a:prstGeom>
            <a:noFill/>
            <a:ln w="19050" cap="flat" cmpd="sng" algn="ctr">
              <a:solidFill>
                <a:srgbClr val="006B66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accent3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cxnSp macro="">
          <xdr:nvCxnSpPr>
            <xdr:cNvPr id="81" name="Conector reto 80">
              <a:extLst>
                <a:ext uri="{FF2B5EF4-FFF2-40B4-BE49-F238E27FC236}">
                  <a16:creationId xmlns:a16="http://schemas.microsoft.com/office/drawing/2014/main" id="{00000000-0008-0000-0000-000051000000}"/>
                </a:ext>
              </a:extLst>
            </xdr:cNvPr>
            <xdr:cNvCxnSpPr/>
          </xdr:nvCxnSpPr>
          <xdr:spPr>
            <a:xfrm flipH="1">
              <a:off x="3616997" y="2628900"/>
              <a:ext cx="1131675" cy="0"/>
            </a:xfrm>
            <a:prstGeom prst="line">
              <a:avLst/>
            </a:prstGeom>
            <a:ln w="12700" cap="rnd" cmpd="sng" algn="ctr">
              <a:solidFill>
                <a:srgbClr val="006B66"/>
              </a:solidFill>
              <a:prstDash val="dash"/>
              <a:round/>
              <a:headEnd type="none" w="med" len="med"/>
              <a:tailEnd type="oval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grpSp>
        <xdr:nvGrpSpPr>
          <xdr:cNvPr id="86" name="Agrupar 85">
            <a:extLst>
              <a:ext uri="{FF2B5EF4-FFF2-40B4-BE49-F238E27FC236}">
                <a16:creationId xmlns:a16="http://schemas.microsoft.com/office/drawing/2014/main" id="{00000000-0008-0000-0000-000056000000}"/>
              </a:ext>
            </a:extLst>
          </xdr:cNvPr>
          <xdr:cNvGrpSpPr/>
        </xdr:nvGrpSpPr>
        <xdr:grpSpPr>
          <a:xfrm>
            <a:off x="4616617" y="3230402"/>
            <a:ext cx="2299093" cy="955400"/>
            <a:chOff x="4616617" y="3230402"/>
            <a:chExt cx="2299093" cy="955400"/>
          </a:xfrm>
        </xdr:grpSpPr>
        <xdr:grpSp>
          <xdr:nvGrpSpPr>
            <xdr:cNvPr id="4" name="Agrupar 3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pSpPr/>
          </xdr:nvGrpSpPr>
          <xdr:grpSpPr>
            <a:xfrm>
              <a:off x="5136620" y="3230402"/>
              <a:ext cx="1779090" cy="955400"/>
              <a:chOff x="5403320" y="2916077"/>
              <a:chExt cx="1779090" cy="955400"/>
            </a:xfrm>
          </xdr:grpSpPr>
          <xdr:pic>
            <xdr:nvPicPr>
              <xdr:cNvPr id="7" name="Imagem 6">
                <a:extLst>
                  <a:ext uri="{FF2B5EF4-FFF2-40B4-BE49-F238E27FC236}">
                    <a16:creationId xmlns:a16="http://schemas.microsoft.com/office/drawing/2014/main" id="{00000000-0008-0000-0000-00000700000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8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5515206" y="2977410"/>
                <a:ext cx="540520" cy="487399"/>
              </a:xfrm>
              <a:prstGeom prst="rect">
                <a:avLst/>
              </a:prstGeom>
            </xdr:spPr>
          </xdr:pic>
          <xdr:sp macro="" textlink="">
            <xdr:nvSpPr>
              <xdr:cNvPr id="19" name="Retângulo: Cantos Arredondados 18">
                <a:extLst>
                  <a:ext uri="{FF2B5EF4-FFF2-40B4-BE49-F238E27FC236}">
                    <a16:creationId xmlns:a16="http://schemas.microsoft.com/office/drawing/2014/main" id="{00000000-0008-0000-0000-000013000000}"/>
                  </a:ext>
                </a:extLst>
              </xdr:cNvPr>
              <xdr:cNvSpPr/>
            </xdr:nvSpPr>
            <xdr:spPr>
              <a:xfrm>
                <a:off x="5403320" y="2916077"/>
                <a:ext cx="1779090" cy="955400"/>
              </a:xfrm>
              <a:prstGeom prst="roundRect">
                <a:avLst/>
              </a:prstGeom>
              <a:noFill/>
              <a:ln w="19050" cap="flat" cmpd="sng" algn="ctr">
                <a:solidFill>
                  <a:srgbClr val="006B66"/>
                </a:solidFill>
                <a:prstDash val="solid"/>
                <a:round/>
                <a:headEnd type="none" w="med" len="med"/>
                <a:tailEnd type="none" w="med" len="med"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accent3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pt-BR" sz="1100"/>
              </a:p>
            </xdr:txBody>
          </xdr:sp>
        </xdr:grpSp>
        <xdr:cxnSp macro="">
          <xdr:nvCxnSpPr>
            <xdr:cNvPr id="82" name="Conector reto 81">
              <a:extLst>
                <a:ext uri="{FF2B5EF4-FFF2-40B4-BE49-F238E27FC236}">
                  <a16:creationId xmlns:a16="http://schemas.microsoft.com/office/drawing/2014/main" id="{00000000-0008-0000-0000-000052000000}"/>
                </a:ext>
              </a:extLst>
            </xdr:cNvPr>
            <xdr:cNvCxnSpPr>
              <a:stCxn id="19" idx="1"/>
            </xdr:cNvCxnSpPr>
          </xdr:nvCxnSpPr>
          <xdr:spPr>
            <a:xfrm flipH="1">
              <a:off x="4616617" y="3708102"/>
              <a:ext cx="520003" cy="54272"/>
            </a:xfrm>
            <a:prstGeom prst="line">
              <a:avLst/>
            </a:prstGeom>
            <a:ln w="12700" cap="rnd" cmpd="sng" algn="ctr">
              <a:solidFill>
                <a:srgbClr val="006B66"/>
              </a:solidFill>
              <a:prstDash val="dash"/>
              <a:round/>
              <a:headEnd type="none" w="med" len="med"/>
              <a:tailEnd type="oval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14</xdr:col>
      <xdr:colOff>283368</xdr:colOff>
      <xdr:row>4</xdr:row>
      <xdr:rowOff>119062</xdr:rowOff>
    </xdr:from>
    <xdr:to>
      <xdr:col>14</xdr:col>
      <xdr:colOff>637018</xdr:colOff>
      <xdr:row>6</xdr:row>
      <xdr:rowOff>59962</xdr:rowOff>
    </xdr:to>
    <xdr:pic>
      <xdr:nvPicPr>
        <xdr:cNvPr id="111" name="Imagem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67837" y="1381125"/>
          <a:ext cx="360000" cy="369525"/>
        </a:xfrm>
        <a:prstGeom prst="rect">
          <a:avLst/>
        </a:prstGeom>
      </xdr:spPr>
    </xdr:pic>
    <xdr:clientData/>
  </xdr:twoCellAnchor>
  <xdr:twoCellAnchor editAs="oneCell">
    <xdr:from>
      <xdr:col>16</xdr:col>
      <xdr:colOff>102394</xdr:colOff>
      <xdr:row>12</xdr:row>
      <xdr:rowOff>102393</xdr:rowOff>
    </xdr:from>
    <xdr:to>
      <xdr:col>16</xdr:col>
      <xdr:colOff>638993</xdr:colOff>
      <xdr:row>14</xdr:row>
      <xdr:rowOff>168525</xdr:rowOff>
    </xdr:to>
    <xdr:pic>
      <xdr:nvPicPr>
        <xdr:cNvPr id="112" name="Imagem 111" descr="eu.png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3269" y="3078956"/>
          <a:ext cx="536599" cy="5542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435769</xdr:colOff>
      <xdr:row>12</xdr:row>
      <xdr:rowOff>102393</xdr:rowOff>
    </xdr:from>
    <xdr:to>
      <xdr:col>16</xdr:col>
      <xdr:colOff>162742</xdr:colOff>
      <xdr:row>14</xdr:row>
      <xdr:rowOff>168525</xdr:rowOff>
    </xdr:to>
    <xdr:pic>
      <xdr:nvPicPr>
        <xdr:cNvPr id="113" name="Imagem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6050" y="3078956"/>
          <a:ext cx="536598" cy="554287"/>
        </a:xfrm>
        <a:prstGeom prst="rect">
          <a:avLst/>
        </a:prstGeom>
      </xdr:spPr>
    </xdr:pic>
    <xdr:clientData/>
  </xdr:twoCellAnchor>
  <xdr:twoCellAnchor editAs="oneCell">
    <xdr:from>
      <xdr:col>18</xdr:col>
      <xdr:colOff>283368</xdr:colOff>
      <xdr:row>4</xdr:row>
      <xdr:rowOff>83343</xdr:rowOff>
    </xdr:from>
    <xdr:to>
      <xdr:col>18</xdr:col>
      <xdr:colOff>637018</xdr:colOff>
      <xdr:row>6</xdr:row>
      <xdr:rowOff>30593</xdr:rowOff>
    </xdr:to>
    <xdr:pic>
      <xdr:nvPicPr>
        <xdr:cNvPr id="71" name="Imagem 70" descr="gb.pn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20649" y="1345406"/>
          <a:ext cx="360000" cy="36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333374</xdr:colOff>
      <xdr:row>8</xdr:row>
      <xdr:rowOff>90488</xdr:rowOff>
    </xdr:from>
    <xdr:to>
      <xdr:col>16</xdr:col>
      <xdr:colOff>693374</xdr:colOff>
      <xdr:row>10</xdr:row>
      <xdr:rowOff>31388</xdr:rowOff>
    </xdr:to>
    <xdr:pic>
      <xdr:nvPicPr>
        <xdr:cNvPr id="74" name="Imagem 73" descr="flag_japan.pn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49" y="2209801"/>
          <a:ext cx="360000" cy="36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295274</xdr:colOff>
      <xdr:row>8</xdr:row>
      <xdr:rowOff>102394</xdr:rowOff>
    </xdr:from>
    <xdr:to>
      <xdr:col>14</xdr:col>
      <xdr:colOff>655274</xdr:colOff>
      <xdr:row>10</xdr:row>
      <xdr:rowOff>49644</xdr:rowOff>
    </xdr:to>
    <xdr:pic>
      <xdr:nvPicPr>
        <xdr:cNvPr id="78" name="Imagem 77" descr="ch.pn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9743" y="2221707"/>
          <a:ext cx="360000" cy="36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319087</xdr:colOff>
      <xdr:row>8</xdr:row>
      <xdr:rowOff>78581</xdr:rowOff>
    </xdr:from>
    <xdr:to>
      <xdr:col>18</xdr:col>
      <xdr:colOff>679087</xdr:colOff>
      <xdr:row>10</xdr:row>
      <xdr:rowOff>19481</xdr:rowOff>
    </xdr:to>
    <xdr:pic>
      <xdr:nvPicPr>
        <xdr:cNvPr id="79" name="Imagem 78" descr="cn.pn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6368" y="2197894"/>
          <a:ext cx="360000" cy="36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59530</xdr:colOff>
      <xdr:row>15</xdr:row>
      <xdr:rowOff>59531</xdr:rowOff>
    </xdr:from>
    <xdr:to>
      <xdr:col>8</xdr:col>
      <xdr:colOff>0</xdr:colOff>
      <xdr:row>24</xdr:row>
      <xdr:rowOff>154780</xdr:rowOff>
    </xdr:to>
    <xdr:graphicFrame macro="">
      <xdr:nvGraphicFramePr>
        <xdr:cNvPr id="51" name="Gráfic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4762</xdr:colOff>
          <xdr:row>15</xdr:row>
          <xdr:rowOff>145257</xdr:rowOff>
        </xdr:from>
        <xdr:to>
          <xdr:col>11</xdr:col>
          <xdr:colOff>547688</xdr:colOff>
          <xdr:row>17</xdr:row>
          <xdr:rowOff>35719</xdr:rowOff>
        </xdr:to>
        <xdr:pic>
          <xdr:nvPicPr>
            <xdr:cNvPr id="52" name="Imagem 51">
              <a:extLst>
                <a:ext uri="{FF2B5EF4-FFF2-40B4-BE49-F238E27FC236}">
                  <a16:creationId xmlns:a16="http://schemas.microsoft.com/office/drawing/2014/main" id="{00000000-0008-0000-0000-000034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I11" spid="_x0000_s94731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6755606" y="3824288"/>
              <a:ext cx="542926" cy="31908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704850</xdr:colOff>
          <xdr:row>26</xdr:row>
          <xdr:rowOff>214312</xdr:rowOff>
        </xdr:from>
        <xdr:to>
          <xdr:col>12</xdr:col>
          <xdr:colOff>464343</xdr:colOff>
          <xdr:row>28</xdr:row>
          <xdr:rowOff>54768</xdr:rowOff>
        </xdr:to>
        <xdr:pic>
          <xdr:nvPicPr>
            <xdr:cNvPr id="48" name="Imagem 47">
              <a:extLst>
                <a:ext uri="{FF2B5EF4-FFF2-40B4-BE49-F238E27FC236}">
                  <a16:creationId xmlns:a16="http://schemas.microsoft.com/office/drawing/2014/main" id="{00000000-0008-0000-0000-000030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$I$12" spid="_x0000_s94732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7455694" y="6465093"/>
              <a:ext cx="569118" cy="26908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692942</xdr:colOff>
          <xdr:row>27</xdr:row>
          <xdr:rowOff>188119</xdr:rowOff>
        </xdr:from>
        <xdr:to>
          <xdr:col>12</xdr:col>
          <xdr:colOff>488154</xdr:colOff>
          <xdr:row>29</xdr:row>
          <xdr:rowOff>59532</xdr:rowOff>
        </xdr:to>
        <xdr:pic>
          <xdr:nvPicPr>
            <xdr:cNvPr id="49" name="Imagem 48">
              <a:extLst>
                <a:ext uri="{FF2B5EF4-FFF2-40B4-BE49-F238E27FC236}">
                  <a16:creationId xmlns:a16="http://schemas.microsoft.com/office/drawing/2014/main" id="{00000000-0008-0000-0000-000031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$I$13" spid="_x0000_s94733"/>
                </a:ext>
              </a:extLst>
            </xdr:cNvPicPr>
          </xdr:nvPicPr>
          <xdr:blipFill>
            <a:blip xmlns:r="http://schemas.openxmlformats.org/officeDocument/2006/relationships" r:embed="rId15"/>
            <a:srcRect/>
            <a:stretch>
              <a:fillRect/>
            </a:stretch>
          </xdr:blipFill>
          <xdr:spPr bwMode="auto">
            <a:xfrm>
              <a:off x="7443786" y="6653213"/>
              <a:ext cx="604837" cy="300038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1</xdr:col>
      <xdr:colOff>178593</xdr:colOff>
      <xdr:row>0</xdr:row>
      <xdr:rowOff>0</xdr:rowOff>
    </xdr:from>
    <xdr:to>
      <xdr:col>6</xdr:col>
      <xdr:colOff>311489</xdr:colOff>
      <xdr:row>0</xdr:row>
      <xdr:rowOff>515144</xdr:rowOff>
    </xdr:to>
    <xdr:pic>
      <xdr:nvPicPr>
        <xdr:cNvPr id="30" name="Imagem 29">
          <a:extLst>
            <a:ext uri="{FF2B5EF4-FFF2-40B4-BE49-F238E27FC236}">
              <a16:creationId xmlns:a16="http://schemas.microsoft.com/office/drawing/2014/main" id="{23FB3D57-4FE7-4694-8F5A-97B014921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656" y="0"/>
          <a:ext cx="2755446" cy="51514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</xdr:colOff>
      <xdr:row>2</xdr:row>
      <xdr:rowOff>0</xdr:rowOff>
    </xdr:from>
    <xdr:to>
      <xdr:col>8</xdr:col>
      <xdr:colOff>513896</xdr:colOff>
      <xdr:row>4</xdr:row>
      <xdr:rowOff>103981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A5199F9-C3F7-428B-84E8-9DCB7AF30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19813" y="523875"/>
          <a:ext cx="2752271" cy="50879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Clientes/Einar/Planilhas%20atualizadas/Fundos%20Imobiliario/FII's%20Gr&#225;fico%20Risco%20e%20Retorno.xlsx" TargetMode="External"/><Relationship Id="rId1" Type="http://schemas.openxmlformats.org/officeDocument/2006/relationships/externalLinkPath" Target="/Meu%20Drive/Add-In/Clientes/Einar/Planilhas%20atualizadas/Fundos%20Imobiliario/FII's%20Gr&#225;fico%20Risco%20e%20Retorno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Fundos%20Imobiliario/TOP%2010%20do%20IFIX.xlsm" TargetMode="External"/><Relationship Id="rId1" Type="http://schemas.openxmlformats.org/officeDocument/2006/relationships/externalLinkPath" Target="/Meu%20Drive/Add-In/Planilhas%20Atualizadas/Fundos%20Imobiliario/TOP%2010%20do%20IFIX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Clientes/Einar/Planilhas%20atualizadas/Fundos%20Imobiliario/FII's%20-%20Fund%20Guide.xlsm" TargetMode="External"/><Relationship Id="rId1" Type="http://schemas.openxmlformats.org/officeDocument/2006/relationships/externalLinkPath" Target="/Meu%20Drive/Add-In/Clientes/Einar/Planilhas%20atualizadas/Fundos%20Imobiliario/FII's%20-%20Fund%20Guid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Risco e Retorno"/>
      <sheetName val="Versão"/>
    </sheetNames>
    <sheetDataSet>
      <sheetData sheetId="0">
        <row r="2">
          <cell r="D2" t="str">
            <v>← Não Modificar</v>
          </cell>
        </row>
        <row r="3">
          <cell r="D3" t="str">
            <v>← Para alterar a data da Célula C2, basta digitar na Célula C3</v>
          </cell>
        </row>
        <row r="4">
          <cell r="D4" t="str">
            <v>← Escolha o intervalo (D = Dia, W = Semana, M = Mês, Q = Trimestre, Y = Ano)</v>
          </cell>
        </row>
        <row r="7">
          <cell r="D7" t="str">
            <v>Retorno (%)</v>
          </cell>
        </row>
        <row r="8">
          <cell r="D8">
            <v>7.1738429683999998</v>
          </cell>
        </row>
        <row r="9">
          <cell r="D9">
            <v>4.5297065581</v>
          </cell>
        </row>
        <row r="10">
          <cell r="D10">
            <v>-5.8830578194000003</v>
          </cell>
        </row>
        <row r="11">
          <cell r="D11">
            <v>1.8864301483999999</v>
          </cell>
        </row>
        <row r="12">
          <cell r="D12">
            <v>5.4307560024999999</v>
          </cell>
        </row>
        <row r="13">
          <cell r="D13">
            <v>-4.1757469095999999</v>
          </cell>
        </row>
        <row r="14">
          <cell r="D14">
            <v>4.4996056911000002</v>
          </cell>
        </row>
        <row r="15">
          <cell r="D15">
            <v>2.8549135384</v>
          </cell>
        </row>
        <row r="16">
          <cell r="D16">
            <v>-24.302421709000001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TOP 10"/>
      <sheetName val="FII Guide"/>
      <sheetName val="Versão"/>
    </sheetNames>
    <sheetDataSet>
      <sheetData sheetId="0" refreshError="1"/>
      <sheetData sheetId="1">
        <row r="9">
          <cell r="C9" t="str">
            <v>AFHI11</v>
          </cell>
        </row>
        <row r="10">
          <cell r="C10" t="str">
            <v>ALZR11</v>
          </cell>
        </row>
        <row r="11">
          <cell r="C11" t="str">
            <v>AIEC11</v>
          </cell>
        </row>
        <row r="12">
          <cell r="C12" t="str">
            <v>BCRI11</v>
          </cell>
        </row>
        <row r="13">
          <cell r="C13" t="str">
            <v>BBPO11</v>
          </cell>
        </row>
        <row r="14">
          <cell r="C14" t="str">
            <v>BLMG11</v>
          </cell>
        </row>
        <row r="15">
          <cell r="C15" t="str">
            <v>BLMR11</v>
          </cell>
        </row>
        <row r="16">
          <cell r="C16" t="str">
            <v>BCIA11</v>
          </cell>
        </row>
        <row r="17">
          <cell r="C17" t="str">
            <v>BZLI11</v>
          </cell>
        </row>
        <row r="18">
          <cell r="C18" t="str">
            <v>BRCO11</v>
          </cell>
        </row>
        <row r="19">
          <cell r="C19" t="str">
            <v>BRCR11</v>
          </cell>
        </row>
        <row r="20">
          <cell r="C20" t="str">
            <v>FEXC11</v>
          </cell>
        </row>
        <row r="21">
          <cell r="C21" t="str">
            <v>BTLG11</v>
          </cell>
        </row>
        <row r="22">
          <cell r="C22" t="str">
            <v>CPFF11</v>
          </cell>
        </row>
        <row r="23">
          <cell r="C23" t="str">
            <v>CPTS11</v>
          </cell>
        </row>
        <row r="24">
          <cell r="C24" t="str">
            <v>HGLG11</v>
          </cell>
        </row>
        <row r="25">
          <cell r="C25" t="str">
            <v>HGFF11</v>
          </cell>
        </row>
        <row r="26">
          <cell r="C26" t="str">
            <v>HGRE11</v>
          </cell>
        </row>
        <row r="27">
          <cell r="C27" t="str">
            <v>HGCR11</v>
          </cell>
        </row>
        <row r="28">
          <cell r="C28" t="str">
            <v>HGRU11</v>
          </cell>
        </row>
        <row r="29">
          <cell r="C29" t="str">
            <v>DEVA11</v>
          </cell>
        </row>
        <row r="30">
          <cell r="C30" t="str">
            <v>VRTA11</v>
          </cell>
        </row>
        <row r="31">
          <cell r="C31" t="str">
            <v>BTCR11</v>
          </cell>
        </row>
        <row r="32">
          <cell r="C32" t="str">
            <v>BARI11</v>
          </cell>
        </row>
        <row r="33">
          <cell r="C33" t="str">
            <v>BPFF11</v>
          </cell>
        </row>
        <row r="34">
          <cell r="C34" t="str">
            <v>RCRB11</v>
          </cell>
        </row>
        <row r="35">
          <cell r="C35" t="str">
            <v>MGFF11</v>
          </cell>
        </row>
        <row r="36">
          <cell r="C36" t="str">
            <v>RBRR11</v>
          </cell>
        </row>
        <row r="37">
          <cell r="C37" t="str">
            <v>RBRY11</v>
          </cell>
        </row>
        <row r="38">
          <cell r="C38" t="str">
            <v>RBVA11</v>
          </cell>
        </row>
        <row r="39">
          <cell r="C39" t="str">
            <v>BTAL11</v>
          </cell>
        </row>
        <row r="40">
          <cell r="C40" t="str">
            <v>BCFF11</v>
          </cell>
        </row>
        <row r="41">
          <cell r="C41" t="str">
            <v>RECR11</v>
          </cell>
        </row>
        <row r="42">
          <cell r="C42" t="str">
            <v>RECT11</v>
          </cell>
        </row>
        <row r="43">
          <cell r="C43" t="str">
            <v>GTWR11</v>
          </cell>
        </row>
        <row r="44">
          <cell r="C44" t="str">
            <v>GALG11</v>
          </cell>
        </row>
        <row r="45">
          <cell r="C45" t="str">
            <v>FIIB11</v>
          </cell>
        </row>
        <row r="46">
          <cell r="C46" t="str">
            <v>VTLT11</v>
          </cell>
        </row>
        <row r="47">
          <cell r="C47" t="str">
            <v>RBRP11</v>
          </cell>
        </row>
        <row r="48">
          <cell r="C48" t="str">
            <v>RZTR11</v>
          </cell>
        </row>
        <row r="49">
          <cell r="C49" t="str">
            <v>TGAR11</v>
          </cell>
        </row>
        <row r="50">
          <cell r="C50" t="str">
            <v>CVBI11</v>
          </cell>
        </row>
        <row r="51">
          <cell r="C51" t="str">
            <v>PVBI11</v>
          </cell>
        </row>
        <row r="52">
          <cell r="C52" t="str">
            <v>VILG11</v>
          </cell>
        </row>
        <row r="53">
          <cell r="C53" t="str">
            <v>XPLG11</v>
          </cell>
        </row>
        <row r="54">
          <cell r="C54" t="str">
            <v>XPPR11</v>
          </cell>
        </row>
        <row r="55">
          <cell r="C55" t="str">
            <v>FIGS11</v>
          </cell>
        </row>
        <row r="56">
          <cell r="C56" t="str">
            <v>GGRC11</v>
          </cell>
        </row>
        <row r="57">
          <cell r="C57" t="str">
            <v>HABT11</v>
          </cell>
        </row>
        <row r="58">
          <cell r="C58" t="str">
            <v>HCTR11</v>
          </cell>
        </row>
        <row r="59">
          <cell r="C59" t="str">
            <v>HGBS11</v>
          </cell>
        </row>
        <row r="60">
          <cell r="C60" t="str">
            <v>HFOF11</v>
          </cell>
        </row>
        <row r="61">
          <cell r="C61" t="str">
            <v>HSAF11</v>
          </cell>
        </row>
        <row r="62">
          <cell r="C62" t="str">
            <v>HSLG11</v>
          </cell>
        </row>
        <row r="63">
          <cell r="C63" t="str">
            <v>HSML11</v>
          </cell>
        </row>
        <row r="64">
          <cell r="C64" t="str">
            <v>IRDM11</v>
          </cell>
        </row>
        <row r="65">
          <cell r="C65" t="str">
            <v>JSRE11</v>
          </cell>
        </row>
        <row r="66">
          <cell r="C66" t="str">
            <v>KISU11</v>
          </cell>
        </row>
        <row r="67">
          <cell r="C67" t="str">
            <v>KFOF11</v>
          </cell>
        </row>
        <row r="68">
          <cell r="C68" t="str">
            <v>KNHY11</v>
          </cell>
        </row>
        <row r="69">
          <cell r="C69" t="str">
            <v>KNIP11</v>
          </cell>
        </row>
        <row r="70">
          <cell r="C70" t="str">
            <v>KNRI11</v>
          </cell>
        </row>
        <row r="71">
          <cell r="C71" t="str">
            <v>KNCR11</v>
          </cell>
        </row>
        <row r="72">
          <cell r="C72" t="str">
            <v>KNSC11</v>
          </cell>
        </row>
        <row r="73">
          <cell r="C73" t="str">
            <v>MALL11</v>
          </cell>
        </row>
        <row r="74">
          <cell r="C74" t="str">
            <v>MCCI11</v>
          </cell>
        </row>
        <row r="75">
          <cell r="C75" t="str">
            <v>MXRF11</v>
          </cell>
        </row>
        <row r="76">
          <cell r="C76" t="str">
            <v>MFII11</v>
          </cell>
        </row>
        <row r="77">
          <cell r="C77" t="str">
            <v>MORE11</v>
          </cell>
        </row>
        <row r="78">
          <cell r="C78" t="str">
            <v>NCHB11</v>
          </cell>
        </row>
        <row r="79">
          <cell r="C79" t="str">
            <v>OUJP11</v>
          </cell>
        </row>
        <row r="80">
          <cell r="C80" t="str">
            <v>PATL11</v>
          </cell>
        </row>
        <row r="81">
          <cell r="C81" t="str">
            <v>PLCR11</v>
          </cell>
        </row>
        <row r="82">
          <cell r="C82" t="str">
            <v>PORD11</v>
          </cell>
        </row>
        <row r="83">
          <cell r="C83" t="str">
            <v>QAGR11</v>
          </cell>
        </row>
        <row r="84">
          <cell r="C84" t="str">
            <v>RBRF11</v>
          </cell>
        </row>
        <row r="85">
          <cell r="C85" t="str">
            <v>RBRL11</v>
          </cell>
        </row>
        <row r="86">
          <cell r="C86" t="str">
            <v>RBFF11</v>
          </cell>
        </row>
        <row r="87">
          <cell r="C87" t="str">
            <v>RZAK11</v>
          </cell>
        </row>
        <row r="88">
          <cell r="C88" t="str">
            <v>ARCT11</v>
          </cell>
        </row>
        <row r="89">
          <cell r="C89" t="str">
            <v>SADI11</v>
          </cell>
        </row>
        <row r="90">
          <cell r="C90" t="str">
            <v>SARE11</v>
          </cell>
        </row>
        <row r="91">
          <cell r="C91" t="str">
            <v>SDIL11</v>
          </cell>
        </row>
        <row r="92">
          <cell r="C92" t="str">
            <v>SPTW11</v>
          </cell>
        </row>
        <row r="93">
          <cell r="C93" t="str">
            <v>SNFF11</v>
          </cell>
        </row>
        <row r="94">
          <cell r="C94" t="str">
            <v>TEPP11</v>
          </cell>
        </row>
        <row r="95">
          <cell r="C95" t="str">
            <v>TORD11</v>
          </cell>
        </row>
        <row r="96">
          <cell r="C96" t="str">
            <v>TRXF11</v>
          </cell>
        </row>
        <row r="97">
          <cell r="C97" t="str">
            <v>URPR11</v>
          </cell>
        </row>
        <row r="98">
          <cell r="C98" t="str">
            <v>VGIR11</v>
          </cell>
        </row>
        <row r="99">
          <cell r="C99" t="str">
            <v>VGIP11</v>
          </cell>
        </row>
        <row r="100">
          <cell r="C100" t="str">
            <v>VGHF11</v>
          </cell>
        </row>
        <row r="101">
          <cell r="C101" t="str">
            <v>LVBI11</v>
          </cell>
        </row>
        <row r="102">
          <cell r="C102" t="str">
            <v>RVBI11</v>
          </cell>
        </row>
        <row r="103">
          <cell r="C103" t="str">
            <v>VCJR11</v>
          </cell>
        </row>
        <row r="104">
          <cell r="C104" t="str">
            <v>VSLH11</v>
          </cell>
        </row>
        <row r="105">
          <cell r="C105" t="str">
            <v>VIFI11</v>
          </cell>
        </row>
        <row r="106">
          <cell r="C106" t="str">
            <v>VINO11</v>
          </cell>
        </row>
        <row r="107">
          <cell r="C107" t="str">
            <v>VISC11</v>
          </cell>
        </row>
        <row r="108">
          <cell r="C108" t="str">
            <v>XPCM11</v>
          </cell>
        </row>
        <row r="109">
          <cell r="C109" t="str">
            <v>XPCI11</v>
          </cell>
        </row>
        <row r="110">
          <cell r="C110" t="str">
            <v>XPIN11</v>
          </cell>
        </row>
        <row r="111">
          <cell r="C111" t="str">
            <v>XPML11</v>
          </cell>
        </row>
        <row r="112">
          <cell r="C112" t="str">
            <v>XPSF11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Lâmina Individual"/>
      <sheetName val="Lâmina Geral"/>
      <sheetName val="FII Guide"/>
      <sheetName val="Análise Histórica"/>
      <sheetName val="Rankings Lâmina Geral"/>
      <sheetName val="Base Gráfico Lâmina"/>
      <sheetName val="Versão"/>
    </sheetNames>
    <sheetDataSet>
      <sheetData sheetId="0" refreshError="1"/>
      <sheetData sheetId="1" refreshError="1"/>
      <sheetData sheetId="2">
        <row r="8">
          <cell r="C8" t="str">
            <v>AFHI11</v>
          </cell>
        </row>
        <row r="9">
          <cell r="C9" t="str">
            <v>ALZR11</v>
          </cell>
        </row>
        <row r="10">
          <cell r="C10" t="str">
            <v>AIEC11</v>
          </cell>
        </row>
        <row r="11">
          <cell r="C11" t="str">
            <v>BCRI11</v>
          </cell>
        </row>
        <row r="12">
          <cell r="C12" t="str">
            <v>BBPO11</v>
          </cell>
        </row>
        <row r="13">
          <cell r="C13" t="str">
            <v>BLMG11</v>
          </cell>
        </row>
        <row r="14">
          <cell r="C14" t="str">
            <v>BLMR11</v>
          </cell>
        </row>
        <row r="15">
          <cell r="C15" t="str">
            <v>BCIA11</v>
          </cell>
        </row>
        <row r="16">
          <cell r="C16" t="str">
            <v>BZLI11</v>
          </cell>
        </row>
        <row r="17">
          <cell r="C17" t="str">
            <v>BRCO11</v>
          </cell>
        </row>
        <row r="18">
          <cell r="C18" t="str">
            <v>BRCR11</v>
          </cell>
        </row>
        <row r="19">
          <cell r="C19" t="str">
            <v>FEXC11</v>
          </cell>
        </row>
        <row r="20">
          <cell r="C20" t="str">
            <v>BTLG11</v>
          </cell>
        </row>
        <row r="21">
          <cell r="C21" t="str">
            <v>CPFF11</v>
          </cell>
        </row>
        <row r="22">
          <cell r="C22" t="str">
            <v>CPTS11</v>
          </cell>
        </row>
        <row r="23">
          <cell r="C23" t="str">
            <v>HGLG11</v>
          </cell>
        </row>
        <row r="24">
          <cell r="C24" t="str">
            <v>HGFF11</v>
          </cell>
        </row>
        <row r="25">
          <cell r="C25" t="str">
            <v>HGRE11</v>
          </cell>
        </row>
        <row r="26">
          <cell r="C26" t="str">
            <v>HGCR11</v>
          </cell>
        </row>
        <row r="27">
          <cell r="C27" t="str">
            <v>HGRU11</v>
          </cell>
        </row>
        <row r="28">
          <cell r="C28" t="str">
            <v>DEVA11</v>
          </cell>
        </row>
        <row r="29">
          <cell r="C29" t="str">
            <v>VRTA11</v>
          </cell>
        </row>
        <row r="30">
          <cell r="C30" t="str">
            <v>BTCR11</v>
          </cell>
        </row>
        <row r="31">
          <cell r="C31" t="str">
            <v>BARI11</v>
          </cell>
        </row>
        <row r="32">
          <cell r="C32" t="str">
            <v>BPFF11</v>
          </cell>
        </row>
        <row r="33">
          <cell r="C33" t="str">
            <v>RCRB11</v>
          </cell>
        </row>
        <row r="34">
          <cell r="C34" t="str">
            <v>MGFF11</v>
          </cell>
        </row>
        <row r="35">
          <cell r="C35" t="str">
            <v>RBRR11</v>
          </cell>
        </row>
        <row r="36">
          <cell r="C36" t="str">
            <v>RBRY11</v>
          </cell>
        </row>
        <row r="37">
          <cell r="C37" t="str">
            <v>RBVA11</v>
          </cell>
        </row>
        <row r="38">
          <cell r="C38" t="str">
            <v>BTAL11</v>
          </cell>
        </row>
        <row r="39">
          <cell r="C39" t="str">
            <v>BCFF11</v>
          </cell>
        </row>
        <row r="40">
          <cell r="C40" t="str">
            <v>RECR11</v>
          </cell>
        </row>
        <row r="41">
          <cell r="C41" t="str">
            <v>RECT11</v>
          </cell>
        </row>
        <row r="42">
          <cell r="C42" t="str">
            <v>GTWR11</v>
          </cell>
        </row>
        <row r="43">
          <cell r="C43" t="str">
            <v>GALG11</v>
          </cell>
        </row>
        <row r="44">
          <cell r="C44" t="str">
            <v>FIIB11</v>
          </cell>
        </row>
        <row r="45">
          <cell r="C45" t="str">
            <v>VTLT11</v>
          </cell>
        </row>
        <row r="46">
          <cell r="C46" t="str">
            <v>RBRP11</v>
          </cell>
        </row>
        <row r="47">
          <cell r="C47" t="str">
            <v>RZTR11</v>
          </cell>
        </row>
        <row r="48">
          <cell r="C48" t="str">
            <v>TGAR11</v>
          </cell>
        </row>
        <row r="49">
          <cell r="C49" t="str">
            <v>CVBI11</v>
          </cell>
        </row>
        <row r="50">
          <cell r="C50" t="str">
            <v>PVBI11</v>
          </cell>
        </row>
        <row r="51">
          <cell r="C51" t="str">
            <v>VILG11</v>
          </cell>
        </row>
        <row r="52">
          <cell r="C52" t="str">
            <v>XPLG11</v>
          </cell>
        </row>
        <row r="53">
          <cell r="C53" t="str">
            <v>XPPR11</v>
          </cell>
        </row>
        <row r="54">
          <cell r="C54" t="str">
            <v>FIGS11</v>
          </cell>
        </row>
        <row r="55">
          <cell r="C55" t="str">
            <v>GGRC11</v>
          </cell>
        </row>
        <row r="56">
          <cell r="C56" t="str">
            <v>HABT11</v>
          </cell>
        </row>
        <row r="57">
          <cell r="C57" t="str">
            <v>HCTR11</v>
          </cell>
        </row>
        <row r="58">
          <cell r="C58" t="str">
            <v>HGBS11</v>
          </cell>
        </row>
        <row r="59">
          <cell r="C59" t="str">
            <v>HFOF11</v>
          </cell>
        </row>
        <row r="60">
          <cell r="C60" t="str">
            <v>HSAF11</v>
          </cell>
        </row>
        <row r="61">
          <cell r="C61" t="str">
            <v>HSLG11</v>
          </cell>
        </row>
        <row r="62">
          <cell r="C62" t="str">
            <v>HSML11</v>
          </cell>
        </row>
        <row r="63">
          <cell r="C63" t="str">
            <v>IRDM11</v>
          </cell>
        </row>
        <row r="64">
          <cell r="C64" t="str">
            <v>JSRE11</v>
          </cell>
        </row>
        <row r="65">
          <cell r="C65" t="str">
            <v>KISU11</v>
          </cell>
        </row>
        <row r="66">
          <cell r="C66" t="str">
            <v>KFOF11</v>
          </cell>
        </row>
        <row r="67">
          <cell r="C67" t="str">
            <v>KNHY11</v>
          </cell>
        </row>
        <row r="68">
          <cell r="C68" t="str">
            <v>KNIP11</v>
          </cell>
        </row>
        <row r="69">
          <cell r="C69" t="str">
            <v>KNRI11</v>
          </cell>
        </row>
        <row r="70">
          <cell r="C70" t="str">
            <v>KNCR11</v>
          </cell>
        </row>
        <row r="71">
          <cell r="C71" t="str">
            <v>KNSC11</v>
          </cell>
        </row>
        <row r="72">
          <cell r="C72" t="str">
            <v>MALL11</v>
          </cell>
        </row>
        <row r="73">
          <cell r="C73" t="str">
            <v>MCCI11</v>
          </cell>
        </row>
        <row r="74">
          <cell r="C74" t="str">
            <v>MXRF11</v>
          </cell>
        </row>
        <row r="75">
          <cell r="C75" t="str">
            <v>MFII11</v>
          </cell>
        </row>
        <row r="76">
          <cell r="C76" t="str">
            <v>MORE11</v>
          </cell>
        </row>
        <row r="77">
          <cell r="C77" t="str">
            <v>NCHB11</v>
          </cell>
        </row>
        <row r="78">
          <cell r="C78" t="str">
            <v>OUJP11</v>
          </cell>
        </row>
        <row r="79">
          <cell r="C79" t="str">
            <v>PATL11</v>
          </cell>
        </row>
        <row r="80">
          <cell r="C80" t="str">
            <v>PLCR11</v>
          </cell>
        </row>
        <row r="81">
          <cell r="C81" t="str">
            <v>PORD11</v>
          </cell>
        </row>
        <row r="82">
          <cell r="C82" t="str">
            <v>QAGR11</v>
          </cell>
        </row>
        <row r="83">
          <cell r="C83" t="str">
            <v>RBRF11</v>
          </cell>
        </row>
        <row r="84">
          <cell r="C84" t="str">
            <v>RBRL11</v>
          </cell>
        </row>
        <row r="85">
          <cell r="C85" t="str">
            <v>RBFF11</v>
          </cell>
        </row>
        <row r="86">
          <cell r="C86" t="str">
            <v>RZAK11</v>
          </cell>
        </row>
        <row r="87">
          <cell r="C87" t="str">
            <v>ARCT11</v>
          </cell>
        </row>
        <row r="88">
          <cell r="C88" t="str">
            <v>SADI11</v>
          </cell>
        </row>
        <row r="89">
          <cell r="C89" t="str">
            <v>SARE11</v>
          </cell>
        </row>
        <row r="90">
          <cell r="C90" t="str">
            <v>SDIL11</v>
          </cell>
        </row>
        <row r="91">
          <cell r="C91" t="str">
            <v>SPTW11</v>
          </cell>
        </row>
        <row r="92">
          <cell r="C92" t="str">
            <v>SNFF11</v>
          </cell>
        </row>
        <row r="93">
          <cell r="C93" t="str">
            <v>TEPP11</v>
          </cell>
        </row>
        <row r="94">
          <cell r="C94" t="str">
            <v>TORD11</v>
          </cell>
        </row>
        <row r="95">
          <cell r="C95" t="str">
            <v>TRXF11</v>
          </cell>
        </row>
        <row r="96">
          <cell r="C96" t="str">
            <v>URPR11</v>
          </cell>
        </row>
        <row r="97">
          <cell r="C97" t="str">
            <v>VGIR11</v>
          </cell>
        </row>
        <row r="98">
          <cell r="C98" t="str">
            <v>VGIP11</v>
          </cell>
        </row>
        <row r="99">
          <cell r="C99" t="str">
            <v>VGHF11</v>
          </cell>
        </row>
        <row r="100">
          <cell r="C100" t="str">
            <v>LVBI11</v>
          </cell>
        </row>
        <row r="101">
          <cell r="C101" t="str">
            <v>RVBI11</v>
          </cell>
        </row>
        <row r="102">
          <cell r="C102" t="str">
            <v>VCJR11</v>
          </cell>
        </row>
        <row r="103">
          <cell r="C103" t="str">
            <v>VSLH11</v>
          </cell>
        </row>
        <row r="104">
          <cell r="C104" t="str">
            <v>VIFI11</v>
          </cell>
        </row>
        <row r="105">
          <cell r="C105" t="str">
            <v>VINO11</v>
          </cell>
        </row>
        <row r="106">
          <cell r="C106" t="str">
            <v>VISC11</v>
          </cell>
        </row>
        <row r="107">
          <cell r="C107" t="str">
            <v>XPCM11</v>
          </cell>
        </row>
        <row r="108">
          <cell r="C108" t="str">
            <v>XPCI11</v>
          </cell>
        </row>
        <row r="109">
          <cell r="C109" t="str">
            <v>XPIN11</v>
          </cell>
        </row>
        <row r="110">
          <cell r="C110" t="str">
            <v>XPML11</v>
          </cell>
        </row>
        <row r="111">
          <cell r="C111" t="str">
            <v>XPSF11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A192A-9393-4FA9-B57F-E35C6CD700A5}">
  <sheetPr codeName="Planilha1">
    <tabColor rgb="FF006B66"/>
    <pageSetUpPr fitToPage="1"/>
  </sheetPr>
  <dimension ref="A1:Y204"/>
  <sheetViews>
    <sheetView showGridLines="0" tabSelected="1" zoomScale="80" zoomScaleNormal="80" zoomScaleSheetLayoutView="96" workbookViewId="0"/>
  </sheetViews>
  <sheetFormatPr defaultColWidth="9.1796875" defaultRowHeight="15" x14ac:dyDescent="0.4"/>
  <cols>
    <col min="1" max="1" width="1.7265625" style="1" customWidth="1"/>
    <col min="2" max="3" width="12.7265625" style="1" customWidth="1"/>
    <col min="4" max="4" width="12.26953125" style="1" customWidth="1"/>
    <col min="5" max="5" width="12.26953125" style="1" hidden="1" customWidth="1"/>
    <col min="6" max="6" width="10.26953125" style="1" hidden="1" customWidth="1"/>
    <col min="7" max="7" width="12.1796875" style="1" customWidth="1"/>
    <col min="8" max="9" width="12.7265625" style="1" customWidth="1"/>
    <col min="10" max="10" width="12.1796875" style="1" customWidth="1"/>
    <col min="11" max="11" width="14.1796875" style="1" customWidth="1"/>
    <col min="12" max="13" width="12.1796875" style="1" customWidth="1"/>
    <col min="14" max="14" width="12.1796875" customWidth="1"/>
    <col min="15" max="20" width="12.1796875" style="1" customWidth="1"/>
    <col min="21" max="24" width="10.7265625" style="1" customWidth="1"/>
    <col min="25" max="16384" width="9.1796875" style="1"/>
  </cols>
  <sheetData>
    <row r="1" spans="1:25" s="3" customFormat="1" ht="45.5" customHeight="1" x14ac:dyDescent="0.45">
      <c r="A1"/>
      <c r="N1"/>
    </row>
    <row r="2" spans="1:25" s="3" customFormat="1" ht="16" x14ac:dyDescent="0.45">
      <c r="B2" s="156" t="s">
        <v>7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/>
      <c r="Q2" s="164" t="s">
        <v>213</v>
      </c>
      <c r="R2" s="165"/>
      <c r="S2" s="173">
        <f>IF(S3="",_xll.ECONOMATICA("ibov","Date of Last Quote"),S3)</f>
        <v>46142</v>
      </c>
      <c r="T2" s="168"/>
      <c r="U2" s="10" t="s">
        <v>214</v>
      </c>
    </row>
    <row r="3" spans="1:25" ht="18" customHeight="1" x14ac:dyDescent="0.4"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Q3" s="166" t="s">
        <v>215</v>
      </c>
      <c r="R3" s="167"/>
      <c r="S3" s="169"/>
      <c r="T3" s="170"/>
      <c r="U3" s="10" t="s">
        <v>237</v>
      </c>
      <c r="V3"/>
    </row>
    <row r="4" spans="1:25" ht="25.5" thickBot="1" x14ac:dyDescent="0.45">
      <c r="B4" s="158" t="s">
        <v>161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O4" s="158" t="s">
        <v>0</v>
      </c>
      <c r="P4" s="158"/>
      <c r="Q4" s="158"/>
      <c r="R4" s="158"/>
      <c r="S4" s="158"/>
      <c r="T4" s="158"/>
    </row>
    <row r="5" spans="1:25" ht="17.149999999999999" customHeight="1" thickTop="1" thickBot="1" x14ac:dyDescent="0.45">
      <c r="B5"/>
      <c r="C5"/>
      <c r="D5"/>
      <c r="E5"/>
      <c r="F5"/>
      <c r="G5"/>
      <c r="H5"/>
      <c r="I5"/>
      <c r="J5"/>
      <c r="K5"/>
      <c r="L5"/>
      <c r="M5"/>
      <c r="O5"/>
      <c r="P5" s="48" t="s">
        <v>12</v>
      </c>
      <c r="Q5"/>
      <c r="R5" s="48" t="s">
        <v>11</v>
      </c>
      <c r="S5"/>
      <c r="T5" s="48" t="s">
        <v>222</v>
      </c>
    </row>
    <row r="6" spans="1:25" ht="17.149999999999999" customHeight="1" thickTop="1" x14ac:dyDescent="0.45">
      <c r="B6"/>
      <c r="C6"/>
      <c r="D6"/>
      <c r="E6"/>
      <c r="F6"/>
      <c r="G6"/>
      <c r="H6"/>
      <c r="I6"/>
      <c r="J6"/>
      <c r="K6"/>
      <c r="L6"/>
      <c r="M6"/>
      <c r="O6"/>
      <c r="P6" s="45">
        <f>IFERROR(_xll.ECONOMATICA("DOLOF","close",,$S$2,,,,,"false","false"),"")</f>
        <v>4.9885999999999999</v>
      </c>
      <c r="Q6"/>
      <c r="R6" s="45">
        <f>IFERROR(_xll.ECONOMATICA("EUROBR","close",,$S$2,,,,,"false","false"),"")</f>
        <v>5.8510999999999997</v>
      </c>
      <c r="S6"/>
      <c r="T6" s="45">
        <f>IFERROR(_xll.ECONOMATICA("USDGBP","close",,$S$2,,,,,"false","false"),"")</f>
        <v>0.73</v>
      </c>
      <c r="V6" s="2"/>
      <c r="W6"/>
    </row>
    <row r="7" spans="1:25" ht="17.149999999999999" customHeight="1" thickBot="1" x14ac:dyDescent="0.5">
      <c r="B7"/>
      <c r="C7"/>
      <c r="D7"/>
      <c r="E7"/>
      <c r="F7"/>
      <c r="G7"/>
      <c r="H7"/>
      <c r="I7"/>
      <c r="J7"/>
      <c r="K7"/>
      <c r="L7" s="49" t="s">
        <v>9</v>
      </c>
      <c r="M7"/>
      <c r="O7"/>
      <c r="P7" s="5">
        <f>IFERROR(_xll.ECONOMATICA("DOLOF","RETURN",,$S$2,,,,"decimal","false","false"),"")</f>
        <v>-1.9805941793000002E-3</v>
      </c>
      <c r="Q7"/>
      <c r="R7" s="5">
        <f>IFERROR(_xll.ECONOMATICA("EUROBR","RETURN",,$S$2,,,,"decimal","false","false"),"")</f>
        <v>9.2375592429999999E-4</v>
      </c>
      <c r="S7"/>
      <c r="T7" s="5">
        <f>IFERROR(_xll.ECONOMATICA("USDGBP","RETURN",,$S$2,,,,"decimal","false","false"),"")</f>
        <v>-1.3513513514E-2</v>
      </c>
      <c r="U7"/>
      <c r="V7" s="2"/>
    </row>
    <row r="8" spans="1:25" ht="17.149999999999999" customHeight="1" thickTop="1" x14ac:dyDescent="0.45">
      <c r="B8"/>
      <c r="C8"/>
      <c r="D8"/>
      <c r="E8"/>
      <c r="F8"/>
      <c r="G8"/>
      <c r="H8"/>
      <c r="I8"/>
      <c r="J8"/>
      <c r="K8"/>
      <c r="L8" s="87">
        <f>IFERROR(_xll.ECONOMATICA("DJIA&lt;UsaNa&gt;","close",,$S$2,,,,,"false","false",,{"tc.pers=15"}),"")</f>
        <v>49652.14</v>
      </c>
      <c r="M8"/>
      <c r="O8"/>
      <c r="P8"/>
      <c r="Q8"/>
      <c r="R8"/>
      <c r="S8"/>
      <c r="T8"/>
      <c r="V8" s="2"/>
      <c r="Y8"/>
    </row>
    <row r="9" spans="1:25" ht="17.149999999999999" customHeight="1" thickBot="1" x14ac:dyDescent="0.5">
      <c r="B9"/>
      <c r="C9"/>
      <c r="D9"/>
      <c r="E9"/>
      <c r="F9"/>
      <c r="G9"/>
      <c r="H9"/>
      <c r="I9"/>
      <c r="J9"/>
      <c r="K9"/>
      <c r="L9" s="5">
        <f>IFERROR(_xll.ECONOMATICA("DJIA&lt;UsaNa&gt;","RETURN",,$S$2,,,,"decimal","false","false",,{"tc.dft=false";"tc.tp=0";"tc.pers=15";"tc.per=0"}),"")</f>
        <v>1.6174799909999999E-2</v>
      </c>
      <c r="M9"/>
      <c r="O9"/>
      <c r="P9" s="49" t="s">
        <v>223</v>
      </c>
      <c r="Q9"/>
      <c r="R9" s="49" t="s">
        <v>107</v>
      </c>
      <c r="S9"/>
      <c r="T9" s="49" t="s">
        <v>108</v>
      </c>
      <c r="V9" s="88"/>
      <c r="W9" s="89"/>
      <c r="X9" s="90"/>
    </row>
    <row r="10" spans="1:25" ht="17.149999999999999" customHeight="1" thickTop="1" thickBot="1" x14ac:dyDescent="0.5">
      <c r="B10"/>
      <c r="C10"/>
      <c r="D10"/>
      <c r="E10"/>
      <c r="F10"/>
      <c r="G10"/>
      <c r="H10"/>
      <c r="I10"/>
      <c r="J10"/>
      <c r="K10" s="85" t="s">
        <v>10</v>
      </c>
      <c r="L10" s="86" t="s">
        <v>3</v>
      </c>
      <c r="M10"/>
      <c r="O10"/>
      <c r="P10" s="45">
        <f>IFERROR(_xll.ECONOMATICA("USDCHF","close",,$S$2,,,,,"false","false"),"")</f>
        <v>0.78</v>
      </c>
      <c r="Q10"/>
      <c r="R10" s="45">
        <f>IFERROR(_xll.ECONOMATICA("USDJPY","close",,$S$2,,,,,"false","false"),"")</f>
        <v>156.52000000000001</v>
      </c>
      <c r="S10"/>
      <c r="T10" s="45">
        <f>IFERROR(_xll.ECONOMATICA("USDCNY","close",,$S$2,,,,,"false","false"),"")</f>
        <v>6.83</v>
      </c>
      <c r="V10" s="2"/>
      <c r="W10"/>
      <c r="X10" s="91"/>
    </row>
    <row r="11" spans="1:25" ht="17.149999999999999" customHeight="1" thickTop="1" x14ac:dyDescent="0.45">
      <c r="B11"/>
      <c r="C11"/>
      <c r="D11"/>
      <c r="E11"/>
      <c r="F11"/>
      <c r="G11"/>
      <c r="H11"/>
      <c r="I11"/>
      <c r="J11"/>
      <c r="K11" s="87" cm="1">
        <f t="array" ref="K11">IFERROR(_xll.ECONOMATICA("Nasdaq","close",,$S$2,,,,,"false","false"),"")</f>
        <v>24892.31</v>
      </c>
      <c r="L11" s="87">
        <f>IFERROR(_xll.ECONOMATICA("S&amp;P 500","close",,$S$2,,,,,"false","false"),"")</f>
        <v>7209.01</v>
      </c>
      <c r="M11"/>
      <c r="O11"/>
      <c r="P11" s="5">
        <f>IFERROR(_xll.ECONOMATICA("USDCHF","RETURN",,$S$2,,,,"decimal","false","false"),"")</f>
        <v>-1.2658227847999999E-2</v>
      </c>
      <c r="Q11"/>
      <c r="R11" s="5">
        <f>IFERROR(_xll.ECONOMATICA("USDJPY","RETURN",,$S$2,,,,"decimal","false","false"),"")</f>
        <v>-2.4432809771999998E-2</v>
      </c>
      <c r="S11"/>
      <c r="T11" s="5">
        <f>IFERROR(_xll.ECONOMATICA("USDCNY","RETURN",,$S$2,,,,"decimal","false","false"),"")</f>
        <v>-1.4619883031E-3</v>
      </c>
      <c r="V11" s="2"/>
    </row>
    <row r="12" spans="1:25" ht="17.149999999999999" customHeight="1" x14ac:dyDescent="0.45">
      <c r="B12"/>
      <c r="C12"/>
      <c r="D12"/>
      <c r="E12"/>
      <c r="F12"/>
      <c r="G12"/>
      <c r="H12"/>
      <c r="I12"/>
      <c r="J12"/>
      <c r="K12" s="5">
        <f>IFERROR(_xll.ECONOMATICA("Nasdaq","RETURN",,$S$2,,,,"decimal","false","false"),"")</f>
        <v>8.8788501215999998E-3</v>
      </c>
      <c r="L12" s="5">
        <f>IFERROR(_xll.ECONOMATICA("S&amp;P 500","RETURN",,$S$2,,,,"decimal","false","false"),"")</f>
        <v>1.0238300436000001E-2</v>
      </c>
      <c r="M12"/>
      <c r="O12"/>
      <c r="P12"/>
      <c r="Q12"/>
      <c r="R12"/>
      <c r="S12"/>
      <c r="T12"/>
      <c r="V12" s="2"/>
    </row>
    <row r="13" spans="1:25" ht="21.75" customHeight="1" thickBot="1" x14ac:dyDescent="0.5">
      <c r="B13" s="159" t="str">
        <f>"| IBOVESPA EM "&amp;C14</f>
        <v>| IBOVESPA EM 24M</v>
      </c>
      <c r="C13" s="159"/>
      <c r="D13" s="159"/>
      <c r="E13" s="159"/>
      <c r="F13" s="159"/>
      <c r="G13" s="159"/>
      <c r="H13" s="159"/>
      <c r="I13"/>
      <c r="J13"/>
      <c r="K13"/>
      <c r="L13"/>
      <c r="M13"/>
      <c r="O13"/>
      <c r="P13"/>
      <c r="Q13"/>
      <c r="R13" s="49" t="s">
        <v>104</v>
      </c>
      <c r="S13"/>
      <c r="T13"/>
      <c r="V13" s="2"/>
    </row>
    <row r="14" spans="1:25" ht="17.149999999999999" customHeight="1" thickTop="1" thickBot="1" x14ac:dyDescent="0.5">
      <c r="B14" s="98" t="s">
        <v>227</v>
      </c>
      <c r="C14" s="97" t="s">
        <v>228</v>
      </c>
      <c r="D14" s="10" t="s">
        <v>229</v>
      </c>
      <c r="E14"/>
      <c r="F14"/>
      <c r="G14"/>
      <c r="H14"/>
      <c r="I14"/>
      <c r="J14"/>
      <c r="K14"/>
      <c r="L14"/>
      <c r="M14"/>
      <c r="O14"/>
      <c r="P14"/>
      <c r="Q14"/>
      <c r="R14" s="45">
        <f>IFERROR(_xll.ECONOMATICA("USDEUR","close",,$S$2,,,,,"false","false"),"")</f>
        <v>0.85</v>
      </c>
      <c r="S14"/>
      <c r="T14"/>
      <c r="V14" s="2"/>
    </row>
    <row r="15" spans="1:25" ht="17.149999999999999" customHeight="1" thickTop="1" thickBot="1" x14ac:dyDescent="0.45">
      <c r="B15" s="99" t="s">
        <v>234</v>
      </c>
      <c r="C15" s="100" t="s">
        <v>235</v>
      </c>
      <c r="D15" s="163" t="s">
        <v>236</v>
      </c>
      <c r="E15" s="163"/>
      <c r="F15" s="163"/>
      <c r="G15" s="163"/>
      <c r="H15" s="163"/>
      <c r="I15"/>
      <c r="J15"/>
      <c r="K15"/>
      <c r="L15" s="49" t="s">
        <v>8</v>
      </c>
      <c r="M15"/>
      <c r="O15"/>
      <c r="P15"/>
      <c r="Q15"/>
      <c r="R15" s="5" cm="1">
        <f t="array" ref="R15">IFERROR(_xll.ECONOMATICA("USDEUR","RETURN",,$S$2,,,,"decimal","false","false"),"")</f>
        <v>-1.1627906976E-2</v>
      </c>
      <c r="S15"/>
      <c r="T15"/>
    </row>
    <row r="16" spans="1:25" ht="17.149999999999999" customHeight="1" thickTop="1" x14ac:dyDescent="0.4">
      <c r="B16"/>
      <c r="C16"/>
      <c r="D16" s="163"/>
      <c r="E16" s="163"/>
      <c r="F16" s="163"/>
      <c r="G16" s="163"/>
      <c r="H16" s="163"/>
      <c r="I16"/>
      <c r="J16"/>
      <c r="K16"/>
      <c r="L16" s="87">
        <f>IFERROR(_xll.ECONOMATICA("IBOV","close",,$S$2,,,,,"false","false"),"")</f>
        <v>187317.64</v>
      </c>
      <c r="M16"/>
      <c r="O16"/>
      <c r="P16"/>
      <c r="Q16"/>
      <c r="R16"/>
      <c r="S16"/>
      <c r="T16"/>
      <c r="X16"/>
    </row>
    <row r="17" spans="1:24" ht="17.149999999999999" customHeight="1" x14ac:dyDescent="0.4">
      <c r="B17"/>
      <c r="C17"/>
      <c r="D17"/>
      <c r="E17"/>
      <c r="F17"/>
      <c r="G17"/>
      <c r="H17"/>
      <c r="I17"/>
      <c r="J17"/>
      <c r="K17"/>
      <c r="L17" s="5">
        <f>IFERROR(_xll.ECONOMATICA("IBOV","RETURN",,$S$2,,,,"decimal","false","false"),"")</f>
        <v>1.3895611170999999E-2</v>
      </c>
      <c r="M17"/>
      <c r="O17" s="46" t="s">
        <v>221</v>
      </c>
      <c r="P17" s="46"/>
      <c r="Q17" s="46"/>
      <c r="R17" s="46"/>
      <c r="S17" s="46"/>
      <c r="T17"/>
    </row>
    <row r="18" spans="1:24" ht="24" customHeight="1" thickBot="1" x14ac:dyDescent="0.45">
      <c r="A18"/>
      <c r="B18"/>
      <c r="C18"/>
      <c r="D18"/>
      <c r="E18"/>
      <c r="F18"/>
      <c r="G18"/>
      <c r="H18"/>
      <c r="I18"/>
      <c r="J18"/>
      <c r="K18"/>
      <c r="O18" s="159" t="s">
        <v>1</v>
      </c>
      <c r="P18" s="159"/>
      <c r="Q18" s="159"/>
      <c r="R18" s="159"/>
      <c r="S18" s="159"/>
      <c r="T18" s="159"/>
    </row>
    <row r="19" spans="1:24" ht="17.149999999999999" customHeight="1" thickTop="1" x14ac:dyDescent="0.4">
      <c r="B19"/>
      <c r="C19"/>
      <c r="D19"/>
      <c r="E19"/>
      <c r="F19"/>
      <c r="G19"/>
      <c r="H19"/>
      <c r="I19"/>
      <c r="J19"/>
      <c r="K19" s="51" t="s">
        <v>24</v>
      </c>
      <c r="L19" s="149">
        <f>IFERROR(_xll.ECONOMATICA("ibov","return","wtd",$S$2),"")</f>
        <v>-1.7968385228999999</v>
      </c>
      <c r="M19" s="150"/>
      <c r="O19" s="132" t="s">
        <v>101</v>
      </c>
      <c r="P19" s="132"/>
      <c r="Q19" s="132" t="s">
        <v>100</v>
      </c>
      <c r="R19" s="132"/>
      <c r="S19" s="132" t="s">
        <v>99</v>
      </c>
      <c r="T19" s="132"/>
      <c r="X19"/>
    </row>
    <row r="20" spans="1:24" ht="17.149999999999999" customHeight="1" x14ac:dyDescent="0.4">
      <c r="B20"/>
      <c r="C20"/>
      <c r="D20"/>
      <c r="E20"/>
      <c r="F20"/>
      <c r="G20"/>
      <c r="H20"/>
      <c r="I20"/>
      <c r="J20"/>
      <c r="K20" s="53" t="s">
        <v>28</v>
      </c>
      <c r="L20" s="147">
        <f>IFERROR(_xll.ECONOMATICA("ibov","return","mtd",$S$2),"")</f>
        <v>-7.6922321840999994E-2</v>
      </c>
      <c r="M20" s="148"/>
      <c r="O20" s="135" t="s">
        <v>102</v>
      </c>
      <c r="P20" s="136"/>
      <c r="Q20" s="139">
        <f>IFERROR(_xll.ECONOMATICA("CDI Acumulado","RETURN","YTD",$S$2,,,,"DECIMAL","FALSE","FALSE",,),"")</f>
        <v>4.5384257210999999E-2</v>
      </c>
      <c r="R20" s="139"/>
      <c r="S20" s="139">
        <f>IFERROR(_xll.ECONOMATICA("CDI Acumulado","RETURN","12M",$S$2,,,,"DECIMAL","FALSE","FALSE",,),"")</f>
        <v>0.14828487881999999</v>
      </c>
      <c r="T20" s="141"/>
      <c r="U20"/>
    </row>
    <row r="21" spans="1:24" ht="17.149999999999999" customHeight="1" x14ac:dyDescent="0.4">
      <c r="B21"/>
      <c r="C21"/>
      <c r="D21"/>
      <c r="E21"/>
      <c r="F21"/>
      <c r="G21"/>
      <c r="H21"/>
      <c r="I21"/>
      <c r="J21"/>
      <c r="K21" s="52">
        <f>W9</f>
        <v>0</v>
      </c>
      <c r="L21" s="149">
        <f>IFERROR(_xll.ECONOMATICA("ibov","return","YTD",$S$2),"")</f>
        <v>16.255832337000001</v>
      </c>
      <c r="M21" s="150"/>
      <c r="O21" s="137"/>
      <c r="P21" s="138"/>
      <c r="Q21" s="140"/>
      <c r="R21" s="140"/>
      <c r="S21" s="140"/>
      <c r="T21" s="142"/>
      <c r="U21"/>
      <c r="X21"/>
    </row>
    <row r="22" spans="1:24" ht="17.149999999999999" customHeight="1" x14ac:dyDescent="0.4">
      <c r="B22"/>
      <c r="C22"/>
      <c r="D22"/>
      <c r="E22"/>
      <c r="F22"/>
      <c r="G22"/>
      <c r="H22"/>
      <c r="I22"/>
      <c r="J22"/>
      <c r="K22" s="53" t="s">
        <v>23</v>
      </c>
      <c r="L22" s="151">
        <f>IFERROR(_xll.ECONOMATICA("ibov","high",,$S$2),"")</f>
        <v>187920.77</v>
      </c>
      <c r="M22" s="152"/>
      <c r="O22" s="137" t="s">
        <v>103</v>
      </c>
      <c r="P22" s="138"/>
      <c r="Q22" s="140">
        <f>IFERROR(_xll.ECONOMATICA("LFT Acumulado","RETURN","YTD",$S$2,,,,"DECIMAL","FALSE","FALSE",,),"")</f>
        <v>4.5384260652999997E-2</v>
      </c>
      <c r="R22" s="140"/>
      <c r="S22" s="140">
        <f>IFERROR(_xll.ECONOMATICA("LFT Acumulado","RETURN","12M",$S$2,,,,"DECIMAL","FALSE","FALSE",,),"")</f>
        <v>0.14828487679999999</v>
      </c>
      <c r="T22" s="142"/>
      <c r="U22"/>
      <c r="W22" s="47"/>
    </row>
    <row r="23" spans="1:24" ht="17.149999999999999" customHeight="1" x14ac:dyDescent="0.4">
      <c r="B23"/>
      <c r="C23"/>
      <c r="D23"/>
      <c r="E23"/>
      <c r="F23"/>
      <c r="G23"/>
      <c r="H23"/>
      <c r="I23"/>
      <c r="J23"/>
      <c r="K23" s="50" t="s">
        <v>27</v>
      </c>
      <c r="L23" s="153">
        <f>IFERROR(_xll.ECONOMATICA("ibov","open",,S2),"")</f>
        <v>184758.66</v>
      </c>
      <c r="M23" s="154"/>
      <c r="O23" s="143"/>
      <c r="P23" s="144"/>
      <c r="Q23" s="145"/>
      <c r="R23" s="145"/>
      <c r="S23" s="145"/>
      <c r="T23" s="146"/>
    </row>
    <row r="24" spans="1:24" ht="17.149999999999999" customHeight="1" x14ac:dyDescent="0.4">
      <c r="B24"/>
      <c r="C24"/>
      <c r="D24"/>
      <c r="E24"/>
      <c r="F24"/>
      <c r="G24"/>
      <c r="H24"/>
      <c r="I24"/>
      <c r="J24"/>
      <c r="K24" s="54" t="s">
        <v>31</v>
      </c>
      <c r="L24" s="151">
        <f>IFERROR(_xll.ECONOMATICA("ibov","close",,S2),"")</f>
        <v>187317.64</v>
      </c>
      <c r="M24" s="152"/>
      <c r="O24"/>
      <c r="P24"/>
      <c r="Q24"/>
      <c r="R24"/>
      <c r="S24"/>
      <c r="T24"/>
    </row>
    <row r="25" spans="1:24" ht="17.149999999999999" customHeight="1" x14ac:dyDescent="0.4">
      <c r="B25"/>
      <c r="C25"/>
      <c r="D25"/>
      <c r="E25"/>
      <c r="F25"/>
      <c r="G25"/>
      <c r="H25"/>
      <c r="I25"/>
      <c r="J25"/>
      <c r="K25"/>
      <c r="L25"/>
      <c r="M25"/>
      <c r="O25"/>
      <c r="P25"/>
      <c r="Q25"/>
      <c r="R25"/>
      <c r="S25"/>
      <c r="T25"/>
      <c r="V25"/>
    </row>
    <row r="26" spans="1:24" ht="25.5" thickBot="1" x14ac:dyDescent="0.45">
      <c r="B26" s="158" t="s">
        <v>159</v>
      </c>
      <c r="C26" s="158"/>
      <c r="D26" s="158"/>
      <c r="E26" s="160"/>
      <c r="F26" s="160"/>
      <c r="G26" s="158"/>
      <c r="H26" s="158"/>
      <c r="I26" s="158"/>
      <c r="K26" s="158" t="s">
        <v>109</v>
      </c>
      <c r="L26" s="158"/>
      <c r="M26" s="158"/>
      <c r="O26" s="159" t="s">
        <v>2</v>
      </c>
      <c r="P26" s="159"/>
      <c r="Q26" s="159"/>
      <c r="R26" s="159"/>
      <c r="S26" s="159"/>
      <c r="T26" s="159"/>
      <c r="V26"/>
    </row>
    <row r="27" spans="1:24" ht="17.149999999999999" customHeight="1" thickTop="1" x14ac:dyDescent="0.45">
      <c r="B27" s="62" t="s">
        <v>94</v>
      </c>
      <c r="C27" s="134" t="s">
        <v>224</v>
      </c>
      <c r="D27" s="155"/>
      <c r="E27" s="76"/>
      <c r="F27" s="74"/>
      <c r="G27" s="133" t="s">
        <v>225</v>
      </c>
      <c r="H27" s="134"/>
      <c r="I27" s="63" t="s">
        <v>94</v>
      </c>
      <c r="J27"/>
      <c r="K27" s="55" t="s">
        <v>105</v>
      </c>
      <c r="L27" s="56" t="s">
        <v>106</v>
      </c>
      <c r="M27" s="57" t="s">
        <v>96</v>
      </c>
      <c r="N27" s="2"/>
      <c r="O27" s="132" t="s">
        <v>101</v>
      </c>
      <c r="P27" s="132"/>
      <c r="Q27" s="132" t="s">
        <v>100</v>
      </c>
      <c r="R27" s="132"/>
      <c r="S27" s="132" t="s">
        <v>99</v>
      </c>
      <c r="T27" s="132"/>
      <c r="V27"/>
    </row>
    <row r="28" spans="1:24" ht="17.149999999999999" customHeight="1" x14ac:dyDescent="0.45">
      <c r="A28" s="67"/>
      <c r="B28" s="77">
        <f>IFERROR(_xll.ECONOMATICA($C$28:$C$32,"close",,$S$2,,,,,"false","false"),"")</f>
        <v>12.39</v>
      </c>
      <c r="C28" s="81" t="str">
        <f>VLOOKUP(D28,$E$36:$F$204,2,0)</f>
        <v>HAPV3</v>
      </c>
      <c r="D28" s="68">
        <f>LARGE($G$36:$G$200,1)</f>
        <v>5.4468085106999999E-2</v>
      </c>
      <c r="E28" s="75"/>
      <c r="F28" s="75"/>
      <c r="G28" s="71">
        <f>SMALL($G$36:$G$200,1)</f>
        <v>-2.1765880745999999E-2</v>
      </c>
      <c r="H28" s="77" t="str">
        <f>VLOOKUP(G28,$E$36:$F$204,2,0)</f>
        <v>SUZB3</v>
      </c>
      <c r="I28" s="77">
        <f>IFERROR(_xll.ECONOMATICA($H$28:$H$32,"close",,$S$2,,,,,"false","false"),"")</f>
        <v>43.84</v>
      </c>
      <c r="J28"/>
      <c r="K28" s="60" t="s">
        <v>95</v>
      </c>
      <c r="L28" s="65">
        <f>IFERROR(_xll.ECONOMATICA("OURO11&lt;XBSP&gt;","CLOSE",,$S$2,,,,,"FALSE","FALSE"),"")</f>
        <v>101.92</v>
      </c>
      <c r="M28" s="58">
        <f>IFERROR(_xll.ECONOMATICA("OURO11&lt;XBSP&gt;","RETURN",,$S$2,,,,"DECIMAL","FALSE","FALSE"),"")</f>
        <v>1.5240561810000001E-2</v>
      </c>
      <c r="N28" s="2"/>
      <c r="O28" s="135" t="s">
        <v>97</v>
      </c>
      <c r="P28" s="136"/>
      <c r="Q28" s="161">
        <f>IFERROR(_xll.ECONOMATICA(O28,"RETURN","YTD",$S$2,,,,"DECIMAL","FALSE","FALSE",,{"tc.dft=false";"tc.tp=0";"tc.pers=30";"tc.per=0"}),"")</f>
        <v>1.9213943248999998E-2</v>
      </c>
      <c r="R28" s="161"/>
      <c r="S28" s="139">
        <f>IFERROR(_xll.ECONOMATICA($O$28,"RETURN","12M",$C$3,,,,"DECIMAL","FALSE","FALSE",,{"tc.dft=false";"tc.tp=0";"tc.pers=30";"tc.per=0"}),"")</f>
        <v>3.6969501134E-2</v>
      </c>
      <c r="T28" s="141"/>
      <c r="V28"/>
    </row>
    <row r="29" spans="1:24" ht="17.149999999999999" customHeight="1" x14ac:dyDescent="0.45">
      <c r="A29" s="67"/>
      <c r="B29" s="78">
        <v>48.93</v>
      </c>
      <c r="C29" s="82" t="str">
        <f t="shared" ref="C29:C32" si="0">VLOOKUP(D29,$E$36:$F$204,2,0)</f>
        <v>CPFE3</v>
      </c>
      <c r="D29" s="69">
        <f>LARGE($G$36:$G$200,2)</f>
        <v>4.3762871857000001E-2</v>
      </c>
      <c r="E29" s="75"/>
      <c r="F29" s="75"/>
      <c r="G29" s="72">
        <f>SMALL($G$36:$G$200,2)</f>
        <v>-8.7989441272E-3</v>
      </c>
      <c r="H29" s="78" t="str">
        <f t="shared" ref="H29:H32" si="1">VLOOKUP(G29,$E$36:$F$204,2,0)</f>
        <v>HYPE3</v>
      </c>
      <c r="I29" s="78">
        <v>22.53</v>
      </c>
      <c r="J29"/>
      <c r="K29" s="61" t="s">
        <v>114</v>
      </c>
      <c r="L29" s="66">
        <f>IFERROR(_xll.ECONOMATICA("WTICO","CLOSE",,"LATEST",,,,,"FALSE","FALSE"),"")</f>
        <v>102.08</v>
      </c>
      <c r="M29" s="59">
        <f>IFERROR(_xll.ECONOMATICA("WTICO","RETURN",,"LATEST",,,,"DECIMAL","FALSE","FALSE"),"")</f>
        <v>-3.1590930652999998E-2</v>
      </c>
      <c r="N29" s="2"/>
      <c r="O29" s="137"/>
      <c r="P29" s="138"/>
      <c r="Q29" s="162"/>
      <c r="R29" s="162"/>
      <c r="S29" s="140"/>
      <c r="T29" s="142"/>
    </row>
    <row r="30" spans="1:24" ht="17.149999999999999" customHeight="1" x14ac:dyDescent="0.45">
      <c r="A30" s="67"/>
      <c r="B30" s="79">
        <v>25.75</v>
      </c>
      <c r="C30" s="83" t="str">
        <f t="shared" si="0"/>
        <v>TIMS3</v>
      </c>
      <c r="D30" s="69">
        <f>LARGE($G$36:$G$200,3)</f>
        <v>3.7887948408999998E-2</v>
      </c>
      <c r="E30" s="75"/>
      <c r="F30" s="75"/>
      <c r="G30" s="72">
        <f>SMALL($G$36:$G$200,3)</f>
        <v>-7.3821692204000004E-3</v>
      </c>
      <c r="H30" s="79" t="str">
        <f t="shared" si="1"/>
        <v>KLBN11</v>
      </c>
      <c r="I30" s="79">
        <v>17.48</v>
      </c>
      <c r="J30"/>
      <c r="K30" s="172" t="str">
        <f>"*Última cotação em: "&amp;TEXT(_xll.ECONOMATICA("WTICO","Date of Last Quote",,,,,,,"FALSE","FALSE"),"dd-mm-aa")</f>
        <v>*Última cotação em: 01-05-26</v>
      </c>
      <c r="N30" s="2"/>
      <c r="O30" s="137" t="s">
        <v>98</v>
      </c>
      <c r="P30" s="138"/>
      <c r="Q30" s="140">
        <f>IFERROR(_xll.ECONOMATICA("IGPM","RETURN","YTD",$S$2,,,,"DECIMAL","FALSE","FALSE",,{"tc.dft=false";"tc.tp=0";"tc.pers=30";"tc.per=0"}),"")</f>
        <v>2.9265872179000001E-2</v>
      </c>
      <c r="R30" s="140"/>
      <c r="S30" s="140">
        <f>IFERROR(_xll.ECONOMATICA("IGPM","RETURN","12M",$C$3,,,,"DECIMAL","FALSE","FALSE",,{"tc.dft=false";"tc.tp=0";"tc.pers=30";"tc.per=0"}),"")</f>
        <v>6.0892719266000001E-3</v>
      </c>
      <c r="T30" s="142"/>
    </row>
    <row r="31" spans="1:24" ht="17.149999999999999" customHeight="1" x14ac:dyDescent="0.45">
      <c r="A31" s="67"/>
      <c r="B31" s="78">
        <v>8.2899999999999991</v>
      </c>
      <c r="C31" s="82" t="str">
        <f t="shared" si="0"/>
        <v>USIM5</v>
      </c>
      <c r="D31" s="69">
        <f>LARGE($G$36:$G$200,4)</f>
        <v>3.6249999998999999E-2</v>
      </c>
      <c r="E31" s="75"/>
      <c r="F31" s="75"/>
      <c r="G31" s="72">
        <f>SMALL($G$36:$G$200,4)</f>
        <v>-1.0897203045999999E-3</v>
      </c>
      <c r="H31" s="78" t="str">
        <f t="shared" si="1"/>
        <v>IGTI11</v>
      </c>
      <c r="I31" s="78">
        <v>27.5</v>
      </c>
      <c r="J31"/>
      <c r="K31" s="2"/>
      <c r="L31" s="2"/>
      <c r="M31" s="2"/>
      <c r="N31" s="2"/>
      <c r="O31" s="143"/>
      <c r="P31" s="144"/>
      <c r="Q31" s="145"/>
      <c r="R31" s="145"/>
      <c r="S31" s="145"/>
      <c r="T31" s="146"/>
    </row>
    <row r="32" spans="1:24" ht="17.149999999999999" customHeight="1" x14ac:dyDescent="0.45">
      <c r="A32" s="67"/>
      <c r="B32" s="80">
        <v>25.81</v>
      </c>
      <c r="C32" s="84" t="str">
        <f t="shared" si="0"/>
        <v>VIVA3</v>
      </c>
      <c r="D32" s="70">
        <f>LARGE($G$36:$G$200,5)</f>
        <v>3.4468937874000002E-2</v>
      </c>
      <c r="E32" s="75"/>
      <c r="F32" s="75"/>
      <c r="G32" s="73">
        <f>SMALL($G$36:$G$200,5)</f>
        <v>0</v>
      </c>
      <c r="H32" s="80" t="str">
        <f t="shared" si="1"/>
        <v>BEEF3</v>
      </c>
      <c r="I32" s="80">
        <v>3.8</v>
      </c>
      <c r="J32"/>
      <c r="K32"/>
      <c r="L32"/>
      <c r="M32"/>
      <c r="O32" s="44"/>
    </row>
    <row r="33" spans="2:24" ht="17.149999999999999" customHeight="1" x14ac:dyDescent="0.45">
      <c r="B33" s="11"/>
      <c r="C33" s="12"/>
      <c r="D33" s="13"/>
      <c r="E33" s="13"/>
      <c r="F33" s="13"/>
      <c r="G33" s="14"/>
      <c r="H33" s="11"/>
      <c r="I33" s="11"/>
      <c r="J33"/>
      <c r="K33"/>
      <c r="L33"/>
      <c r="M33"/>
    </row>
    <row r="34" spans="2:24" ht="26.25" customHeight="1" thickBot="1" x14ac:dyDescent="0.45">
      <c r="B34" s="158" t="str">
        <f>"| Ações que Compõe o Índice IBOVESPA ( "&amp;COUNTA($C$36:$C$200)&amp;" Ações )"</f>
        <v>| Ações que Compõe o Índice IBOVESPA ( 79 Ações )</v>
      </c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75" t="e">
        <f>"Inflação em "&amp;IF(_xll.ECONOMATICA("IPCA","date of last quote")=$W$9,TEXT(_xll.ECONOMATICA("IPCA","date of last quote"),"mmm-aa"),TEXT(EOMONTH($W$9,-1),"mmm-aa"))</f>
        <v>#NUM!</v>
      </c>
      <c r="R34" s="157"/>
      <c r="S34" s="157"/>
      <c r="T34" s="157"/>
    </row>
    <row r="35" spans="2:24" ht="16" thickTop="1" x14ac:dyDescent="0.4">
      <c r="B35" s="17" t="str" cm="1">
        <f t="array" ref="B35">_xll.ECONOMATICA('Base Gráfico'!$E$8:$E$198,"Ticker")</f>
        <v>Código</v>
      </c>
      <c r="C35" s="17" t="str" cm="1">
        <f t="array" ref="C35">_xll.ECONOMATICA($B$36:$B$200,"NAME")</f>
        <v>Nome</v>
      </c>
      <c r="D35" s="17" t="str">
        <f>_xll.ECONOMATICA($B$36:$B$200,"Class",,,,,,,,,"Classe")</f>
        <v>Classe</v>
      </c>
      <c r="E35" s="17" t="s">
        <v>226</v>
      </c>
      <c r="F35" s="17" t="str" cm="1">
        <f t="array" ref="F35">_xll.ECONOMATICA($B$36:$B$200,"TICKER")</f>
        <v>Código</v>
      </c>
      <c r="G35" s="64" t="s">
        <v>226</v>
      </c>
      <c r="H35" s="17" t="s">
        <v>217</v>
      </c>
      <c r="I35" s="17" t="s">
        <v>218</v>
      </c>
      <c r="J35" s="17" t="s">
        <v>219</v>
      </c>
      <c r="K35" s="19" t="s">
        <v>220</v>
      </c>
      <c r="L35" s="19">
        <f>EOMONTH(M35,-1)</f>
        <v>46022</v>
      </c>
      <c r="M35" s="19">
        <f>EOMONTH(N35,-1)</f>
        <v>46053</v>
      </c>
      <c r="N35" s="19">
        <f>EOMONTH(O35,-1)</f>
        <v>46081</v>
      </c>
      <c r="O35" s="19">
        <f>EOMONTH(P35,-1)</f>
        <v>46112</v>
      </c>
      <c r="P35" s="19">
        <f>S2</f>
        <v>46142</v>
      </c>
      <c r="Q35" s="18">
        <f>DATE(YEAR(R35)-1,12,31)</f>
        <v>45291</v>
      </c>
      <c r="R35" s="18">
        <f>DATE(YEAR(S35)-1,12,31)</f>
        <v>45657</v>
      </c>
      <c r="S35" s="18">
        <f>DATE(YEAR(T35)-1,12,31)</f>
        <v>46022</v>
      </c>
      <c r="T35" s="18">
        <f>S2</f>
        <v>46142</v>
      </c>
      <c r="U35" s="16"/>
      <c r="V35" s="16"/>
      <c r="W35" s="16"/>
      <c r="X35" s="16"/>
    </row>
    <row r="36" spans="2:24" ht="17.149999999999999" customHeight="1" x14ac:dyDescent="0.4">
      <c r="B36" s="33" t="s">
        <v>264</v>
      </c>
      <c r="C36" s="33" t="s">
        <v>288</v>
      </c>
      <c r="D36" s="32" t="s">
        <v>153</v>
      </c>
      <c r="E36" s="32" cm="1">
        <f t="array" ref="E36">_xll.ECONOMATICA($B$36:$B$200,"return",G35,$S$2,,,,"DECIMAL","FALSE","FALSE")</f>
        <v>1.7596281541E-2</v>
      </c>
      <c r="F36" s="32" t="s">
        <v>264</v>
      </c>
      <c r="G36" s="20" cm="1">
        <f t="array" ref="G36">_xll.ECONOMATICA($B$36:$B$200,"return",G35,$S$2,,,,"DECIMAL","FALSE","FALSE")</f>
        <v>1.7596281541E-2</v>
      </c>
      <c r="H36" s="21" cm="1">
        <f t="array" ref="H36">_xll.ECONOMATICA($B$36:$B$200,"return",H35,$S$2,,,,"DECIMAL","FALSE","FALSE")</f>
        <v>1.9273045563999999E-2</v>
      </c>
      <c r="I36" s="21" cm="1">
        <f t="array" ref="I36">_xll.ECONOMATICA($B$36:$B$200,"return",I35,$S$2,,,,"DECIMAL","FALSE","FALSE")</f>
        <v>2.0358844232999999E-2</v>
      </c>
      <c r="J36" s="21" cm="1">
        <f t="array" ref="J36">_xll.ECONOMATICA($B$36:$B$200,"return",J35,$S$2,,,,"DECIMAL","FALSE","FALSE")</f>
        <v>0.30374377732000002</v>
      </c>
      <c r="K36" s="21" cm="1">
        <f t="array" ref="K36">_xll.ECONOMATICA($B$36:$B$200,"return",K35,$S$2,,,,"DECIMAL","FALSE","FALSE")</f>
        <v>0.57179503570000001</v>
      </c>
      <c r="L36" s="21" cm="1">
        <f t="array" ref="L36">_xll.ECONOMATICA($B$36:$B$200,"return","MTD",L35,,,,"DECIMAL","FALSE","FALSE")</f>
        <v>1.1268864464E-2</v>
      </c>
      <c r="M36" s="21" cm="1">
        <f t="array" ref="M36">_xll.ECONOMATICA($B$36:$B$200,"return","MTD",M35,,,,"DECIMAL","FALSE","FALSE")</f>
        <v>0.10022169497</v>
      </c>
      <c r="N36" s="21" cm="1">
        <f t="array" ref="N36">_xll.ECONOMATICA($B$36:$B$200,"return","MTD",N35,,,,"DECIMAL","FALSE","FALSE")</f>
        <v>6.7799528164000006E-2</v>
      </c>
      <c r="O36" s="21" cm="1">
        <f t="array" ref="O36">_xll.ECONOMATICA($B$36:$B$200,"return","MTD",O35,,,,"DECIMAL","FALSE","FALSE")</f>
        <v>-6.2496993759000002E-2</v>
      </c>
      <c r="P36" s="21" cm="1">
        <f t="array" ref="P36">_xll.ECONOMATICA($B$36:$B$200,"return","MTD",P35,,,,"DECIMAL","FALSE","FALSE")</f>
        <v>1.9273045563999999E-2</v>
      </c>
      <c r="Q36" s="21" cm="1">
        <f t="array" ref="Q36">_xll.ECONOMATICA($B$36:$B$200,"return","YTD",Q35,,,,"DECIMAL","FALSE","FALSE")</f>
        <v>0.60555259972999997</v>
      </c>
      <c r="R36" s="21" cm="1">
        <f t="array" ref="R36">_xll.ECONOMATICA($B$36:$B$200,"return","YTD",R35,,,,"DECIMAL","FALSE","FALSE")</f>
        <v>-0.26514848496999999</v>
      </c>
      <c r="S36" s="21" cm="1">
        <f t="array" ref="S36">_xll.ECONOMATICA($B$36:$B$200,"return","YTD",S35,,,,"DECIMAL","FALSE","FALSE")</f>
        <v>0.67686074859000001</v>
      </c>
      <c r="T36" s="21" cm="1">
        <f t="array" ref="T36">_xll.ECONOMATICA($B$36:$B$200,"return","YTD",T35,,,,"DECIMAL","FALSE","FALSE")</f>
        <v>0.12262093708000001</v>
      </c>
      <c r="U36" s="16"/>
      <c r="V36" s="16"/>
      <c r="W36" s="16"/>
      <c r="X36" s="16"/>
    </row>
    <row r="37" spans="2:24" ht="17.149999999999999" customHeight="1" x14ac:dyDescent="0.4">
      <c r="B37" s="35" t="s">
        <v>14</v>
      </c>
      <c r="C37" s="35" t="s">
        <v>115</v>
      </c>
      <c r="D37" s="34" t="s">
        <v>153</v>
      </c>
      <c r="E37" s="34">
        <v>1.2561060712E-2</v>
      </c>
      <c r="F37" s="34" t="s">
        <v>14</v>
      </c>
      <c r="G37" s="22">
        <v>1.2561060712E-2</v>
      </c>
      <c r="H37" s="23">
        <v>-4.8524590164999999E-2</v>
      </c>
      <c r="I37" s="23">
        <v>-2.2895622896999999E-2</v>
      </c>
      <c r="J37" s="23">
        <v>0.20482199373000001</v>
      </c>
      <c r="K37" s="23">
        <v>7.1396206685999997E-2</v>
      </c>
      <c r="L37" s="23">
        <v>5.5360960743000003E-2</v>
      </c>
      <c r="M37" s="23">
        <v>7.1428571428999998E-2</v>
      </c>
      <c r="N37" s="23">
        <v>9.5622895622000006E-2</v>
      </c>
      <c r="O37" s="23">
        <v>-6.2692071296999996E-2</v>
      </c>
      <c r="P37" s="23">
        <v>-4.8524590164999999E-2</v>
      </c>
      <c r="Q37" s="23">
        <v>-4.9817025611E-3</v>
      </c>
      <c r="R37" s="23">
        <v>-9.7809584625000001E-2</v>
      </c>
      <c r="S37" s="23">
        <v>0.28209218955999998</v>
      </c>
      <c r="T37" s="23">
        <v>4.6897546897999999E-2</v>
      </c>
      <c r="U37" s="16"/>
      <c r="V37" s="16"/>
      <c r="W37" s="16"/>
      <c r="X37" s="16"/>
    </row>
    <row r="38" spans="2:24" ht="16" customHeight="1" x14ac:dyDescent="0.4">
      <c r="B38" s="37" t="s">
        <v>185</v>
      </c>
      <c r="C38" s="37" t="s">
        <v>199</v>
      </c>
      <c r="D38" s="36" t="s">
        <v>153</v>
      </c>
      <c r="E38" s="36">
        <v>1.2585812357000001E-2</v>
      </c>
      <c r="F38" s="36" t="s">
        <v>185</v>
      </c>
      <c r="G38" s="24">
        <v>1.2585812357000001E-2</v>
      </c>
      <c r="H38" s="25">
        <v>-6.6455696201999995E-2</v>
      </c>
      <c r="I38" s="25">
        <v>3.2672112018E-2</v>
      </c>
      <c r="J38" s="25">
        <v>4.2861526551999998E-2</v>
      </c>
      <c r="K38" s="25">
        <v>-2.4090410408000001E-2</v>
      </c>
      <c r="L38" s="25">
        <v>-0.22962962963</v>
      </c>
      <c r="M38" s="25">
        <v>0.19297479713999999</v>
      </c>
      <c r="N38" s="25">
        <v>8.9848308050999998E-2</v>
      </c>
      <c r="O38" s="25">
        <v>1.4989293362E-2</v>
      </c>
      <c r="P38" s="25">
        <v>-6.6455696201999995E-2</v>
      </c>
      <c r="Q38" s="25">
        <v>-0.30224730077</v>
      </c>
      <c r="R38" s="25">
        <v>-0.58388765706000001</v>
      </c>
      <c r="S38" s="25">
        <v>0.31656098603999999</v>
      </c>
      <c r="T38" s="25">
        <v>0.23195180335000001</v>
      </c>
      <c r="U38" s="16"/>
      <c r="V38" s="16"/>
      <c r="W38" s="16"/>
      <c r="X38" s="16"/>
    </row>
    <row r="39" spans="2:24" ht="14.5" x14ac:dyDescent="0.4">
      <c r="B39" s="35" t="s">
        <v>265</v>
      </c>
      <c r="C39" s="35" t="s">
        <v>289</v>
      </c>
      <c r="D39" s="34" t="s">
        <v>153</v>
      </c>
      <c r="E39" s="34">
        <v>1.0917030567E-2</v>
      </c>
      <c r="F39" s="34" t="s">
        <v>265</v>
      </c>
      <c r="G39" s="22">
        <v>1.0917030567E-2</v>
      </c>
      <c r="H39" s="23">
        <v>0.16331658291000001</v>
      </c>
      <c r="I39" s="23">
        <v>0.23357015985999999</v>
      </c>
      <c r="J39" s="23">
        <v>0.26387625114000002</v>
      </c>
      <c r="K39" s="23">
        <v>0.55543113101999997</v>
      </c>
      <c r="L39" s="23">
        <v>-3.2599837001999997E-2</v>
      </c>
      <c r="M39" s="23">
        <v>-5.1390058971999997E-2</v>
      </c>
      <c r="N39" s="23">
        <v>5.3285968029999999E-2</v>
      </c>
      <c r="O39" s="23">
        <v>6.7453625633999998E-3</v>
      </c>
      <c r="P39" s="23">
        <v>0.16331658291000001</v>
      </c>
      <c r="Q39" s="23">
        <v>0.11026026577</v>
      </c>
      <c r="R39" s="23">
        <v>-0.31992734273000001</v>
      </c>
      <c r="S39" s="23">
        <v>0.36253475665000001</v>
      </c>
      <c r="T39" s="23">
        <v>0.17017691660000001</v>
      </c>
      <c r="U39" s="16"/>
      <c r="V39" s="16"/>
      <c r="W39" s="16"/>
      <c r="X39" s="16"/>
    </row>
    <row r="40" spans="2:24" ht="16" customHeight="1" x14ac:dyDescent="0.4">
      <c r="B40" s="37" t="s">
        <v>266</v>
      </c>
      <c r="C40" s="37" t="s">
        <v>290</v>
      </c>
      <c r="D40" s="36" t="s">
        <v>153</v>
      </c>
      <c r="E40" s="36">
        <v>2.5619834711E-2</v>
      </c>
      <c r="F40" s="36" t="s">
        <v>266</v>
      </c>
      <c r="G40" s="24">
        <v>2.5619834711E-2</v>
      </c>
      <c r="H40" s="25">
        <v>5.9596994535000003E-2</v>
      </c>
      <c r="I40" s="25">
        <v>0.14125436822000001</v>
      </c>
      <c r="J40" s="25">
        <v>0.45007031539999998</v>
      </c>
      <c r="K40" s="25">
        <v>0.91444879670000001</v>
      </c>
      <c r="L40" s="25">
        <v>2.2595608531000001E-2</v>
      </c>
      <c r="M40" s="25">
        <v>7.4293617862999997E-2</v>
      </c>
      <c r="N40" s="25">
        <v>0.12690822145</v>
      </c>
      <c r="O40" s="25">
        <v>-4.4230455362000001E-2</v>
      </c>
      <c r="P40" s="25">
        <v>5.9596994535000003E-2</v>
      </c>
      <c r="Q40" s="25">
        <v>1.3921275820000001E-2</v>
      </c>
      <c r="R40" s="25">
        <v>-0.16635264266999999</v>
      </c>
      <c r="S40" s="25">
        <v>1.0526115153</v>
      </c>
      <c r="T40" s="25">
        <v>0.22604228412999999</v>
      </c>
      <c r="U40" s="16"/>
      <c r="V40" s="16"/>
      <c r="W40" s="16"/>
      <c r="X40" s="16"/>
    </row>
    <row r="41" spans="2:24" ht="16" customHeight="1" x14ac:dyDescent="0.4">
      <c r="B41" s="35" t="s">
        <v>267</v>
      </c>
      <c r="C41" s="35" t="s">
        <v>290</v>
      </c>
      <c r="D41" s="34" t="s">
        <v>156</v>
      </c>
      <c r="E41" s="34">
        <v>3.3885542168999999E-2</v>
      </c>
      <c r="F41" s="34" t="s">
        <v>267</v>
      </c>
      <c r="G41" s="22">
        <v>3.3885542168999999E-2</v>
      </c>
      <c r="H41" s="23">
        <v>6.9647865379000001E-2</v>
      </c>
      <c r="I41" s="23">
        <v>0.18751081127999999</v>
      </c>
      <c r="J41" s="23">
        <v>0.52415513226999999</v>
      </c>
      <c r="K41" s="23">
        <v>0.95577600974999999</v>
      </c>
      <c r="L41" s="23">
        <v>-1.6369924942E-3</v>
      </c>
      <c r="M41" s="23">
        <v>0.10282334986</v>
      </c>
      <c r="N41" s="23">
        <v>0.15654731015000001</v>
      </c>
      <c r="O41" s="23">
        <v>-4.0083757103000002E-2</v>
      </c>
      <c r="P41" s="23">
        <v>6.9647865379000001E-2</v>
      </c>
      <c r="Q41" s="23">
        <v>0.13082296784</v>
      </c>
      <c r="R41" s="23">
        <v>-0.1178473226</v>
      </c>
      <c r="S41" s="23">
        <v>0.90789717969999995</v>
      </c>
      <c r="T41" s="23">
        <v>0.30961465090000001</v>
      </c>
      <c r="U41" s="16"/>
      <c r="V41" s="16"/>
      <c r="W41" s="16"/>
      <c r="X41" s="16"/>
    </row>
    <row r="42" spans="2:24" ht="16" customHeight="1" x14ac:dyDescent="0.4">
      <c r="B42" s="39" t="s">
        <v>268</v>
      </c>
      <c r="C42" s="39" t="s">
        <v>291</v>
      </c>
      <c r="D42" s="38" t="s">
        <v>153</v>
      </c>
      <c r="E42" s="38">
        <v>2.2222222222000002E-2</v>
      </c>
      <c r="F42" s="38" t="s">
        <v>268</v>
      </c>
      <c r="G42" s="26">
        <v>2.2222222222000002E-2</v>
      </c>
      <c r="H42" s="27">
        <v>-0.15875486381000001</v>
      </c>
      <c r="I42" s="27">
        <v>-0.19147344801999999</v>
      </c>
      <c r="J42" s="27">
        <v>-0.17127103070999999</v>
      </c>
      <c r="K42" s="27">
        <v>-0.25273841996000002</v>
      </c>
      <c r="L42" s="27">
        <v>-7.1909614541999997E-2</v>
      </c>
      <c r="M42" s="27">
        <v>6.2798092208999998E-2</v>
      </c>
      <c r="N42" s="25">
        <v>-2.1316379954E-2</v>
      </c>
      <c r="O42" s="27">
        <v>-1.7959495605E-2</v>
      </c>
      <c r="P42" s="27">
        <v>-0.15875486381000001</v>
      </c>
      <c r="Q42" s="27">
        <v>-0.15080090878999999</v>
      </c>
      <c r="R42" s="27">
        <v>-0.52897997510000005</v>
      </c>
      <c r="S42" s="27">
        <v>-6.3942579552000001E-2</v>
      </c>
      <c r="T42" s="27">
        <v>-0.14069952305</v>
      </c>
      <c r="U42" s="16"/>
      <c r="V42" s="16"/>
      <c r="W42" s="16"/>
      <c r="X42" s="16"/>
    </row>
    <row r="43" spans="2:24" ht="16" customHeight="1" x14ac:dyDescent="0.4">
      <c r="B43" s="41" t="s">
        <v>16</v>
      </c>
      <c r="C43" s="41" t="s">
        <v>116</v>
      </c>
      <c r="D43" s="40" t="s">
        <v>153</v>
      </c>
      <c r="E43" s="40">
        <v>8.3892617440000008E-3</v>
      </c>
      <c r="F43" s="40" t="s">
        <v>16</v>
      </c>
      <c r="G43" s="28">
        <v>8.3892617440000008E-3</v>
      </c>
      <c r="H43" s="29">
        <v>-1.613367626E-2</v>
      </c>
      <c r="I43" s="29">
        <v>0.12093748339</v>
      </c>
      <c r="J43" s="29">
        <v>0.47021964525999999</v>
      </c>
      <c r="K43" s="29">
        <v>0.39549001749000001</v>
      </c>
      <c r="L43" s="29">
        <v>-7.1524064171000004E-2</v>
      </c>
      <c r="M43" s="29">
        <v>0.19545240363999999</v>
      </c>
      <c r="N43" s="23">
        <v>0.10835913312000001</v>
      </c>
      <c r="O43" s="29">
        <v>2.7932960895000001E-2</v>
      </c>
      <c r="P43" s="29">
        <v>-1.613367626E-2</v>
      </c>
      <c r="Q43" s="29">
        <v>0.13564913377000001</v>
      </c>
      <c r="R43" s="29">
        <v>-0.26670694172999998</v>
      </c>
      <c r="S43" s="29">
        <v>0.37675374456999999</v>
      </c>
      <c r="T43" s="29">
        <v>0.34002740884999999</v>
      </c>
      <c r="U43" s="16"/>
      <c r="V43" s="16"/>
      <c r="W43" s="16"/>
      <c r="X43" s="16"/>
    </row>
    <row r="44" spans="2:24" ht="16" customHeight="1" x14ac:dyDescent="0.4">
      <c r="B44" s="39" t="s">
        <v>18</v>
      </c>
      <c r="C44" s="39" t="s">
        <v>117</v>
      </c>
      <c r="D44" s="38" t="s">
        <v>153</v>
      </c>
      <c r="E44" s="38">
        <v>3.8518518522000001E-3</v>
      </c>
      <c r="F44" s="38" t="s">
        <v>18</v>
      </c>
      <c r="G44" s="26">
        <v>3.8518518522000001E-3</v>
      </c>
      <c r="H44" s="27">
        <v>-2.6716460787000001E-2</v>
      </c>
      <c r="I44" s="27">
        <v>-2.4991555608E-2</v>
      </c>
      <c r="J44" s="27">
        <v>0.10738402009</v>
      </c>
      <c r="K44" s="27">
        <v>-9.9972045738999996E-2</v>
      </c>
      <c r="L44" s="27">
        <v>5.9806508357999999E-2</v>
      </c>
      <c r="M44" s="27">
        <v>3.2088520053000003E-2</v>
      </c>
      <c r="N44" s="25">
        <v>-1.9689240989000001E-3</v>
      </c>
      <c r="O44" s="27">
        <v>3.7485582469999998E-3</v>
      </c>
      <c r="P44" s="27">
        <v>-2.6716460787000001E-2</v>
      </c>
      <c r="Q44" s="27">
        <v>0.10669105679</v>
      </c>
      <c r="R44" s="27">
        <v>0.15922392311</v>
      </c>
      <c r="S44" s="27">
        <v>0.12238330786</v>
      </c>
      <c r="T44" s="27">
        <v>6.2950224127999999E-3</v>
      </c>
      <c r="U44" s="16"/>
      <c r="V44" s="16"/>
      <c r="W44" s="16"/>
      <c r="X44" s="16"/>
    </row>
    <row r="45" spans="2:24" ht="16" customHeight="1" x14ac:dyDescent="0.4">
      <c r="B45" s="41" t="s">
        <v>20</v>
      </c>
      <c r="C45" s="41" t="s">
        <v>118</v>
      </c>
      <c r="D45" s="40" t="s">
        <v>153</v>
      </c>
      <c r="E45" s="40">
        <v>1.2106537531E-2</v>
      </c>
      <c r="F45" s="40" t="s">
        <v>20</v>
      </c>
      <c r="G45" s="28">
        <v>1.2106537531E-2</v>
      </c>
      <c r="H45" s="29">
        <v>1.7985969402E-2</v>
      </c>
      <c r="I45" s="29">
        <v>-6.9733762712999997E-2</v>
      </c>
      <c r="J45" s="29">
        <v>0.13026922915</v>
      </c>
      <c r="K45" s="29">
        <v>0.49423649091999999</v>
      </c>
      <c r="L45" s="29">
        <v>-4.5993494943E-2</v>
      </c>
      <c r="M45" s="29">
        <v>0.17565564029</v>
      </c>
      <c r="N45" s="23">
        <v>3.6640865219000002E-3</v>
      </c>
      <c r="O45" s="29">
        <v>-8.9506011979999994E-2</v>
      </c>
      <c r="P45" s="29">
        <v>1.7985969402E-2</v>
      </c>
      <c r="Q45" s="29">
        <v>0.26622425596999999</v>
      </c>
      <c r="R45" s="29">
        <v>-0.25881776818000002</v>
      </c>
      <c r="S45" s="29">
        <v>0.65134306400999997</v>
      </c>
      <c r="T45" s="29">
        <v>9.3672748843000003E-2</v>
      </c>
      <c r="U45" s="16"/>
      <c r="V45" s="16"/>
      <c r="W45" s="16"/>
      <c r="X45" s="16"/>
    </row>
    <row r="46" spans="2:24" ht="16" customHeight="1" x14ac:dyDescent="0.4">
      <c r="B46" s="39" t="s">
        <v>22</v>
      </c>
      <c r="C46" s="39" t="s">
        <v>118</v>
      </c>
      <c r="D46" s="38" t="s">
        <v>154</v>
      </c>
      <c r="E46" s="38">
        <v>1.0989010990000001E-2</v>
      </c>
      <c r="F46" s="38" t="s">
        <v>22</v>
      </c>
      <c r="G46" s="26">
        <v>1.0989010990000001E-2</v>
      </c>
      <c r="H46" s="27">
        <v>2.4570075667999999E-2</v>
      </c>
      <c r="I46" s="27">
        <v>-7.6683283744999997E-2</v>
      </c>
      <c r="J46" s="27">
        <v>0.10998160209000001</v>
      </c>
      <c r="K46" s="27">
        <v>0.53075466114000003</v>
      </c>
      <c r="L46" s="27">
        <v>-5.3618963153999999E-2</v>
      </c>
      <c r="M46" s="27">
        <v>0.17274414272999999</v>
      </c>
      <c r="N46" s="25">
        <v>-6.6347683850999997E-3</v>
      </c>
      <c r="O46" s="27">
        <v>-9.2806195595999993E-2</v>
      </c>
      <c r="P46" s="27">
        <v>2.4570075667999999E-2</v>
      </c>
      <c r="Q46" s="27">
        <v>0.25648371255000002</v>
      </c>
      <c r="R46" s="27">
        <v>-0.28113396019999998</v>
      </c>
      <c r="S46" s="27">
        <v>0.76571008878000002</v>
      </c>
      <c r="T46" s="27">
        <v>8.2814270871999995E-2</v>
      </c>
      <c r="U46" s="16"/>
      <c r="V46" s="16"/>
      <c r="W46" s="16"/>
      <c r="X46" s="16"/>
    </row>
    <row r="47" spans="2:24" ht="16" customHeight="1" x14ac:dyDescent="0.4">
      <c r="B47" s="41" t="s">
        <v>26</v>
      </c>
      <c r="C47" s="41" t="s">
        <v>119</v>
      </c>
      <c r="D47" s="40" t="s">
        <v>154</v>
      </c>
      <c r="E47" s="40">
        <v>1.4595311809E-2</v>
      </c>
      <c r="F47" s="40" t="s">
        <v>26</v>
      </c>
      <c r="G47" s="28">
        <v>1.4595311809E-2</v>
      </c>
      <c r="H47" s="29">
        <v>-5.2038161321000002E-3</v>
      </c>
      <c r="I47" s="29">
        <v>-3.6539269215000003E-2</v>
      </c>
      <c r="J47" s="29">
        <v>0.39112149638999999</v>
      </c>
      <c r="K47" s="29">
        <v>0.59304462897999999</v>
      </c>
      <c r="L47" s="29">
        <v>0.10256258826</v>
      </c>
      <c r="M47" s="29">
        <v>0.19648241206</v>
      </c>
      <c r="N47" s="23">
        <v>4.2839143215999999E-2</v>
      </c>
      <c r="O47" s="29">
        <v>-7.1284736205999996E-2</v>
      </c>
      <c r="P47" s="29">
        <v>-5.2038161321000002E-3</v>
      </c>
      <c r="Q47" s="29">
        <v>-2.6360357144999999E-2</v>
      </c>
      <c r="R47" s="29">
        <v>-0.27242154712</v>
      </c>
      <c r="S47" s="29">
        <v>0.42387800176000001</v>
      </c>
      <c r="T47" s="29">
        <v>0.1527638191</v>
      </c>
      <c r="U47" s="16"/>
      <c r="V47" s="16"/>
      <c r="W47" s="16"/>
      <c r="X47" s="16"/>
    </row>
    <row r="48" spans="2:24" ht="16" customHeight="1" x14ac:dyDescent="0.4">
      <c r="B48" s="39" t="s">
        <v>30</v>
      </c>
      <c r="C48" s="39" t="s">
        <v>120</v>
      </c>
      <c r="D48" s="38" t="s">
        <v>153</v>
      </c>
      <c r="E48" s="38">
        <v>2.3030861353999999E-2</v>
      </c>
      <c r="F48" s="38" t="s">
        <v>30</v>
      </c>
      <c r="G48" s="26">
        <v>2.3030861353999999E-2</v>
      </c>
      <c r="H48" s="27">
        <v>-3.4347826087000002E-2</v>
      </c>
      <c r="I48" s="27">
        <v>-0.10973455466</v>
      </c>
      <c r="J48" s="27">
        <v>3.0645392298999999E-2</v>
      </c>
      <c r="K48" s="27">
        <v>-0.20530387197</v>
      </c>
      <c r="L48" s="27">
        <v>-1.9322392295000001E-2</v>
      </c>
      <c r="M48" s="27">
        <v>0.15054744526</v>
      </c>
      <c r="N48" s="25">
        <v>7.7451996445000004E-2</v>
      </c>
      <c r="O48" s="27">
        <v>-0.14434072102000001</v>
      </c>
      <c r="P48" s="27">
        <v>-3.4347826087000002E-2</v>
      </c>
      <c r="Q48" s="27">
        <v>0.7617912376</v>
      </c>
      <c r="R48" s="27">
        <v>-4.0423520360999998E-2</v>
      </c>
      <c r="S48" s="27">
        <v>-4.9554658278999998E-2</v>
      </c>
      <c r="T48" s="27">
        <v>2.4292633731000001E-2</v>
      </c>
      <c r="U48" s="16"/>
      <c r="V48" s="16"/>
      <c r="W48" s="16"/>
      <c r="X48" s="16"/>
    </row>
    <row r="49" spans="2:24" ht="16" customHeight="1" x14ac:dyDescent="0.4">
      <c r="B49" s="41" t="s">
        <v>33</v>
      </c>
      <c r="C49" s="41" t="s">
        <v>121</v>
      </c>
      <c r="D49" s="40" t="s">
        <v>155</v>
      </c>
      <c r="E49" s="40">
        <v>2.3489932884E-2</v>
      </c>
      <c r="F49" s="40" t="s">
        <v>33</v>
      </c>
      <c r="G49" s="28">
        <v>2.3489932884E-2</v>
      </c>
      <c r="H49" s="29">
        <v>-2.6595744681E-2</v>
      </c>
      <c r="I49" s="29">
        <v>-7.5921908901000002E-3</v>
      </c>
      <c r="J49" s="29">
        <v>0.35355029585999997</v>
      </c>
      <c r="K49" s="29">
        <v>-0.14245548265999999</v>
      </c>
      <c r="L49" s="29">
        <v>3.8157894736000002E-2</v>
      </c>
      <c r="M49" s="29">
        <v>0.16856780734999999</v>
      </c>
      <c r="N49" s="23">
        <v>4.0130151842999999E-2</v>
      </c>
      <c r="O49" s="29">
        <v>-1.9812304483999999E-2</v>
      </c>
      <c r="P49" s="29">
        <v>-2.6595744681E-2</v>
      </c>
      <c r="Q49" s="29">
        <v>-7.9966329968000002E-2</v>
      </c>
      <c r="R49" s="29">
        <v>-0.47026532478999999</v>
      </c>
      <c r="S49" s="29">
        <v>-0.31865284974000002</v>
      </c>
      <c r="T49" s="29">
        <v>0.15969581749</v>
      </c>
      <c r="U49" s="16"/>
      <c r="V49" s="16"/>
      <c r="W49" s="16"/>
      <c r="X49" s="16"/>
    </row>
    <row r="50" spans="2:24" ht="16" customHeight="1" x14ac:dyDescent="0.4">
      <c r="B50" s="39" t="s">
        <v>269</v>
      </c>
      <c r="C50" s="39" t="s">
        <v>292</v>
      </c>
      <c r="D50" s="38" t="s">
        <v>153</v>
      </c>
      <c r="E50" s="38">
        <v>1.2169312169E-2</v>
      </c>
      <c r="F50" s="38" t="s">
        <v>269</v>
      </c>
      <c r="G50" s="26">
        <v>1.2169312169E-2</v>
      </c>
      <c r="H50" s="27">
        <v>-6.4335734525999999E-2</v>
      </c>
      <c r="I50" s="27">
        <v>1.8339361945999999E-2</v>
      </c>
      <c r="J50" s="27">
        <v>0.30397113419999999</v>
      </c>
      <c r="K50" s="27">
        <v>0.10867591824</v>
      </c>
      <c r="L50" s="27">
        <v>0.23460410557</v>
      </c>
      <c r="M50" s="27">
        <v>0.12232779097</v>
      </c>
      <c r="N50" s="25">
        <v>-1.3756613754999999E-2</v>
      </c>
      <c r="O50" s="27">
        <v>0.10354077253000001</v>
      </c>
      <c r="P50" s="27">
        <v>-6.4335734525999999E-2</v>
      </c>
      <c r="Q50" s="27">
        <v>-0.29283480831000003</v>
      </c>
      <c r="R50" s="27">
        <v>-9.4512924755999997E-2</v>
      </c>
      <c r="S50" s="27">
        <v>-0.28401360543999998</v>
      </c>
      <c r="T50" s="27">
        <v>0.14291056656000001</v>
      </c>
      <c r="U50" s="16"/>
      <c r="V50" s="16"/>
      <c r="W50" s="16"/>
      <c r="X50" s="16"/>
    </row>
    <row r="51" spans="2:24" ht="15.75" customHeight="1" x14ac:dyDescent="0.4">
      <c r="B51" s="41" t="s">
        <v>165</v>
      </c>
      <c r="C51" s="41" t="s">
        <v>168</v>
      </c>
      <c r="D51" s="40" t="s">
        <v>158</v>
      </c>
      <c r="E51" s="40">
        <v>1.3146662113E-2</v>
      </c>
      <c r="F51" s="40" t="s">
        <v>165</v>
      </c>
      <c r="G51" s="28">
        <v>1.3146662113E-2</v>
      </c>
      <c r="H51" s="29">
        <v>5.4183691598000003E-2</v>
      </c>
      <c r="I51" s="29">
        <v>-1.0175145954999999E-2</v>
      </c>
      <c r="J51" s="29">
        <v>0.23047937995000001</v>
      </c>
      <c r="K51" s="29">
        <v>0.59998890351</v>
      </c>
      <c r="L51" s="29">
        <v>-1.4284932078000001E-2</v>
      </c>
      <c r="M51" s="29">
        <v>0.14016736401999999</v>
      </c>
      <c r="N51" s="23">
        <v>2.1851542953E-2</v>
      </c>
      <c r="O51" s="29">
        <v>-8.1129611493000006E-2</v>
      </c>
      <c r="P51" s="29">
        <v>5.4183691598000003E-2</v>
      </c>
      <c r="Q51" s="29">
        <v>0.61182518473000003</v>
      </c>
      <c r="R51" s="29">
        <v>-0.25667806963000001</v>
      </c>
      <c r="S51" s="29">
        <v>0.99746143963</v>
      </c>
      <c r="T51" s="29">
        <v>0.12856599467999999</v>
      </c>
      <c r="U51" s="16"/>
      <c r="V51" s="16"/>
      <c r="W51" s="16"/>
      <c r="X51" s="16"/>
    </row>
    <row r="52" spans="2:24" ht="16" customHeight="1" x14ac:dyDescent="0.4">
      <c r="B52" s="39" t="s">
        <v>270</v>
      </c>
      <c r="C52" s="39" t="s">
        <v>293</v>
      </c>
      <c r="D52" s="38" t="s">
        <v>153</v>
      </c>
      <c r="E52" s="38">
        <v>1.9729425028E-2</v>
      </c>
      <c r="F52" s="38" t="s">
        <v>270</v>
      </c>
      <c r="G52" s="26">
        <v>1.9729425028E-2</v>
      </c>
      <c r="H52" s="27">
        <v>-1.4168937330000001E-2</v>
      </c>
      <c r="I52" s="27">
        <v>4.5060658577999999E-2</v>
      </c>
      <c r="J52" s="27">
        <v>0.26143545680000002</v>
      </c>
      <c r="K52" s="27">
        <v>0.20457690939000001</v>
      </c>
      <c r="L52" s="27">
        <v>2.6559604694E-2</v>
      </c>
      <c r="M52" s="27">
        <v>6.4171938738999998E-2</v>
      </c>
      <c r="N52" s="25">
        <v>2.7729636049E-2</v>
      </c>
      <c r="O52" s="27">
        <v>3.1478358629000003E-2</v>
      </c>
      <c r="P52" s="27">
        <v>-1.4168937330000001E-2</v>
      </c>
      <c r="Q52" s="27">
        <v>0.70213584793999995</v>
      </c>
      <c r="R52" s="27">
        <v>0.18505515537</v>
      </c>
      <c r="S52" s="27">
        <v>0.27120010847999998</v>
      </c>
      <c r="T52" s="27">
        <v>0.11212422714</v>
      </c>
      <c r="U52" s="16"/>
      <c r="V52" s="16"/>
      <c r="W52" s="16"/>
      <c r="X52" s="16"/>
    </row>
    <row r="53" spans="2:24" customFormat="1" ht="16" customHeight="1" x14ac:dyDescent="0.35">
      <c r="B53" s="35" t="s">
        <v>271</v>
      </c>
      <c r="C53" s="35" t="s">
        <v>294</v>
      </c>
      <c r="D53" s="34" t="s">
        <v>153</v>
      </c>
      <c r="E53" s="34">
        <v>3.2846715328999999E-2</v>
      </c>
      <c r="F53" s="34" t="s">
        <v>271</v>
      </c>
      <c r="G53" s="22">
        <v>3.2846715328999999E-2</v>
      </c>
      <c r="H53" s="23">
        <v>-6.4462809917E-2</v>
      </c>
      <c r="I53" s="23">
        <v>-5.1131601004E-2</v>
      </c>
      <c r="J53" s="23">
        <v>-0.27463459093999998</v>
      </c>
      <c r="K53" s="23">
        <v>-0.11189039252999999</v>
      </c>
      <c r="L53" s="23">
        <v>-0.25187960811999999</v>
      </c>
      <c r="M53" s="23">
        <v>-6.5047021942999994E-2</v>
      </c>
      <c r="N53" s="23">
        <v>8.4660519699E-2</v>
      </c>
      <c r="O53" s="23">
        <v>-6.4914992271999997E-2</v>
      </c>
      <c r="P53" s="23">
        <v>-6.4462809917E-2</v>
      </c>
      <c r="Q53" s="23">
        <v>2.4192139737999998</v>
      </c>
      <c r="R53" s="23">
        <v>2.8097062581000001E-2</v>
      </c>
      <c r="S53" s="23">
        <v>0.72925401868999995</v>
      </c>
      <c r="T53" s="23">
        <v>-0.11285266457</v>
      </c>
      <c r="U53" s="15"/>
      <c r="V53" s="15"/>
      <c r="W53" s="15"/>
      <c r="X53" s="15"/>
    </row>
    <row r="54" spans="2:24" customFormat="1" ht="16" customHeight="1" x14ac:dyDescent="0.35">
      <c r="B54" s="37" t="s">
        <v>35</v>
      </c>
      <c r="C54" s="37" t="s">
        <v>122</v>
      </c>
      <c r="D54" s="36" t="s">
        <v>154</v>
      </c>
      <c r="E54" s="36">
        <v>1.0475423045E-2</v>
      </c>
      <c r="F54" s="36" t="s">
        <v>35</v>
      </c>
      <c r="G54" s="24">
        <v>1.0475423045E-2</v>
      </c>
      <c r="H54" s="25">
        <v>-5.5511498813E-3</v>
      </c>
      <c r="I54" s="25">
        <v>0.11308073744</v>
      </c>
      <c r="J54" s="25">
        <v>0.16668891343</v>
      </c>
      <c r="K54" s="25">
        <v>0.33611959819999998</v>
      </c>
      <c r="L54" s="25">
        <v>8.3696196525000002E-3</v>
      </c>
      <c r="M54" s="25">
        <v>2.5000000001E-2</v>
      </c>
      <c r="N54" s="25">
        <v>5.1393728223E-2</v>
      </c>
      <c r="O54" s="25">
        <v>6.4581304551999993E-2</v>
      </c>
      <c r="P54" s="25">
        <v>-5.5511498813E-3</v>
      </c>
      <c r="Q54" s="25">
        <v>0.15102441668</v>
      </c>
      <c r="R54" s="25">
        <v>0.42175287169999998</v>
      </c>
      <c r="S54" s="25">
        <v>0.17510360945</v>
      </c>
      <c r="T54" s="25">
        <v>0.14090775588000001</v>
      </c>
      <c r="U54" s="15"/>
      <c r="V54" s="15"/>
      <c r="W54" s="15"/>
      <c r="X54" s="15"/>
    </row>
    <row r="55" spans="2:24" customFormat="1" ht="16" customHeight="1" x14ac:dyDescent="0.35">
      <c r="B55" s="35" t="s">
        <v>166</v>
      </c>
      <c r="C55" s="35" t="s">
        <v>169</v>
      </c>
      <c r="D55" s="34" t="s">
        <v>153</v>
      </c>
      <c r="E55" s="34">
        <v>1.4598540145E-2</v>
      </c>
      <c r="F55" s="34" t="s">
        <v>166</v>
      </c>
      <c r="G55" s="22">
        <v>1.4598540145E-2</v>
      </c>
      <c r="H55" s="23">
        <v>-0.11592439553</v>
      </c>
      <c r="I55" s="23">
        <v>-0.38600463514</v>
      </c>
      <c r="J55" s="23">
        <v>-0.15143491378000001</v>
      </c>
      <c r="K55" s="23">
        <v>0.23009047383</v>
      </c>
      <c r="L55" s="23">
        <v>-7.9544605121000006E-2</v>
      </c>
      <c r="M55" s="23">
        <v>0.43987341771999999</v>
      </c>
      <c r="N55" s="23">
        <v>-0.23076923077</v>
      </c>
      <c r="O55" s="23">
        <v>-9.7142857144000005E-2</v>
      </c>
      <c r="P55" s="23">
        <v>-0.11592439553</v>
      </c>
      <c r="Q55" s="23">
        <v>0.64622641510000001</v>
      </c>
      <c r="R55" s="23">
        <v>-0.68767908309000003</v>
      </c>
      <c r="S55" s="23">
        <v>2.3825767435</v>
      </c>
      <c r="T55" s="23">
        <v>-0.11592439553</v>
      </c>
      <c r="U55" s="15"/>
      <c r="V55" s="15"/>
      <c r="W55" s="15"/>
      <c r="X55" s="15"/>
    </row>
    <row r="56" spans="2:24" customFormat="1" ht="16" customHeight="1" x14ac:dyDescent="0.35">
      <c r="B56" s="37" t="s">
        <v>272</v>
      </c>
      <c r="C56" s="37" t="s">
        <v>295</v>
      </c>
      <c r="D56" s="36" t="s">
        <v>153</v>
      </c>
      <c r="E56" s="36">
        <v>4.4609665419999998E-3</v>
      </c>
      <c r="F56" s="36" t="s">
        <v>272</v>
      </c>
      <c r="G56" s="24">
        <v>4.4609665419999998E-3</v>
      </c>
      <c r="H56" s="25">
        <v>-6.3431542460999996E-2</v>
      </c>
      <c r="I56" s="25">
        <v>6.5602138714999994E-2</v>
      </c>
      <c r="J56" s="25">
        <v>0.47284436613000003</v>
      </c>
      <c r="K56" s="25">
        <v>1.6728977536</v>
      </c>
      <c r="L56" s="25">
        <v>7.7330484067999999E-2</v>
      </c>
      <c r="M56" s="25">
        <v>0.16461748634000001</v>
      </c>
      <c r="N56" s="25">
        <v>6.9403714564000005E-2</v>
      </c>
      <c r="O56" s="25">
        <v>6.3931991640999997E-2</v>
      </c>
      <c r="P56" s="25">
        <v>-6.3431542460999996E-2</v>
      </c>
      <c r="Q56" s="25">
        <v>0.53102398956999997</v>
      </c>
      <c r="R56" s="25">
        <v>0.15522972375999999</v>
      </c>
      <c r="S56" s="25">
        <v>1.2686201983000001</v>
      </c>
      <c r="T56" s="25">
        <v>0.24101888423000001</v>
      </c>
      <c r="U56" s="15"/>
      <c r="V56" s="15"/>
      <c r="W56" s="15"/>
      <c r="X56" s="15"/>
    </row>
    <row r="57" spans="2:24" customFormat="1" ht="16" customHeight="1" x14ac:dyDescent="0.35">
      <c r="B57" s="35" t="s">
        <v>273</v>
      </c>
      <c r="C57" s="35" t="s">
        <v>200</v>
      </c>
      <c r="D57" s="34" t="s">
        <v>153</v>
      </c>
      <c r="E57" s="34">
        <v>2.3673476089000001E-2</v>
      </c>
      <c r="F57" s="34" t="s">
        <v>273</v>
      </c>
      <c r="G57" s="22">
        <v>2.3673476089000001E-2</v>
      </c>
      <c r="H57" s="23">
        <v>4.623011782E-2</v>
      </c>
      <c r="I57" s="23">
        <v>0.22483541106999999</v>
      </c>
      <c r="J57" s="23">
        <v>0.31427278780000001</v>
      </c>
      <c r="K57" s="23">
        <v>0.65039427663000005</v>
      </c>
      <c r="L57" s="23">
        <v>-3.9647577092000001E-2</v>
      </c>
      <c r="M57" s="23">
        <v>7.5480969130000006E-2</v>
      </c>
      <c r="N57" s="23">
        <v>0.11229135053</v>
      </c>
      <c r="O57" s="23">
        <v>5.2523874488999998E-2</v>
      </c>
      <c r="P57" s="23">
        <v>4.623011782E-2</v>
      </c>
      <c r="Q57" s="23">
        <v>0.46185633046000002</v>
      </c>
      <c r="R57" s="23">
        <v>-9.2982388121000001E-2</v>
      </c>
      <c r="S57" s="23">
        <v>0.64952225111999995</v>
      </c>
      <c r="T57" s="23">
        <v>0.31728717493000003</v>
      </c>
      <c r="U57" s="15"/>
      <c r="V57" s="15"/>
      <c r="W57" s="15"/>
      <c r="X57" s="15"/>
    </row>
    <row r="58" spans="2:24" customFormat="1" ht="16" customHeight="1" x14ac:dyDescent="0.35">
      <c r="B58" s="37" t="s">
        <v>37</v>
      </c>
      <c r="C58" s="37" t="s">
        <v>123</v>
      </c>
      <c r="D58" s="36" t="s">
        <v>153</v>
      </c>
      <c r="E58" s="36">
        <v>1.8181818182999999E-2</v>
      </c>
      <c r="F58" s="36" t="s">
        <v>37</v>
      </c>
      <c r="G58" s="24">
        <v>1.8181818182999999E-2</v>
      </c>
      <c r="H58" s="25">
        <v>-6.3197026022000002E-2</v>
      </c>
      <c r="I58" s="25">
        <v>-0.14576271186</v>
      </c>
      <c r="J58" s="25">
        <v>-0.18048780487999999</v>
      </c>
      <c r="K58" s="25">
        <v>-0.35135135135000001</v>
      </c>
      <c r="L58" s="25">
        <v>-0.13636363636000001</v>
      </c>
      <c r="M58" s="25">
        <v>0.10902255639</v>
      </c>
      <c r="N58" s="25">
        <v>6.6101694914000003E-2</v>
      </c>
      <c r="O58" s="25">
        <v>-0.14467408584999999</v>
      </c>
      <c r="P58" s="25">
        <v>-6.3197026022000002E-2</v>
      </c>
      <c r="Q58" s="25">
        <v>0.16157111562000001</v>
      </c>
      <c r="R58" s="25">
        <v>-0.56367890745000004</v>
      </c>
      <c r="S58" s="25">
        <v>-0.34803921569000001</v>
      </c>
      <c r="T58" s="25">
        <v>-5.2631578948000003E-2</v>
      </c>
      <c r="U58" s="15"/>
      <c r="V58" s="15"/>
      <c r="W58" s="15"/>
      <c r="X58" s="15"/>
    </row>
    <row r="59" spans="2:24" customFormat="1" ht="16" customHeight="1" x14ac:dyDescent="0.35">
      <c r="B59" s="35" t="s">
        <v>186</v>
      </c>
      <c r="C59" s="35" t="s">
        <v>201</v>
      </c>
      <c r="D59" s="34" t="s">
        <v>153</v>
      </c>
      <c r="E59" s="34">
        <v>4.3762871857000001E-2</v>
      </c>
      <c r="F59" s="34" t="s">
        <v>186</v>
      </c>
      <c r="G59" s="22">
        <v>4.3762871857000001E-2</v>
      </c>
      <c r="H59" s="23">
        <v>8.3364211335999999E-2</v>
      </c>
      <c r="I59" s="23">
        <v>2.6522326947000002E-2</v>
      </c>
      <c r="J59" s="23">
        <v>0.26982785925000002</v>
      </c>
      <c r="K59" s="23">
        <v>0.38321128423</v>
      </c>
      <c r="L59" s="23">
        <v>9.2679926183E-2</v>
      </c>
      <c r="M59" s="23">
        <v>-3.4340401574999999E-2</v>
      </c>
      <c r="N59" s="23">
        <v>-2.1570151575000002E-2</v>
      </c>
      <c r="O59" s="23">
        <v>-3.1578947367000003E-2</v>
      </c>
      <c r="P59" s="23">
        <v>8.3364211335999999E-2</v>
      </c>
      <c r="Q59" s="23">
        <v>0.26667727175</v>
      </c>
      <c r="R59" s="23">
        <v>-0.10950459015</v>
      </c>
      <c r="S59" s="23">
        <v>0.81679160063</v>
      </c>
      <c r="T59" s="23">
        <v>-8.7288619852000007E-3</v>
      </c>
      <c r="U59" s="15"/>
      <c r="V59" s="15"/>
      <c r="W59" s="15"/>
      <c r="X59" s="15"/>
    </row>
    <row r="60" spans="2:24" customFormat="1" ht="16" customHeight="1" x14ac:dyDescent="0.35">
      <c r="B60" s="37" t="s">
        <v>187</v>
      </c>
      <c r="C60" s="37" t="s">
        <v>202</v>
      </c>
      <c r="D60" s="36" t="s">
        <v>153</v>
      </c>
      <c r="E60" s="36">
        <v>1.7429193900000001E-2</v>
      </c>
      <c r="F60" s="36" t="s">
        <v>187</v>
      </c>
      <c r="G60" s="24">
        <v>1.7429193900000001E-2</v>
      </c>
      <c r="H60" s="25">
        <v>-2.8862193235999999E-2</v>
      </c>
      <c r="I60" s="25">
        <v>-0.18384853252</v>
      </c>
      <c r="J60" s="25">
        <v>-0.17249852709999999</v>
      </c>
      <c r="K60" s="25">
        <v>-0.14758924483999999</v>
      </c>
      <c r="L60" s="25">
        <v>9.2592592591000007E-3</v>
      </c>
      <c r="M60" s="25">
        <v>9.6877062489999999E-2</v>
      </c>
      <c r="N60" s="25">
        <v>-7.6400679117000006E-2</v>
      </c>
      <c r="O60" s="25">
        <v>-9.0073529412000003E-2</v>
      </c>
      <c r="P60" s="25">
        <v>-2.8862193235999999E-2</v>
      </c>
      <c r="Q60" s="25">
        <v>1.1922049967999999</v>
      </c>
      <c r="R60" s="25">
        <v>-0.25438818724000001</v>
      </c>
      <c r="S60" s="25">
        <v>0.14411968315000001</v>
      </c>
      <c r="T60" s="25">
        <v>-0.10478217579</v>
      </c>
      <c r="U60" s="15"/>
      <c r="V60" s="15"/>
      <c r="W60" s="15"/>
      <c r="X60" s="15"/>
    </row>
    <row r="61" spans="2:24" customFormat="1" ht="16" customHeight="1" x14ac:dyDescent="0.35">
      <c r="B61" s="35" t="s">
        <v>274</v>
      </c>
      <c r="C61" s="35" t="s">
        <v>296</v>
      </c>
      <c r="D61" s="34" t="s">
        <v>153</v>
      </c>
      <c r="E61" s="34">
        <v>2.5238744883999999E-2</v>
      </c>
      <c r="F61" s="34" t="s">
        <v>274</v>
      </c>
      <c r="G61" s="22">
        <v>2.5238744883999999E-2</v>
      </c>
      <c r="H61" s="23">
        <v>-0.15036743923000001</v>
      </c>
      <c r="I61" s="23">
        <v>-0.11881050068</v>
      </c>
      <c r="J61" s="23">
        <v>-5.8386240817000001E-2</v>
      </c>
      <c r="K61" s="23">
        <v>0.21834100717999999</v>
      </c>
      <c r="L61" s="23">
        <v>-0.11229782207</v>
      </c>
      <c r="M61" s="23">
        <v>7.1982624883999993E-2</v>
      </c>
      <c r="N61" s="23">
        <v>0.1391558198</v>
      </c>
      <c r="O61" s="23">
        <v>-8.9552238805000003E-2</v>
      </c>
      <c r="P61" s="23">
        <v>-0.15036743923000001</v>
      </c>
      <c r="Q61" s="23">
        <v>0.52984767888999995</v>
      </c>
      <c r="R61" s="23">
        <v>5.3608109883000001E-2</v>
      </c>
      <c r="S61" s="23">
        <v>1.1320350553</v>
      </c>
      <c r="T61" s="23">
        <v>-5.5380167506E-2</v>
      </c>
      <c r="U61" s="15"/>
      <c r="V61" s="15"/>
      <c r="W61" s="15"/>
      <c r="X61" s="15"/>
    </row>
    <row r="62" spans="2:24" customFormat="1" ht="16" customHeight="1" x14ac:dyDescent="0.35">
      <c r="B62" s="37" t="s">
        <v>39</v>
      </c>
      <c r="C62" s="37" t="s">
        <v>124</v>
      </c>
      <c r="D62" s="36" t="s">
        <v>153</v>
      </c>
      <c r="E62" s="36">
        <v>3.8461538461000001E-3</v>
      </c>
      <c r="F62" s="36" t="s">
        <v>39</v>
      </c>
      <c r="G62" s="24">
        <v>3.8461538461000001E-3</v>
      </c>
      <c r="H62" s="25">
        <v>-0.14019033675000001</v>
      </c>
      <c r="I62" s="25">
        <v>-0.2143812709</v>
      </c>
      <c r="J62" s="25">
        <v>-5.3908005193E-3</v>
      </c>
      <c r="K62" s="25">
        <v>0.22249868125</v>
      </c>
      <c r="L62" s="25">
        <v>-0.10091847212000001</v>
      </c>
      <c r="M62" s="25">
        <v>0.20082855460999999</v>
      </c>
      <c r="N62" s="25">
        <v>2.7090301003999999E-2</v>
      </c>
      <c r="O62" s="25">
        <v>-0.11038749591999999</v>
      </c>
      <c r="P62" s="25">
        <v>-0.14019033675000001</v>
      </c>
      <c r="Q62" s="25">
        <v>0.93511079772000005</v>
      </c>
      <c r="R62" s="25">
        <v>-0.27548732942999998</v>
      </c>
      <c r="S62" s="25">
        <v>0.97806896101999996</v>
      </c>
      <c r="T62" s="25">
        <v>-5.6606597066999997E-2</v>
      </c>
      <c r="U62" s="15"/>
      <c r="V62" s="15"/>
      <c r="W62" s="15"/>
      <c r="X62" s="15"/>
    </row>
    <row r="63" spans="2:24" customFormat="1" ht="16" customHeight="1" x14ac:dyDescent="0.35">
      <c r="B63" s="35" t="s">
        <v>275</v>
      </c>
      <c r="C63" s="35" t="s">
        <v>297</v>
      </c>
      <c r="D63" s="34" t="s">
        <v>153</v>
      </c>
      <c r="E63" s="34">
        <v>7.0532915361000001E-3</v>
      </c>
      <c r="F63" s="34" t="s">
        <v>275</v>
      </c>
      <c r="G63" s="22">
        <v>7.0532915361000001E-3</v>
      </c>
      <c r="H63" s="23">
        <v>-3.3834586466000002E-2</v>
      </c>
      <c r="I63" s="23">
        <v>-7.8853046593999998E-2</v>
      </c>
      <c r="J63" s="23">
        <v>-0.16507958180999999</v>
      </c>
      <c r="K63" s="23">
        <v>0.22790236462999999</v>
      </c>
      <c r="L63" s="23">
        <v>-0.15839575345000001</v>
      </c>
      <c r="M63" s="23">
        <v>-1.2039660056E-2</v>
      </c>
      <c r="N63" s="23">
        <v>0.16989247312</v>
      </c>
      <c r="O63" s="23">
        <v>-0.18504901961</v>
      </c>
      <c r="P63" s="23">
        <v>-3.3834586466000002E-2</v>
      </c>
      <c r="Q63" s="23">
        <v>0.46623270497000002</v>
      </c>
      <c r="R63" s="23">
        <v>0.27553987338000002</v>
      </c>
      <c r="S63" s="23">
        <v>0.93641048117000003</v>
      </c>
      <c r="T63" s="23">
        <v>-8.9943342775999996E-2</v>
      </c>
      <c r="U63" s="15"/>
      <c r="V63" s="15"/>
      <c r="W63" s="15"/>
      <c r="X63" s="15"/>
    </row>
    <row r="64" spans="2:24" customFormat="1" ht="16" customHeight="1" x14ac:dyDescent="0.35">
      <c r="B64" s="37" t="s">
        <v>276</v>
      </c>
      <c r="C64" s="37" t="s">
        <v>125</v>
      </c>
      <c r="D64" s="36" t="s">
        <v>153</v>
      </c>
      <c r="E64" s="36">
        <v>9.8309083751000007E-3</v>
      </c>
      <c r="F64" s="36" t="s">
        <v>276</v>
      </c>
      <c r="G64" s="24">
        <v>9.8309083751000007E-3</v>
      </c>
      <c r="H64" s="25">
        <v>1.1695906450000001E-3</v>
      </c>
      <c r="I64" s="25">
        <v>-0.20536358948</v>
      </c>
      <c r="J64" s="25">
        <v>-0.10708949302</v>
      </c>
      <c r="K64" s="25">
        <v>0.19769441283</v>
      </c>
      <c r="L64" s="25">
        <v>6.2939798722999998E-2</v>
      </c>
      <c r="M64" s="25">
        <v>9.4243792324E-2</v>
      </c>
      <c r="N64" s="25">
        <v>-4.6725116038000003E-2</v>
      </c>
      <c r="O64" s="25">
        <v>-0.16738801125</v>
      </c>
      <c r="P64" s="25">
        <v>1.1695906450000001E-3</v>
      </c>
      <c r="Q64" s="25">
        <v>0.56464011180999996</v>
      </c>
      <c r="R64" s="25">
        <v>1.5096025011</v>
      </c>
      <c r="S64" s="25">
        <v>0.59141317958999995</v>
      </c>
      <c r="T64" s="25">
        <v>-0.13047404063000001</v>
      </c>
      <c r="U64" s="15"/>
      <c r="V64" s="15"/>
      <c r="W64" s="15"/>
      <c r="X64" s="15"/>
    </row>
    <row r="65" spans="2:24" customFormat="1" ht="16" customHeight="1" x14ac:dyDescent="0.35">
      <c r="B65" s="35" t="s">
        <v>188</v>
      </c>
      <c r="C65" s="35" t="s">
        <v>203</v>
      </c>
      <c r="D65" s="34" t="s">
        <v>157</v>
      </c>
      <c r="E65" s="34">
        <v>1.6160061563000001E-2</v>
      </c>
      <c r="F65" s="34" t="s">
        <v>188</v>
      </c>
      <c r="G65" s="22">
        <v>1.6160061563000001E-2</v>
      </c>
      <c r="H65" s="23">
        <v>6.8623713304999997E-3</v>
      </c>
      <c r="I65" s="23">
        <v>3.548323858E-2</v>
      </c>
      <c r="J65" s="23">
        <v>0.13534395492000001</v>
      </c>
      <c r="K65" s="23">
        <v>0.30766524558000002</v>
      </c>
      <c r="L65" s="23">
        <v>-4.3795620439000003E-2</v>
      </c>
      <c r="M65" s="23">
        <v>8.1636980491999994E-2</v>
      </c>
      <c r="N65" s="23">
        <v>5.5675357772999999E-2</v>
      </c>
      <c r="O65" s="23">
        <v>-2.5812441968000002E-2</v>
      </c>
      <c r="P65" s="23">
        <v>6.8623713304999997E-3</v>
      </c>
      <c r="Q65" s="23">
        <v>0.26281132820000003</v>
      </c>
      <c r="R65" s="23">
        <v>-0.29436685691999998</v>
      </c>
      <c r="S65" s="23">
        <v>0.54035714783</v>
      </c>
      <c r="T65" s="23">
        <v>0.12001696352000001</v>
      </c>
      <c r="U65" s="15"/>
      <c r="V65" s="15"/>
      <c r="W65" s="15"/>
      <c r="X65" s="15"/>
    </row>
    <row r="66" spans="2:24" customFormat="1" ht="16" customHeight="1" x14ac:dyDescent="0.35">
      <c r="B66" s="37" t="s">
        <v>189</v>
      </c>
      <c r="C66" s="37" t="s">
        <v>204</v>
      </c>
      <c r="D66" s="36" t="s">
        <v>153</v>
      </c>
      <c r="E66" s="36">
        <v>1.9578313252999999E-2</v>
      </c>
      <c r="F66" s="36" t="s">
        <v>189</v>
      </c>
      <c r="G66" s="24">
        <v>1.9578313252999999E-2</v>
      </c>
      <c r="H66" s="25">
        <v>0.10350448247000001</v>
      </c>
      <c r="I66" s="25">
        <v>0.28219696970000002</v>
      </c>
      <c r="J66" s="25">
        <v>0.47897323867000002</v>
      </c>
      <c r="K66" s="25">
        <v>1.0044411547000001</v>
      </c>
      <c r="L66" s="25">
        <v>1.5601409159000001E-2</v>
      </c>
      <c r="M66" s="25">
        <v>4.6580773042999998E-2</v>
      </c>
      <c r="N66" s="25">
        <v>1.3257575758E-2</v>
      </c>
      <c r="O66" s="25">
        <v>0.14672897196000001</v>
      </c>
      <c r="P66" s="25">
        <v>0.10350448247000001</v>
      </c>
      <c r="Q66" s="25">
        <v>0.14082145851</v>
      </c>
      <c r="R66" s="25">
        <v>-0.2263041881</v>
      </c>
      <c r="S66" s="25">
        <v>0.91642924975999995</v>
      </c>
      <c r="T66" s="25">
        <v>0.34192269574</v>
      </c>
      <c r="U66" s="15"/>
      <c r="V66" s="15"/>
      <c r="W66" s="15"/>
      <c r="X66" s="15"/>
    </row>
    <row r="67" spans="2:24" customFormat="1" ht="16" customHeight="1" x14ac:dyDescent="0.35">
      <c r="B67" s="35" t="s">
        <v>41</v>
      </c>
      <c r="C67" s="35" t="s">
        <v>126</v>
      </c>
      <c r="D67" s="34" t="s">
        <v>153</v>
      </c>
      <c r="E67" s="34">
        <v>1.9047619046999999E-2</v>
      </c>
      <c r="F67" s="34" t="s">
        <v>41</v>
      </c>
      <c r="G67" s="22">
        <v>1.9047619046999999E-2</v>
      </c>
      <c r="H67" s="23">
        <v>7.5540664026000001E-2</v>
      </c>
      <c r="I67" s="23">
        <v>7.7509917605999998E-2</v>
      </c>
      <c r="J67" s="23">
        <v>0.23938879725000001</v>
      </c>
      <c r="K67" s="23">
        <v>0.24618702269000001</v>
      </c>
      <c r="L67" s="23">
        <v>2.6756739286E-2</v>
      </c>
      <c r="M67" s="23">
        <v>4.4628626076000003E-2</v>
      </c>
      <c r="N67" s="23">
        <v>2.7769301188999999E-2</v>
      </c>
      <c r="O67" s="23">
        <v>-2.523752969E-2</v>
      </c>
      <c r="P67" s="23">
        <v>7.5540664026000001E-2</v>
      </c>
      <c r="Q67" s="23">
        <v>0.28166089743</v>
      </c>
      <c r="R67" s="23">
        <v>-0.16714224203</v>
      </c>
      <c r="S67" s="23">
        <v>0.29643783511999999</v>
      </c>
      <c r="T67" s="23">
        <v>0.12559770480999999</v>
      </c>
      <c r="U67" s="15"/>
      <c r="V67" s="15"/>
      <c r="W67" s="15"/>
      <c r="X67" s="15"/>
    </row>
    <row r="68" spans="2:24" customFormat="1" ht="16" customHeight="1" x14ac:dyDescent="0.35">
      <c r="B68" s="37" t="s">
        <v>43</v>
      </c>
      <c r="C68" s="37" t="s">
        <v>127</v>
      </c>
      <c r="D68" s="36" t="s">
        <v>153</v>
      </c>
      <c r="E68" s="36">
        <v>1.4868105515999999E-2</v>
      </c>
      <c r="F68" s="36" t="s">
        <v>43</v>
      </c>
      <c r="G68" s="24">
        <v>1.4868105515999999E-2</v>
      </c>
      <c r="H68" s="25">
        <v>3.8018150601E-2</v>
      </c>
      <c r="I68" s="25">
        <v>3.4213098730000002E-2</v>
      </c>
      <c r="J68" s="25">
        <v>0.2040047918</v>
      </c>
      <c r="K68" s="25">
        <v>0.22201556796999999</v>
      </c>
      <c r="L68" s="25">
        <v>-2.8326370794000001E-2</v>
      </c>
      <c r="M68" s="25">
        <v>6.2857142857000003E-2</v>
      </c>
      <c r="N68" s="25">
        <v>2.9081133919999998E-2</v>
      </c>
      <c r="O68" s="25">
        <v>-3.1821420089999997E-2</v>
      </c>
      <c r="P68" s="25">
        <v>3.8018150601E-2</v>
      </c>
      <c r="Q68" s="25">
        <v>0.34049148777999999</v>
      </c>
      <c r="R68" s="25">
        <v>-0.21644068588000001</v>
      </c>
      <c r="S68" s="25">
        <v>0.49862585967</v>
      </c>
      <c r="T68" s="25">
        <v>9.9220779221000005E-2</v>
      </c>
      <c r="U68" s="15"/>
      <c r="V68" s="15"/>
      <c r="W68" s="15"/>
      <c r="X68" s="15"/>
    </row>
    <row r="69" spans="2:24" customFormat="1" ht="14.5" x14ac:dyDescent="0.35">
      <c r="B69" s="35" t="s">
        <v>45</v>
      </c>
      <c r="C69" s="35" t="s">
        <v>128</v>
      </c>
      <c r="D69" s="34" t="s">
        <v>153</v>
      </c>
      <c r="E69" s="34">
        <v>3.1191515899999999E-3</v>
      </c>
      <c r="F69" s="34" t="s">
        <v>45</v>
      </c>
      <c r="G69" s="22">
        <v>3.1191515899999999E-3</v>
      </c>
      <c r="H69" s="23">
        <v>9.4161958567999995E-3</v>
      </c>
      <c r="I69" s="23">
        <v>-3.2490974729999997E-2</v>
      </c>
      <c r="J69" s="23">
        <v>0.17051894763</v>
      </c>
      <c r="K69" s="23">
        <v>0.33998556885999998</v>
      </c>
      <c r="L69" s="23">
        <v>-1.0144912815E-2</v>
      </c>
      <c r="M69" s="23">
        <v>0.108</v>
      </c>
      <c r="N69" s="23">
        <v>1.2033694345E-2</v>
      </c>
      <c r="O69" s="23">
        <v>-5.2913198574000002E-2</v>
      </c>
      <c r="P69" s="23">
        <v>9.4161958567999995E-3</v>
      </c>
      <c r="Q69" s="23">
        <v>0.25822342520000002</v>
      </c>
      <c r="R69" s="23">
        <v>-0.29821214898999998</v>
      </c>
      <c r="S69" s="23">
        <v>0.40158496634000002</v>
      </c>
      <c r="T69" s="23">
        <v>7.1999999997999997E-2</v>
      </c>
      <c r="U69" s="15"/>
      <c r="V69" s="15"/>
      <c r="W69" s="15"/>
      <c r="X69" s="15"/>
    </row>
    <row r="70" spans="2:24" customFormat="1" ht="14.5" x14ac:dyDescent="0.35">
      <c r="B70" s="39" t="s">
        <v>47</v>
      </c>
      <c r="C70" s="39" t="s">
        <v>129</v>
      </c>
      <c r="D70" s="38" t="s">
        <v>154</v>
      </c>
      <c r="E70" s="38">
        <v>6.6785396266E-3</v>
      </c>
      <c r="F70" s="38" t="s">
        <v>47</v>
      </c>
      <c r="G70" s="26">
        <v>6.6785396266E-3</v>
      </c>
      <c r="H70" s="27">
        <v>0.19</v>
      </c>
      <c r="I70" s="27">
        <v>1.3853107341999999E-2</v>
      </c>
      <c r="J70" s="27">
        <v>0.21799195100999999</v>
      </c>
      <c r="K70" s="27">
        <v>0.56290950235000003</v>
      </c>
      <c r="L70" s="27">
        <v>7.0903361346000005E-2</v>
      </c>
      <c r="M70" s="27">
        <v>9.9558607160000007E-2</v>
      </c>
      <c r="N70" s="25">
        <v>-6.3782337199999997E-2</v>
      </c>
      <c r="O70" s="27">
        <v>-8.9979355248000006E-2</v>
      </c>
      <c r="P70" s="27">
        <v>0.19</v>
      </c>
      <c r="Q70" s="27">
        <v>-9.3609080144000004E-2</v>
      </c>
      <c r="R70" s="27">
        <v>-4.5771105591999997E-2</v>
      </c>
      <c r="S70" s="27">
        <v>0.16549393100000001</v>
      </c>
      <c r="T70" s="27">
        <v>0.11479091057</v>
      </c>
      <c r="U70" s="15"/>
      <c r="V70" s="15"/>
      <c r="W70" s="15"/>
      <c r="X70" s="15"/>
    </row>
    <row r="71" spans="2:24" customFormat="1" ht="14.5" x14ac:dyDescent="0.35">
      <c r="B71" s="41" t="s">
        <v>49</v>
      </c>
      <c r="C71" s="41" t="s">
        <v>130</v>
      </c>
      <c r="D71" s="40" t="s">
        <v>154</v>
      </c>
      <c r="E71" s="40">
        <v>1.4300306435E-2</v>
      </c>
      <c r="F71" s="40" t="s">
        <v>49</v>
      </c>
      <c r="G71" s="28">
        <v>1.4300306435E-2</v>
      </c>
      <c r="H71" s="29">
        <v>0.16276346604</v>
      </c>
      <c r="I71" s="29">
        <v>1.1983247000000001E-2</v>
      </c>
      <c r="J71" s="29">
        <v>0.22166215912000001</v>
      </c>
      <c r="K71" s="29">
        <v>0.64094507955000002</v>
      </c>
      <c r="L71" s="29">
        <v>9.0881818182000002E-2</v>
      </c>
      <c r="M71" s="29">
        <v>9.6666666666000003E-2</v>
      </c>
      <c r="N71" s="23">
        <v>-5.3698074975000003E-2</v>
      </c>
      <c r="O71" s="29">
        <v>-8.0287219389999998E-2</v>
      </c>
      <c r="P71" s="29">
        <v>0.16276346604</v>
      </c>
      <c r="Q71" s="29">
        <v>-4.0269550605000003E-2</v>
      </c>
      <c r="R71" s="29">
        <v>-1.6367310408000001E-2</v>
      </c>
      <c r="S71" s="29">
        <v>0.21979690148</v>
      </c>
      <c r="T71" s="29">
        <v>0.10980829421</v>
      </c>
      <c r="U71" s="15"/>
      <c r="V71" s="15"/>
      <c r="W71" s="15"/>
      <c r="X71" s="15"/>
    </row>
    <row r="72" spans="2:24" customFormat="1" ht="14.5" x14ac:dyDescent="0.35">
      <c r="B72" s="39" t="s">
        <v>190</v>
      </c>
      <c r="C72" s="39" t="s">
        <v>205</v>
      </c>
      <c r="D72" s="38" t="s">
        <v>153</v>
      </c>
      <c r="E72" s="38">
        <v>5.4468085106999999E-2</v>
      </c>
      <c r="F72" s="38" t="s">
        <v>190</v>
      </c>
      <c r="G72" s="26">
        <v>5.4468085106999999E-2</v>
      </c>
      <c r="H72" s="27">
        <v>0.22673267326999999</v>
      </c>
      <c r="I72" s="27">
        <v>-4.6923076922999997E-2</v>
      </c>
      <c r="J72" s="27">
        <v>-0.60390025574999995</v>
      </c>
      <c r="K72" s="27">
        <v>-0.64396551721999995</v>
      </c>
      <c r="L72" s="27">
        <v>4.4680851062000003E-2</v>
      </c>
      <c r="M72" s="27">
        <v>-0.11744738628</v>
      </c>
      <c r="N72" s="25">
        <v>-0.19307692307999999</v>
      </c>
      <c r="O72" s="27">
        <v>-3.7178265015000003E-2</v>
      </c>
      <c r="P72" s="27">
        <v>0.22673267326999999</v>
      </c>
      <c r="Q72" s="27">
        <v>-0.12401574803</v>
      </c>
      <c r="R72" s="27">
        <v>-0.49887640448999998</v>
      </c>
      <c r="S72" s="27">
        <v>-0.55964125558</v>
      </c>
      <c r="T72" s="27">
        <v>-0.15885947047000001</v>
      </c>
      <c r="U72" s="15"/>
      <c r="V72" s="15"/>
      <c r="W72" s="15"/>
      <c r="X72" s="15"/>
    </row>
    <row r="73" spans="2:24" customFormat="1" ht="14.5" x14ac:dyDescent="0.35">
      <c r="B73" s="41" t="s">
        <v>51</v>
      </c>
      <c r="C73" s="41" t="s">
        <v>131</v>
      </c>
      <c r="D73" s="40" t="s">
        <v>153</v>
      </c>
      <c r="E73" s="40">
        <v>-8.7989441272E-3</v>
      </c>
      <c r="F73" s="40" t="s">
        <v>51</v>
      </c>
      <c r="G73" s="28">
        <v>-8.7989441272E-3</v>
      </c>
      <c r="H73" s="29">
        <v>-2.1156573238999998E-2</v>
      </c>
      <c r="I73" s="29">
        <v>-8.6796127197E-2</v>
      </c>
      <c r="J73" s="29">
        <v>-9.7763504944999996E-2</v>
      </c>
      <c r="K73" s="29">
        <v>-1.0479527084E-2</v>
      </c>
      <c r="L73" s="29">
        <v>-0.10974832136</v>
      </c>
      <c r="M73" s="29">
        <v>7.0033955856999994E-2</v>
      </c>
      <c r="N73" s="23">
        <v>-7.5073240565999996E-2</v>
      </c>
      <c r="O73" s="29">
        <v>8.6655112646000006E-3</v>
      </c>
      <c r="P73" s="29">
        <v>-2.1156573238999998E-2</v>
      </c>
      <c r="Q73" s="29">
        <v>-0.18393164976000001</v>
      </c>
      <c r="R73" s="29">
        <v>-0.47033659291000002</v>
      </c>
      <c r="S73" s="29">
        <v>0.37051847830000001</v>
      </c>
      <c r="T73" s="29">
        <v>-2.2840847479999999E-2</v>
      </c>
      <c r="U73" s="15"/>
      <c r="V73" s="15"/>
      <c r="W73" s="15"/>
      <c r="X73" s="15"/>
    </row>
    <row r="74" spans="2:24" customFormat="1" ht="14.5" x14ac:dyDescent="0.35">
      <c r="B74" s="39" t="s">
        <v>191</v>
      </c>
      <c r="C74" s="39" t="s">
        <v>206</v>
      </c>
      <c r="D74" s="38" t="s">
        <v>158</v>
      </c>
      <c r="E74" s="38">
        <v>-1.0897203045999999E-3</v>
      </c>
      <c r="F74" s="38" t="s">
        <v>191</v>
      </c>
      <c r="G74" s="26">
        <v>-1.0897203045999999E-3</v>
      </c>
      <c r="H74" s="27">
        <v>-1.0093139825E-2</v>
      </c>
      <c r="I74" s="27">
        <v>-2.3887314494E-2</v>
      </c>
      <c r="J74" s="27">
        <v>0.13687010776</v>
      </c>
      <c r="K74" s="27">
        <v>0.35439199303000002</v>
      </c>
      <c r="L74" s="27">
        <v>-3.1439393938999999E-2</v>
      </c>
      <c r="M74" s="27">
        <v>0.11458740711</v>
      </c>
      <c r="N74" s="25">
        <v>3.1239246145999999E-2</v>
      </c>
      <c r="O74" s="27">
        <v>-4.3805612594000003E-2</v>
      </c>
      <c r="P74" s="27">
        <v>-1.0093139825E-2</v>
      </c>
      <c r="Q74" s="27">
        <v>0.34356077341000002</v>
      </c>
      <c r="R74" s="27">
        <v>-0.26904759210000001</v>
      </c>
      <c r="S74" s="27">
        <v>0.53273646715</v>
      </c>
      <c r="T74" s="27">
        <v>8.7962907192000006E-2</v>
      </c>
      <c r="U74" s="15"/>
      <c r="V74" s="15"/>
      <c r="W74" s="15"/>
      <c r="X74" s="15"/>
    </row>
    <row r="75" spans="2:24" customFormat="1" ht="14.5" x14ac:dyDescent="0.35">
      <c r="B75" s="41" t="s">
        <v>277</v>
      </c>
      <c r="C75" s="41" t="s">
        <v>298</v>
      </c>
      <c r="D75" s="40" t="s">
        <v>154</v>
      </c>
      <c r="E75" s="40">
        <v>2.7149321268000001E-2</v>
      </c>
      <c r="F75" s="40" t="s">
        <v>277</v>
      </c>
      <c r="G75" s="28">
        <v>2.7149321268000001E-2</v>
      </c>
      <c r="H75" s="29">
        <v>2.4098494331999998E-2</v>
      </c>
      <c r="I75" s="29">
        <v>8.4123676277000001E-2</v>
      </c>
      <c r="J75" s="29">
        <v>0.24532839580999999</v>
      </c>
      <c r="K75" s="29">
        <v>0.31509907694</v>
      </c>
      <c r="L75" s="29">
        <v>6.3479063082999996E-3</v>
      </c>
      <c r="M75" s="29">
        <v>2.0707641765E-2</v>
      </c>
      <c r="N75" s="23">
        <v>3.0414292313999999E-2</v>
      </c>
      <c r="O75" s="29">
        <v>2.7366091411999999E-2</v>
      </c>
      <c r="P75" s="29">
        <v>2.4098494331999998E-2</v>
      </c>
      <c r="Q75" s="29">
        <v>0.25778381491000002</v>
      </c>
      <c r="R75" s="29">
        <v>-0.13169811321</v>
      </c>
      <c r="S75" s="29">
        <v>0.37089651206000002</v>
      </c>
      <c r="T75" s="29">
        <v>0.10657332099</v>
      </c>
      <c r="U75" s="15"/>
      <c r="V75" s="15"/>
      <c r="W75" s="15"/>
      <c r="X75" s="15"/>
    </row>
    <row r="76" spans="2:24" ht="14.5" x14ac:dyDescent="0.4">
      <c r="B76" s="39" t="s">
        <v>53</v>
      </c>
      <c r="C76" s="39" t="s">
        <v>132</v>
      </c>
      <c r="D76" s="38" t="s">
        <v>154</v>
      </c>
      <c r="E76" s="38">
        <v>1.9033674963999998E-2</v>
      </c>
      <c r="F76" s="38" t="s">
        <v>53</v>
      </c>
      <c r="G76" s="26">
        <v>1.9033674963999998E-2</v>
      </c>
      <c r="H76" s="27">
        <v>-4.2918454937999999E-3</v>
      </c>
      <c r="I76" s="27">
        <v>2.9668060369999999E-2</v>
      </c>
      <c r="J76" s="27">
        <v>0.31847123847999997</v>
      </c>
      <c r="K76" s="27">
        <v>0.47422757540999999</v>
      </c>
      <c r="L76" s="27">
        <v>3.4495036303E-2</v>
      </c>
      <c r="M76" s="27">
        <v>0.16952054794999999</v>
      </c>
      <c r="N76" s="25">
        <v>4.4655929721999998E-2</v>
      </c>
      <c r="O76" s="27">
        <v>-1.0098679051E-2</v>
      </c>
      <c r="P76" s="27">
        <v>-4.2918454937999999E-3</v>
      </c>
      <c r="Q76" s="27">
        <v>0.36969773575999998</v>
      </c>
      <c r="R76" s="27">
        <v>-4.6445163796E-2</v>
      </c>
      <c r="S76" s="27">
        <v>0.59408225161999995</v>
      </c>
      <c r="T76" s="27">
        <v>0.20421795416999999</v>
      </c>
      <c r="U76" s="16"/>
      <c r="V76" s="16"/>
      <c r="W76" s="16"/>
      <c r="X76" s="16"/>
    </row>
    <row r="77" spans="2:24" ht="14.5" x14ac:dyDescent="0.4">
      <c r="B77" s="41" t="s">
        <v>55</v>
      </c>
      <c r="C77" s="41" t="s">
        <v>133</v>
      </c>
      <c r="D77" s="40" t="s">
        <v>154</v>
      </c>
      <c r="E77" s="40">
        <v>7.4644273390999999E-3</v>
      </c>
      <c r="F77" s="40" t="s">
        <v>55</v>
      </c>
      <c r="G77" s="28">
        <v>7.4644273390999999E-3</v>
      </c>
      <c r="H77" s="29">
        <v>-6.2541792430999997E-3</v>
      </c>
      <c r="I77" s="29">
        <v>-4.1771855431000003E-2</v>
      </c>
      <c r="J77" s="29">
        <v>0.20533501405999999</v>
      </c>
      <c r="K77" s="29">
        <v>0.36548095792000002</v>
      </c>
      <c r="L77" s="29">
        <v>2.6318393603999998E-2</v>
      </c>
      <c r="M77" s="29">
        <v>0.16034871667</v>
      </c>
      <c r="N77" s="23">
        <v>2.8542878388000001E-2</v>
      </c>
      <c r="O77" s="29">
        <v>-6.2500152251999994E-2</v>
      </c>
      <c r="P77" s="29">
        <v>-6.2541792430999997E-3</v>
      </c>
      <c r="Q77" s="29">
        <v>0.42307361100000002</v>
      </c>
      <c r="R77" s="29">
        <v>-2.9347397771999999E-2</v>
      </c>
      <c r="S77" s="29">
        <v>0.64224401625000005</v>
      </c>
      <c r="T77" s="29">
        <v>0.11187879782</v>
      </c>
      <c r="U77" s="16"/>
      <c r="V77" s="16"/>
      <c r="W77" s="16"/>
      <c r="X77" s="16"/>
    </row>
    <row r="78" spans="2:24" ht="14.5" x14ac:dyDescent="0.4">
      <c r="B78" s="39" t="s">
        <v>57</v>
      </c>
      <c r="C78" s="39" t="s">
        <v>134</v>
      </c>
      <c r="D78" s="38" t="s">
        <v>157</v>
      </c>
      <c r="E78" s="38">
        <v>-7.3821692204000004E-3</v>
      </c>
      <c r="F78" s="38" t="s">
        <v>57</v>
      </c>
      <c r="G78" s="26">
        <v>-7.3821692204000004E-3</v>
      </c>
      <c r="H78" s="27">
        <v>-0.10404920552999999</v>
      </c>
      <c r="I78" s="27">
        <v>-8.7682672232999997E-2</v>
      </c>
      <c r="J78" s="27">
        <v>4.2353623934000002E-2</v>
      </c>
      <c r="K78" s="27">
        <v>4.0513032610999998E-2</v>
      </c>
      <c r="L78" s="27">
        <v>0.12136126511000001</v>
      </c>
      <c r="M78" s="27">
        <v>2.132196162E-2</v>
      </c>
      <c r="N78" s="25">
        <v>7.3068893526999995E-2</v>
      </c>
      <c r="O78" s="27">
        <v>-5.1070038909999997E-2</v>
      </c>
      <c r="P78" s="27">
        <v>-0.10404920552999999</v>
      </c>
      <c r="Q78" s="27">
        <v>0.18711096331999999</v>
      </c>
      <c r="R78" s="27">
        <v>0.22306027797</v>
      </c>
      <c r="S78" s="27">
        <v>-0.10605958360999999</v>
      </c>
      <c r="T78" s="27">
        <v>-6.8230277185999999E-2</v>
      </c>
      <c r="U78" s="16"/>
      <c r="V78" s="16"/>
      <c r="W78" s="16"/>
      <c r="X78" s="16"/>
    </row>
    <row r="79" spans="2:24" ht="14.5" x14ac:dyDescent="0.4">
      <c r="B79" s="41" t="s">
        <v>59</v>
      </c>
      <c r="C79" s="41" t="s">
        <v>135</v>
      </c>
      <c r="D79" s="40" t="s">
        <v>153</v>
      </c>
      <c r="E79" s="40">
        <v>1.5707964601000001E-2</v>
      </c>
      <c r="F79" s="40" t="s">
        <v>59</v>
      </c>
      <c r="G79" s="28">
        <v>1.5707964601000001E-2</v>
      </c>
      <c r="H79" s="29">
        <v>-2.2775649211999999E-2</v>
      </c>
      <c r="I79" s="29">
        <v>-4.0150283742999997E-2</v>
      </c>
      <c r="J79" s="29">
        <v>0.23758816829000001</v>
      </c>
      <c r="K79" s="29">
        <v>0.16546959166</v>
      </c>
      <c r="L79" s="29">
        <v>1.1866384755000001E-2</v>
      </c>
      <c r="M79" s="29">
        <v>0.11062657792</v>
      </c>
      <c r="N79" s="23">
        <v>4.8977061377000003E-2</v>
      </c>
      <c r="O79" s="29">
        <v>-6.3639749379999999E-2</v>
      </c>
      <c r="P79" s="29">
        <v>-2.2775649211999999E-2</v>
      </c>
      <c r="Q79" s="29">
        <v>0.22998129245999999</v>
      </c>
      <c r="R79" s="29">
        <v>-0.47229792061999998</v>
      </c>
      <c r="S79" s="29">
        <v>0.47797798457000001</v>
      </c>
      <c r="T79" s="29">
        <v>6.6034605684999997E-2</v>
      </c>
      <c r="U79" s="16"/>
      <c r="V79" s="16"/>
      <c r="W79" s="16"/>
      <c r="X79" s="16"/>
    </row>
    <row r="80" spans="2:24" ht="14.5" x14ac:dyDescent="0.4">
      <c r="B80" s="39" t="s">
        <v>61</v>
      </c>
      <c r="C80" s="39" t="s">
        <v>136</v>
      </c>
      <c r="D80" s="38" t="s">
        <v>153</v>
      </c>
      <c r="E80" s="38">
        <v>1.3412816691E-2</v>
      </c>
      <c r="F80" s="38" t="s">
        <v>61</v>
      </c>
      <c r="G80" s="26">
        <v>1.3412816691E-2</v>
      </c>
      <c r="H80" s="27">
        <v>-9.0909090908999998E-2</v>
      </c>
      <c r="I80" s="27">
        <v>-7.5958520336999999E-2</v>
      </c>
      <c r="J80" s="27">
        <v>-5.5067527988999998E-2</v>
      </c>
      <c r="K80" s="27">
        <v>-1.6247155379000001E-2</v>
      </c>
      <c r="L80" s="27">
        <v>-0.13198920549000001</v>
      </c>
      <c r="M80" s="27">
        <v>0.11003717472000001</v>
      </c>
      <c r="N80" s="25">
        <v>4.3536503684999998E-2</v>
      </c>
      <c r="O80" s="27">
        <v>-2.5960640532999998E-2</v>
      </c>
      <c r="P80" s="27">
        <v>-9.0909090908999998E-2</v>
      </c>
      <c r="Q80" s="27">
        <v>-0.1122023922</v>
      </c>
      <c r="R80" s="27">
        <v>-0.19960044565999999</v>
      </c>
      <c r="S80" s="27">
        <v>0.17352832067999999</v>
      </c>
      <c r="T80" s="27">
        <v>2.5720393409000002E-2</v>
      </c>
      <c r="U80" s="16"/>
      <c r="V80" s="16"/>
      <c r="W80" s="16"/>
      <c r="X80" s="16"/>
    </row>
    <row r="81" spans="2:24" ht="14.5" x14ac:dyDescent="0.4">
      <c r="B81" s="35" t="s">
        <v>63</v>
      </c>
      <c r="C81" s="35" t="s">
        <v>137</v>
      </c>
      <c r="D81" s="34" t="s">
        <v>153</v>
      </c>
      <c r="E81" s="34">
        <v>1.8564356434999998E-2</v>
      </c>
      <c r="F81" s="34" t="s">
        <v>63</v>
      </c>
      <c r="G81" s="22">
        <v>1.8564356434999998E-2</v>
      </c>
      <c r="H81" s="23">
        <v>-5.2752075596000002E-2</v>
      </c>
      <c r="I81" s="23">
        <v>-0.15144389203</v>
      </c>
      <c r="J81" s="23">
        <v>2.9838549219000001E-2</v>
      </c>
      <c r="K81" s="23">
        <v>-6.4084494435E-2</v>
      </c>
      <c r="L81" s="23">
        <v>-8.6867704281000005E-2</v>
      </c>
      <c r="M81" s="23">
        <v>9.5078299775E-2</v>
      </c>
      <c r="N81" s="23">
        <v>-4.4943820224000001E-2</v>
      </c>
      <c r="O81" s="23">
        <v>-6.2032085560999997E-2</v>
      </c>
      <c r="P81" s="23">
        <v>-5.2752075596000002E-2</v>
      </c>
      <c r="Q81" s="23">
        <v>-0.21167883211999999</v>
      </c>
      <c r="R81" s="23">
        <v>-0.69718327492999999</v>
      </c>
      <c r="S81" s="23">
        <v>0.48762521464000003</v>
      </c>
      <c r="T81" s="23">
        <v>-7.0764620018999996E-2</v>
      </c>
      <c r="U81" s="16"/>
      <c r="V81" s="16"/>
      <c r="W81" s="16"/>
      <c r="X81" s="16"/>
    </row>
    <row r="82" spans="2:24" ht="14.5" x14ac:dyDescent="0.4">
      <c r="B82" s="37" t="s">
        <v>278</v>
      </c>
      <c r="C82" s="37" t="s">
        <v>299</v>
      </c>
      <c r="D82" s="36" t="s">
        <v>154</v>
      </c>
      <c r="E82" s="36">
        <v>1.2500000000000001E-2</v>
      </c>
      <c r="F82" s="36" t="s">
        <v>278</v>
      </c>
      <c r="G82" s="24">
        <v>1.2500000000000001E-2</v>
      </c>
      <c r="H82" s="25">
        <v>5.8611511319999997E-2</v>
      </c>
      <c r="I82" s="25">
        <v>1.7580057392000002E-2</v>
      </c>
      <c r="J82" s="25">
        <v>2.4685341212E-2</v>
      </c>
      <c r="K82" s="25">
        <v>0.18345904467999999</v>
      </c>
      <c r="L82" s="25">
        <v>1.4992272024000001E-2</v>
      </c>
      <c r="M82" s="25">
        <v>8.040201005E-2</v>
      </c>
      <c r="N82" s="25">
        <v>6.6666666668000002E-2</v>
      </c>
      <c r="O82" s="25">
        <v>-9.8837209302000004E-2</v>
      </c>
      <c r="P82" s="25">
        <v>5.8611511319999997E-2</v>
      </c>
      <c r="Q82" s="25">
        <v>1.6660653600999999</v>
      </c>
      <c r="R82" s="25">
        <v>0.35077150142000002</v>
      </c>
      <c r="S82" s="25">
        <v>5.8743386469E-2</v>
      </c>
      <c r="T82" s="25">
        <v>9.9395539392999999E-2</v>
      </c>
      <c r="U82" s="16"/>
      <c r="V82" s="16"/>
      <c r="W82" s="16"/>
      <c r="X82" s="16"/>
    </row>
    <row r="83" spans="2:24" ht="14.5" x14ac:dyDescent="0.4">
      <c r="B83" s="35" t="s">
        <v>279</v>
      </c>
      <c r="C83" s="35" t="s">
        <v>138</v>
      </c>
      <c r="D83" s="34" t="s">
        <v>153</v>
      </c>
      <c r="E83" s="34">
        <v>2.3001725111999999E-3</v>
      </c>
      <c r="F83" s="34" t="s">
        <v>279</v>
      </c>
      <c r="G83" s="22">
        <v>2.3001725111999999E-3</v>
      </c>
      <c r="H83" s="23">
        <v>-0.19454713494</v>
      </c>
      <c r="I83" s="23">
        <v>-6.6416711303000003E-2</v>
      </c>
      <c r="J83" s="23">
        <v>-2.4622271963999999E-2</v>
      </c>
      <c r="K83" s="23">
        <v>-9.2480243749999996E-2</v>
      </c>
      <c r="L83" s="23">
        <v>3.3626487326000001E-2</v>
      </c>
      <c r="M83" s="23">
        <v>-6.5565565566000003E-2</v>
      </c>
      <c r="N83" s="23">
        <v>0.10765934654000001</v>
      </c>
      <c r="O83" s="23">
        <v>4.6421663444999997E-2</v>
      </c>
      <c r="P83" s="23">
        <v>-0.19454713494</v>
      </c>
      <c r="Q83" s="23">
        <v>0.12130003626999999</v>
      </c>
      <c r="R83" s="23">
        <v>1.0487319530000001</v>
      </c>
      <c r="S83" s="23">
        <v>0.31212078175000002</v>
      </c>
      <c r="T83" s="23">
        <v>-0.12762762762999999</v>
      </c>
      <c r="U83" s="16"/>
      <c r="V83" s="16"/>
      <c r="W83" s="16"/>
      <c r="X83" s="16"/>
    </row>
    <row r="84" spans="2:24" ht="14.5" x14ac:dyDescent="0.4">
      <c r="B84" s="37" t="s">
        <v>192</v>
      </c>
      <c r="C84" s="37" t="s">
        <v>207</v>
      </c>
      <c r="D84" s="36" t="s">
        <v>153</v>
      </c>
      <c r="E84" s="36">
        <v>0</v>
      </c>
      <c r="F84" s="36" t="s">
        <v>192</v>
      </c>
      <c r="G84" s="24">
        <v>0</v>
      </c>
      <c r="H84" s="25">
        <v>-9.8793929052999996E-2</v>
      </c>
      <c r="I84" s="25">
        <v>-0.38123977358</v>
      </c>
      <c r="J84" s="25">
        <v>-0.45156526341999997</v>
      </c>
      <c r="K84" s="25">
        <v>-0.33371211360000003</v>
      </c>
      <c r="L84" s="25">
        <v>-4.9459126297E-2</v>
      </c>
      <c r="M84" s="25">
        <v>7.4652777776999996E-2</v>
      </c>
      <c r="N84" s="25">
        <v>-0.15670436187</v>
      </c>
      <c r="O84" s="25">
        <v>-0.18582375478999999</v>
      </c>
      <c r="P84" s="25">
        <v>-9.8793929052999996E-2</v>
      </c>
      <c r="Q84" s="25">
        <v>-0.38879775973000003</v>
      </c>
      <c r="R84" s="25">
        <v>-0.31860776438999999</v>
      </c>
      <c r="S84" s="25">
        <v>0.31400223865999999</v>
      </c>
      <c r="T84" s="25">
        <v>-0.33504760389999999</v>
      </c>
      <c r="U84" s="16"/>
      <c r="V84" s="16"/>
      <c r="W84" s="16"/>
      <c r="X84" s="16"/>
    </row>
    <row r="85" spans="2:24" ht="14.5" x14ac:dyDescent="0.4">
      <c r="B85" s="35" t="s">
        <v>280</v>
      </c>
      <c r="C85" s="35" t="s">
        <v>300</v>
      </c>
      <c r="D85" s="34" t="s">
        <v>153</v>
      </c>
      <c r="E85" s="34">
        <v>2.9601029601000001E-2</v>
      </c>
      <c r="F85" s="34" t="s">
        <v>280</v>
      </c>
      <c r="G85" s="22">
        <v>2.9601029601000001E-2</v>
      </c>
      <c r="H85" s="23">
        <v>1.5608969501999999E-2</v>
      </c>
      <c r="I85" s="23">
        <v>-4.1958364686999997E-2</v>
      </c>
      <c r="J85" s="23">
        <v>2.0770462095000001E-2</v>
      </c>
      <c r="K85" s="23">
        <v>0.22237314466999999</v>
      </c>
      <c r="L85" s="23">
        <v>-4.7992761391999997E-2</v>
      </c>
      <c r="M85" s="23">
        <v>0.11288180611</v>
      </c>
      <c r="N85" s="23">
        <v>-6.5632458245000001E-3</v>
      </c>
      <c r="O85" s="23">
        <v>-5.0450450450000003E-2</v>
      </c>
      <c r="P85" s="23">
        <v>1.5608969501999999E-2</v>
      </c>
      <c r="Q85" s="23">
        <v>0.33148515742000001</v>
      </c>
      <c r="R85" s="23">
        <v>-0.25833598433999999</v>
      </c>
      <c r="S85" s="23">
        <v>0.53498621098999999</v>
      </c>
      <c r="T85" s="23">
        <v>6.6187105433999999E-2</v>
      </c>
      <c r="U85" s="16"/>
      <c r="V85" s="16"/>
      <c r="W85" s="16"/>
      <c r="X85" s="16"/>
    </row>
    <row r="86" spans="2:24" ht="14.5" x14ac:dyDescent="0.4">
      <c r="B86" s="37" t="s">
        <v>65</v>
      </c>
      <c r="C86" s="37" t="s">
        <v>139</v>
      </c>
      <c r="D86" s="36" t="s">
        <v>153</v>
      </c>
      <c r="E86" s="36">
        <v>2.0648967551E-2</v>
      </c>
      <c r="F86" s="36" t="s">
        <v>65</v>
      </c>
      <c r="G86" s="24">
        <v>2.0648967551E-2</v>
      </c>
      <c r="H86" s="25">
        <v>-0.12071156289</v>
      </c>
      <c r="I86" s="25">
        <v>-0.14250309789000001</v>
      </c>
      <c r="J86" s="25">
        <v>-8.4656084655999997E-2</v>
      </c>
      <c r="K86" s="25">
        <v>0.16891891891999999</v>
      </c>
      <c r="L86" s="25">
        <v>-0.16236559140000001</v>
      </c>
      <c r="M86" s="25">
        <v>3.5943517330000001E-2</v>
      </c>
      <c r="N86" s="25">
        <v>0.26889714994000002</v>
      </c>
      <c r="O86" s="25">
        <v>-0.2314453125</v>
      </c>
      <c r="P86" s="25">
        <v>-0.12071156289</v>
      </c>
      <c r="Q86" s="25">
        <v>0.47763157895000002</v>
      </c>
      <c r="R86" s="25">
        <v>-0.52715939448000004</v>
      </c>
      <c r="S86" s="25">
        <v>0.46704331449999997</v>
      </c>
      <c r="T86" s="25">
        <v>-0.11168164312999999</v>
      </c>
      <c r="U86" s="16"/>
      <c r="V86" s="16"/>
      <c r="W86" s="16"/>
      <c r="X86" s="16"/>
    </row>
    <row r="87" spans="2:24" ht="14.5" x14ac:dyDescent="0.4">
      <c r="B87" s="35" t="s">
        <v>67</v>
      </c>
      <c r="C87" s="35" t="s">
        <v>140</v>
      </c>
      <c r="D87" s="34" t="s">
        <v>153</v>
      </c>
      <c r="E87" s="34">
        <v>5.0697084916000003E-3</v>
      </c>
      <c r="F87" s="34" t="s">
        <v>67</v>
      </c>
      <c r="G87" s="22">
        <v>5.0697084916000003E-3</v>
      </c>
      <c r="H87" s="23">
        <v>-2.8292989627999999E-3</v>
      </c>
      <c r="I87" s="23">
        <v>-2.7986574927000001E-2</v>
      </c>
      <c r="J87" s="23">
        <v>0.17794563938999999</v>
      </c>
      <c r="K87" s="23">
        <v>0.28044525257000003</v>
      </c>
      <c r="L87" s="23">
        <v>-8.6224941195999993E-2</v>
      </c>
      <c r="M87" s="23">
        <v>0.20880733944999999</v>
      </c>
      <c r="N87" s="23">
        <v>6.8609593199999999E-2</v>
      </c>
      <c r="O87" s="23">
        <v>-8.7813406477000006E-2</v>
      </c>
      <c r="P87" s="23">
        <v>-2.8292989627999999E-3</v>
      </c>
      <c r="Q87" s="23">
        <v>0.34866737225</v>
      </c>
      <c r="R87" s="23">
        <v>-0.23797651067</v>
      </c>
      <c r="S87" s="23">
        <v>0.37066958112999998</v>
      </c>
      <c r="T87" s="23">
        <v>0.17497696227000001</v>
      </c>
      <c r="U87" s="16"/>
      <c r="V87" s="16"/>
      <c r="W87" s="16"/>
      <c r="X87" s="16"/>
    </row>
    <row r="88" spans="2:24" ht="14.5" x14ac:dyDescent="0.4">
      <c r="B88" s="37" t="s">
        <v>281</v>
      </c>
      <c r="C88" s="37" t="s">
        <v>301</v>
      </c>
      <c r="D88" s="36" t="s">
        <v>153</v>
      </c>
      <c r="E88" s="36">
        <v>8.9108910887999992E-3</v>
      </c>
      <c r="F88" s="36" t="s">
        <v>281</v>
      </c>
      <c r="G88" s="24">
        <v>8.9108910887999992E-3</v>
      </c>
      <c r="H88" s="25">
        <v>-2.3946360153000001E-2</v>
      </c>
      <c r="I88" s="25">
        <v>0.16191562143999999</v>
      </c>
      <c r="J88" s="25">
        <v>0.13096559379</v>
      </c>
      <c r="K88" s="25">
        <v>7.1503680338000003E-2</v>
      </c>
      <c r="L88" s="25">
        <v>-0.10132689987</v>
      </c>
      <c r="M88" s="25">
        <v>0.17718120806000001</v>
      </c>
      <c r="N88" s="25">
        <v>3.8768529075000002E-2</v>
      </c>
      <c r="O88" s="25">
        <v>0.14599341383</v>
      </c>
      <c r="P88" s="25">
        <v>-2.3946360153000001E-2</v>
      </c>
      <c r="Q88" s="25">
        <v>0.45478036175999997</v>
      </c>
      <c r="R88" s="25">
        <v>-0.21303768023</v>
      </c>
      <c r="S88" s="25">
        <v>-0.41614420063000002</v>
      </c>
      <c r="T88" s="25">
        <v>0.36778523489999998</v>
      </c>
      <c r="U88" s="16"/>
      <c r="V88" s="16"/>
      <c r="W88" s="16"/>
      <c r="X88" s="16"/>
    </row>
    <row r="89" spans="2:24" ht="14.5" x14ac:dyDescent="0.4">
      <c r="B89" s="35" t="s">
        <v>69</v>
      </c>
      <c r="C89" s="35" t="s">
        <v>141</v>
      </c>
      <c r="D89" s="34" t="s">
        <v>153</v>
      </c>
      <c r="E89" s="34">
        <v>4.7732696893999999E-3</v>
      </c>
      <c r="F89" s="34" t="s">
        <v>69</v>
      </c>
      <c r="G89" s="22">
        <v>4.7732696893999999E-3</v>
      </c>
      <c r="H89" s="23">
        <v>2.7938406621999999E-2</v>
      </c>
      <c r="I89" s="23">
        <v>0.37202672694</v>
      </c>
      <c r="J89" s="23">
        <v>0.81069022628999998</v>
      </c>
      <c r="K89" s="23">
        <v>0.86906581467999999</v>
      </c>
      <c r="L89" s="23">
        <v>4.5870192497999996E-3</v>
      </c>
      <c r="M89" s="23">
        <v>0.24009824992000001</v>
      </c>
      <c r="N89" s="23">
        <v>5.7935132457999999E-2</v>
      </c>
      <c r="O89" s="23">
        <v>0.26164287386000001</v>
      </c>
      <c r="P89" s="23">
        <v>2.7938406621999999E-2</v>
      </c>
      <c r="Q89" s="23">
        <v>0.75056837948999999</v>
      </c>
      <c r="R89" s="23">
        <v>0.22257647051000001</v>
      </c>
      <c r="S89" s="23">
        <v>-8.6319932229000002E-2</v>
      </c>
      <c r="T89" s="23">
        <v>0.70144794292000001</v>
      </c>
      <c r="U89" s="16"/>
      <c r="V89" s="16"/>
      <c r="W89" s="16"/>
      <c r="X89" s="16"/>
    </row>
    <row r="90" spans="2:24" ht="14.5" x14ac:dyDescent="0.4">
      <c r="B90" s="37" t="s">
        <v>71</v>
      </c>
      <c r="C90" s="37" t="s">
        <v>141</v>
      </c>
      <c r="D90" s="36" t="s">
        <v>154</v>
      </c>
      <c r="E90" s="36">
        <v>2.4509803916E-3</v>
      </c>
      <c r="F90" s="36" t="s">
        <v>71</v>
      </c>
      <c r="G90" s="24">
        <v>2.4509803916E-3</v>
      </c>
      <c r="H90" s="25">
        <v>2.2419412586000002E-2</v>
      </c>
      <c r="I90" s="25">
        <v>0.31782714011000002</v>
      </c>
      <c r="J90" s="25">
        <v>0.724958714</v>
      </c>
      <c r="K90" s="25">
        <v>0.80270780138999998</v>
      </c>
      <c r="L90" s="25">
        <v>-1.9029422218999999E-4</v>
      </c>
      <c r="M90" s="25">
        <v>0.22517845554999999</v>
      </c>
      <c r="N90" s="25">
        <v>4.1578389831999997E-2</v>
      </c>
      <c r="O90" s="25">
        <v>0.23747775234999999</v>
      </c>
      <c r="P90" s="25">
        <v>2.2419412586000002E-2</v>
      </c>
      <c r="Q90" s="25">
        <v>0.96039670944</v>
      </c>
      <c r="R90" s="25">
        <v>0.18989778433999999</v>
      </c>
      <c r="S90" s="25">
        <v>-5.2275530868999998E-2</v>
      </c>
      <c r="T90" s="25">
        <v>0.61457342020000005</v>
      </c>
      <c r="U90" s="16"/>
      <c r="V90" s="16"/>
      <c r="W90" s="16"/>
      <c r="X90" s="16"/>
    </row>
    <row r="91" spans="2:24" ht="14.5" x14ac:dyDescent="0.4">
      <c r="B91" s="35" t="s">
        <v>282</v>
      </c>
      <c r="C91" s="35" t="s">
        <v>302</v>
      </c>
      <c r="D91" s="34" t="s">
        <v>153</v>
      </c>
      <c r="E91" s="34">
        <v>1.2500000000000001E-2</v>
      </c>
      <c r="F91" s="34" t="s">
        <v>282</v>
      </c>
      <c r="G91" s="22">
        <v>1.2500000000000001E-2</v>
      </c>
      <c r="H91" s="23">
        <v>-7.6265146115000002E-2</v>
      </c>
      <c r="I91" s="23">
        <v>0.14690265487000001</v>
      </c>
      <c r="J91" s="23">
        <v>0.15047655087</v>
      </c>
      <c r="K91" s="23">
        <v>0.18348768155</v>
      </c>
      <c r="L91" s="23">
        <v>5.7943925234E-2</v>
      </c>
      <c r="M91" s="23">
        <v>0.10059207733</v>
      </c>
      <c r="N91" s="23">
        <v>9.0265486726000002E-2</v>
      </c>
      <c r="O91" s="23">
        <v>0.13879870129999999</v>
      </c>
      <c r="P91" s="23">
        <v>-7.6265146115000002E-2</v>
      </c>
      <c r="Q91" s="23">
        <v>-0.31064290111999998</v>
      </c>
      <c r="R91" s="23">
        <v>-0.13501276481999999</v>
      </c>
      <c r="S91" s="23">
        <v>-0.25733525074000002</v>
      </c>
      <c r="T91" s="23">
        <v>0.26227197542000003</v>
      </c>
      <c r="U91" s="16"/>
      <c r="V91" s="16"/>
      <c r="W91" s="16"/>
      <c r="X91" s="16"/>
    </row>
    <row r="92" spans="2:24" ht="14.5" x14ac:dyDescent="0.4">
      <c r="B92" s="37" t="s">
        <v>193</v>
      </c>
      <c r="C92" s="37" t="s">
        <v>208</v>
      </c>
      <c r="D92" s="36" t="s">
        <v>153</v>
      </c>
      <c r="E92" s="36">
        <v>4.5194335688999998E-4</v>
      </c>
      <c r="F92" s="36" t="s">
        <v>193</v>
      </c>
      <c r="G92" s="24">
        <v>4.5194335688999998E-4</v>
      </c>
      <c r="H92" s="25">
        <v>3.0206917399E-3</v>
      </c>
      <c r="I92" s="25">
        <v>0.30241223768999997</v>
      </c>
      <c r="J92" s="25">
        <v>0.84318623369000001</v>
      </c>
      <c r="K92" s="25">
        <v>0.97003856422000001</v>
      </c>
      <c r="L92" s="25">
        <v>0.11314162859</v>
      </c>
      <c r="M92" s="25">
        <v>0.23104780299</v>
      </c>
      <c r="N92" s="25">
        <v>6.8640909981999995E-2</v>
      </c>
      <c r="O92" s="25">
        <v>0.21508533676</v>
      </c>
      <c r="P92" s="25">
        <v>3.0206917399E-3</v>
      </c>
      <c r="Q92" s="25">
        <v>0.23955831275</v>
      </c>
      <c r="R92" s="25">
        <v>-0.12812160694999999</v>
      </c>
      <c r="S92" s="25">
        <v>3.1631382314999998E-2</v>
      </c>
      <c r="T92" s="25">
        <v>0.60333172381</v>
      </c>
      <c r="U92" s="16"/>
      <c r="V92" s="16"/>
      <c r="W92" s="16"/>
      <c r="X92" s="16"/>
    </row>
    <row r="93" spans="2:24" ht="14.5" x14ac:dyDescent="0.4">
      <c r="B93" s="35" t="s">
        <v>283</v>
      </c>
      <c r="C93" s="35" t="s">
        <v>303</v>
      </c>
      <c r="D93" s="34" t="s">
        <v>153</v>
      </c>
      <c r="E93" s="34">
        <v>5.8585858587000003E-3</v>
      </c>
      <c r="F93" s="34" t="s">
        <v>283</v>
      </c>
      <c r="G93" s="22">
        <v>5.8585858587000003E-3</v>
      </c>
      <c r="H93" s="23">
        <v>3.3461392031000001E-3</v>
      </c>
      <c r="I93" s="23">
        <v>1.9926111592000001E-2</v>
      </c>
      <c r="J93" s="23">
        <v>7.8513951871999998E-2</v>
      </c>
      <c r="K93" s="23">
        <v>0.20138696126</v>
      </c>
      <c r="L93" s="23">
        <v>3.6423217310999997E-2</v>
      </c>
      <c r="M93" s="23">
        <v>3.8875103392000003E-2</v>
      </c>
      <c r="N93" s="23">
        <v>4.1600318471E-2</v>
      </c>
      <c r="O93" s="23">
        <v>-2.4074147745E-2</v>
      </c>
      <c r="P93" s="23">
        <v>3.3461392031000001E-3</v>
      </c>
      <c r="Q93" s="23">
        <v>0.30500348580999997</v>
      </c>
      <c r="R93" s="23">
        <v>0.31614162622000003</v>
      </c>
      <c r="S93" s="23">
        <v>0.41652801478000001</v>
      </c>
      <c r="T93" s="23">
        <v>5.9575844631999997E-2</v>
      </c>
      <c r="U93" s="16"/>
      <c r="V93" s="16"/>
      <c r="W93" s="16"/>
      <c r="X93" s="16"/>
    </row>
    <row r="94" spans="2:24" ht="14.5" x14ac:dyDescent="0.4">
      <c r="B94" s="37" t="s">
        <v>73</v>
      </c>
      <c r="C94" s="37" t="s">
        <v>142</v>
      </c>
      <c r="D94" s="36" t="s">
        <v>153</v>
      </c>
      <c r="E94" s="36">
        <v>2.2843822844000002E-2</v>
      </c>
      <c r="F94" s="36" t="s">
        <v>73</v>
      </c>
      <c r="G94" s="24">
        <v>2.2843822844000002E-2</v>
      </c>
      <c r="H94" s="25">
        <v>-6.3889901437999996E-2</v>
      </c>
      <c r="I94" s="25">
        <v>-0.10095221962000001</v>
      </c>
      <c r="J94" s="25">
        <v>0.13130954080000001</v>
      </c>
      <c r="K94" s="25">
        <v>0.15124921495999999</v>
      </c>
      <c r="L94" s="25">
        <v>3.2594862387000001E-3</v>
      </c>
      <c r="M94" s="25">
        <v>4.4776119401E-2</v>
      </c>
      <c r="N94" s="25">
        <v>2.3673469387999999E-2</v>
      </c>
      <c r="O94" s="25">
        <v>-6.1802232855E-2</v>
      </c>
      <c r="P94" s="25">
        <v>-6.3889901437999996E-2</v>
      </c>
      <c r="Q94" s="25">
        <v>0.30367585119000001</v>
      </c>
      <c r="R94" s="25">
        <v>-0.24165960061</v>
      </c>
      <c r="S94" s="25">
        <v>0.11252991216</v>
      </c>
      <c r="T94" s="25">
        <v>-6.0696348864999999E-2</v>
      </c>
      <c r="U94" s="16"/>
      <c r="V94" s="16"/>
      <c r="W94" s="16"/>
      <c r="X94" s="16"/>
    </row>
    <row r="95" spans="2:24" ht="14.5" x14ac:dyDescent="0.4">
      <c r="B95" s="35" t="s">
        <v>194</v>
      </c>
      <c r="C95" s="35" t="s">
        <v>209</v>
      </c>
      <c r="D95" s="34" t="s">
        <v>153</v>
      </c>
      <c r="E95" s="34">
        <v>1.6693163752000001E-2</v>
      </c>
      <c r="F95" s="34" t="s">
        <v>194</v>
      </c>
      <c r="G95" s="22">
        <v>1.6693163752000001E-2</v>
      </c>
      <c r="H95" s="23">
        <v>-1.5396458813000001E-2</v>
      </c>
      <c r="I95" s="23">
        <v>-9.1064662190999998E-2</v>
      </c>
      <c r="J95" s="23">
        <v>-3.2770261161999999E-2</v>
      </c>
      <c r="K95" s="23">
        <v>0.32387484427000002</v>
      </c>
      <c r="L95" s="23">
        <v>-5.2477095140999998E-2</v>
      </c>
      <c r="M95" s="23">
        <v>4.3831568580999999E-2</v>
      </c>
      <c r="N95" s="23">
        <v>-4.9304081153000001E-2</v>
      </c>
      <c r="O95" s="23">
        <v>-2.8975997228000001E-2</v>
      </c>
      <c r="P95" s="23">
        <v>-1.5396458813000001E-2</v>
      </c>
      <c r="Q95" s="23">
        <v>-1.3573512479999999E-2</v>
      </c>
      <c r="R95" s="23">
        <v>-9.4978345866E-2</v>
      </c>
      <c r="S95" s="23">
        <v>0.76867700989999999</v>
      </c>
      <c r="T95" s="23">
        <v>-5.1224600597E-2</v>
      </c>
      <c r="U95" s="16"/>
      <c r="V95" s="16"/>
      <c r="W95" s="16"/>
      <c r="X95" s="16"/>
    </row>
    <row r="96" spans="2:24" ht="14.5" x14ac:dyDescent="0.4">
      <c r="B96" s="37" t="s">
        <v>75</v>
      </c>
      <c r="C96" s="37" t="s">
        <v>143</v>
      </c>
      <c r="D96" s="36" t="s">
        <v>153</v>
      </c>
      <c r="E96" s="36">
        <v>1.6806722690000001E-2</v>
      </c>
      <c r="F96" s="36" t="s">
        <v>75</v>
      </c>
      <c r="G96" s="24">
        <v>1.6806722690000001E-2</v>
      </c>
      <c r="H96" s="25">
        <v>-2.5222058738999999E-2</v>
      </c>
      <c r="I96" s="25">
        <v>7.3180321510999999E-2</v>
      </c>
      <c r="J96" s="25">
        <v>-5.0162345787999997E-3</v>
      </c>
      <c r="K96" s="25">
        <v>-0.14805376744000001</v>
      </c>
      <c r="L96" s="25">
        <v>-0.1240356083</v>
      </c>
      <c r="M96" s="25">
        <v>0</v>
      </c>
      <c r="N96" s="25">
        <v>8.1978319783999998E-2</v>
      </c>
      <c r="O96" s="25">
        <v>1.7532874138999999E-2</v>
      </c>
      <c r="P96" s="25">
        <v>-2.5222058738999999E-2</v>
      </c>
      <c r="Q96" s="25">
        <v>0.23743885014999999</v>
      </c>
      <c r="R96" s="25">
        <v>-0.21907865096000001</v>
      </c>
      <c r="S96" s="25">
        <v>-0.13673056195</v>
      </c>
      <c r="T96" s="25">
        <v>7.3180321510999999E-2</v>
      </c>
      <c r="U96" s="16"/>
      <c r="V96" s="16"/>
      <c r="W96" s="16"/>
      <c r="X96" s="16"/>
    </row>
    <row r="97" spans="2:24" ht="14.5" x14ac:dyDescent="0.4">
      <c r="B97" s="35" t="s">
        <v>77</v>
      </c>
      <c r="C97" s="35" t="s">
        <v>144</v>
      </c>
      <c r="D97" s="34" t="s">
        <v>153</v>
      </c>
      <c r="E97" s="34">
        <v>4.8499545318999998E-3</v>
      </c>
      <c r="F97" s="34" t="s">
        <v>77</v>
      </c>
      <c r="G97" s="22">
        <v>4.8499545318999998E-3</v>
      </c>
      <c r="H97" s="23">
        <v>4.7459555106000001E-2</v>
      </c>
      <c r="I97" s="23">
        <v>0.18203623674</v>
      </c>
      <c r="J97" s="23">
        <v>0.32867911108999998</v>
      </c>
      <c r="K97" s="23">
        <v>0.53797319531999999</v>
      </c>
      <c r="L97" s="23">
        <v>-7.2444500620000001E-3</v>
      </c>
      <c r="M97" s="23">
        <v>5.8700052479000002E-2</v>
      </c>
      <c r="N97" s="23">
        <v>8.9718170228999999E-2</v>
      </c>
      <c r="O97" s="23">
        <v>3.5569701042000003E-2</v>
      </c>
      <c r="P97" s="23">
        <v>4.7459555106000001E-2</v>
      </c>
      <c r="Q97" s="23">
        <v>0.35609017990000003</v>
      </c>
      <c r="R97" s="23">
        <v>0.19505448269</v>
      </c>
      <c r="S97" s="23">
        <v>0.63462860911999996</v>
      </c>
      <c r="T97" s="23">
        <v>0.25142182586</v>
      </c>
      <c r="U97" s="16"/>
      <c r="V97" s="16"/>
      <c r="W97" s="16"/>
      <c r="X97" s="16"/>
    </row>
    <row r="98" spans="2:24" ht="14.5" x14ac:dyDescent="0.4">
      <c r="B98" s="39" t="s">
        <v>79</v>
      </c>
      <c r="C98" s="39" t="s">
        <v>145</v>
      </c>
      <c r="D98" s="38" t="s">
        <v>158</v>
      </c>
      <c r="E98" s="38">
        <v>1.3966480446000001E-2</v>
      </c>
      <c r="F98" s="38" t="s">
        <v>79</v>
      </c>
      <c r="G98" s="26">
        <v>1.3966480446000001E-2</v>
      </c>
      <c r="H98" s="27">
        <v>-3.5905970395999999E-2</v>
      </c>
      <c r="I98" s="27">
        <v>-0.18667838472000001</v>
      </c>
      <c r="J98" s="27">
        <v>-3.1425583164000001E-2</v>
      </c>
      <c r="K98" s="27">
        <v>6.1294397388000001E-2</v>
      </c>
      <c r="L98" s="27">
        <v>-4.0935672532000002E-3</v>
      </c>
      <c r="M98" s="27">
        <v>8.8791304707999993E-2</v>
      </c>
      <c r="N98" s="25">
        <v>-7.7643171807000005E-2</v>
      </c>
      <c r="O98" s="27">
        <v>-8.5373134328000005E-2</v>
      </c>
      <c r="P98" s="27">
        <v>-3.5905970395999999E-2</v>
      </c>
      <c r="Q98" s="27">
        <v>0.21652618467000001</v>
      </c>
      <c r="R98" s="27">
        <v>-0.21987211454</v>
      </c>
      <c r="S98" s="27">
        <v>0.53196373697999999</v>
      </c>
      <c r="T98" s="27">
        <v>-0.11446249734</v>
      </c>
      <c r="U98" s="16"/>
      <c r="V98" s="16"/>
      <c r="W98" s="16"/>
      <c r="X98" s="16"/>
    </row>
    <row r="99" spans="2:24" ht="14.5" x14ac:dyDescent="0.4">
      <c r="B99" s="41" t="s">
        <v>81</v>
      </c>
      <c r="C99" s="41" t="s">
        <v>146</v>
      </c>
      <c r="D99" s="40" t="s">
        <v>153</v>
      </c>
      <c r="E99" s="40">
        <v>1.1363636364E-2</v>
      </c>
      <c r="F99" s="40" t="s">
        <v>81</v>
      </c>
      <c r="G99" s="28">
        <v>1.1363636364E-2</v>
      </c>
      <c r="H99" s="29">
        <v>-1.5797788308999999E-2</v>
      </c>
      <c r="I99" s="29">
        <v>-0.38133068520000002</v>
      </c>
      <c r="J99" s="29">
        <v>-0.34004237288</v>
      </c>
      <c r="K99" s="29">
        <v>-0.33010752688</v>
      </c>
      <c r="L99" s="29">
        <v>5.9241706162000002E-2</v>
      </c>
      <c r="M99" s="29">
        <v>0.12639821029000001</v>
      </c>
      <c r="N99" s="23">
        <v>-0.14399205561</v>
      </c>
      <c r="O99" s="29">
        <v>-0.26566125289999998</v>
      </c>
      <c r="P99" s="29">
        <v>-1.5797788308999999E-2</v>
      </c>
      <c r="Q99" s="29">
        <v>0.62161209029999998</v>
      </c>
      <c r="R99" s="29">
        <v>-0.50087424554000004</v>
      </c>
      <c r="S99" s="29">
        <v>9.0293453722999992E-3</v>
      </c>
      <c r="T99" s="29">
        <v>-0.30313199104999999</v>
      </c>
      <c r="U99" s="16"/>
      <c r="V99" s="16"/>
      <c r="W99" s="16"/>
      <c r="X99" s="16"/>
    </row>
    <row r="100" spans="2:24" ht="14.5" x14ac:dyDescent="0.4">
      <c r="B100" s="39" t="s">
        <v>284</v>
      </c>
      <c r="C100" s="39" t="s">
        <v>304</v>
      </c>
      <c r="D100" s="38" t="s">
        <v>153</v>
      </c>
      <c r="E100" s="38">
        <v>1.1778563002E-3</v>
      </c>
      <c r="F100" s="38" t="s">
        <v>284</v>
      </c>
      <c r="G100" s="26">
        <v>1.1778563002E-3</v>
      </c>
      <c r="H100" s="27">
        <v>-9.1394975948000001E-2</v>
      </c>
      <c r="I100" s="27">
        <v>5.9190031153999997E-2</v>
      </c>
      <c r="J100" s="27">
        <v>0.24885182316000001</v>
      </c>
      <c r="K100" s="27">
        <v>4.8218476964000001E-2</v>
      </c>
      <c r="L100" s="27">
        <v>2.3343714822000001E-2</v>
      </c>
      <c r="M100" s="27">
        <v>0.125</v>
      </c>
      <c r="N100" s="25">
        <v>2.6791277259999999E-2</v>
      </c>
      <c r="O100" s="27">
        <v>0.13531553398000001</v>
      </c>
      <c r="P100" s="27">
        <v>-9.1394975948000001E-2</v>
      </c>
      <c r="Q100" s="27">
        <v>-5.8249031127999999E-2</v>
      </c>
      <c r="R100" s="27">
        <v>-2.7873593160000001E-2</v>
      </c>
      <c r="S100" s="27">
        <v>-5.2060183634E-3</v>
      </c>
      <c r="T100" s="27">
        <v>0.19158878504999999</v>
      </c>
      <c r="U100" s="16"/>
      <c r="V100" s="16"/>
      <c r="W100" s="16"/>
      <c r="X100" s="16"/>
    </row>
    <row r="101" spans="2:24" ht="14.5" x14ac:dyDescent="0.4">
      <c r="B101" s="41" t="s">
        <v>285</v>
      </c>
      <c r="C101" s="41" t="s">
        <v>305</v>
      </c>
      <c r="D101" s="40" t="s">
        <v>153</v>
      </c>
      <c r="E101" s="40">
        <v>3.1660692951999997E-2</v>
      </c>
      <c r="F101" s="40" t="s">
        <v>285</v>
      </c>
      <c r="G101" s="28">
        <v>3.1660692951999997E-2</v>
      </c>
      <c r="H101" s="29">
        <v>-9.8643006263999994E-2</v>
      </c>
      <c r="I101" s="29">
        <v>-0.21728669416999999</v>
      </c>
      <c r="J101" s="29">
        <v>-0.28398616149</v>
      </c>
      <c r="K101" s="29">
        <v>-0.25860825905000001</v>
      </c>
      <c r="L101" s="29">
        <v>-7.6528659508000002E-2</v>
      </c>
      <c r="M101" s="29">
        <v>-4.9785407725000001E-2</v>
      </c>
      <c r="N101" s="23">
        <v>-8.7624209576000006E-2</v>
      </c>
      <c r="O101" s="29">
        <v>-4.8229738388000001E-2</v>
      </c>
      <c r="P101" s="29">
        <v>-9.8643006263999994E-2</v>
      </c>
      <c r="Q101" s="29">
        <v>0.95451701123999999</v>
      </c>
      <c r="R101" s="29">
        <v>-0.32859686881</v>
      </c>
      <c r="S101" s="29">
        <v>0.44177507216</v>
      </c>
      <c r="T101" s="29">
        <v>-0.25625439522999999</v>
      </c>
      <c r="U101" s="16"/>
      <c r="V101" s="16"/>
      <c r="W101" s="16"/>
      <c r="X101" s="16"/>
    </row>
    <row r="102" spans="2:24" ht="14.5" x14ac:dyDescent="0.4">
      <c r="B102" s="39" t="s">
        <v>83</v>
      </c>
      <c r="C102" s="39" t="s">
        <v>160</v>
      </c>
      <c r="D102" s="38" t="s">
        <v>153</v>
      </c>
      <c r="E102" s="38">
        <v>-2.1765880745999999E-2</v>
      </c>
      <c r="F102" s="38" t="s">
        <v>83</v>
      </c>
      <c r="G102" s="26">
        <v>-2.1765880745999999E-2</v>
      </c>
      <c r="H102" s="27">
        <v>-0.15521284730000001</v>
      </c>
      <c r="I102" s="27">
        <v>-0.11120102929</v>
      </c>
      <c r="J102" s="27">
        <v>-8.3770875849000004E-2</v>
      </c>
      <c r="K102" s="27">
        <v>-0.10554229473</v>
      </c>
      <c r="L102" s="27">
        <v>0.10476628678</v>
      </c>
      <c r="M102" s="27">
        <v>-4.1205053450000001E-2</v>
      </c>
      <c r="N102" s="25">
        <v>0.17575511859000001</v>
      </c>
      <c r="O102" s="27">
        <v>-0.10517241379</v>
      </c>
      <c r="P102" s="27">
        <v>-0.15521284730000001</v>
      </c>
      <c r="Q102" s="27">
        <v>0.18016094001999999</v>
      </c>
      <c r="R102" s="27">
        <v>0.14677320490000001</v>
      </c>
      <c r="S102" s="27">
        <v>-0.14916186588999999</v>
      </c>
      <c r="T102" s="27">
        <v>-0.14782403839</v>
      </c>
      <c r="U102" s="16"/>
      <c r="V102" s="16"/>
      <c r="W102" s="16"/>
      <c r="X102" s="16"/>
    </row>
    <row r="103" spans="2:24" ht="14.5" x14ac:dyDescent="0.4">
      <c r="B103" s="41" t="s">
        <v>85</v>
      </c>
      <c r="C103" s="41" t="s">
        <v>147</v>
      </c>
      <c r="D103" s="40" t="s">
        <v>157</v>
      </c>
      <c r="E103" s="40">
        <v>2.0615381395999999E-2</v>
      </c>
      <c r="F103" s="40" t="s">
        <v>85</v>
      </c>
      <c r="G103" s="28">
        <v>2.0615381395999999E-2</v>
      </c>
      <c r="H103" s="29">
        <v>1.0174303324E-2</v>
      </c>
      <c r="I103" s="29">
        <v>4.3660744319000001E-2</v>
      </c>
      <c r="J103" s="29">
        <v>0.16464252616</v>
      </c>
      <c r="K103" s="29">
        <v>0.28741132446000001</v>
      </c>
      <c r="L103" s="29">
        <v>-3.2398897059000002E-2</v>
      </c>
      <c r="M103" s="29">
        <v>-1.1398717641999999E-2</v>
      </c>
      <c r="N103" s="23">
        <v>6.1253903434000001E-2</v>
      </c>
      <c r="O103" s="29">
        <v>-2.6482571299000002E-2</v>
      </c>
      <c r="P103" s="29">
        <v>1.0174303324E-2</v>
      </c>
      <c r="Q103" s="29">
        <v>0.20146417609</v>
      </c>
      <c r="R103" s="29">
        <v>-5.5161095484999999E-2</v>
      </c>
      <c r="S103" s="29">
        <v>0.39780442251999998</v>
      </c>
      <c r="T103" s="29">
        <v>3.1764350179999998E-2</v>
      </c>
      <c r="U103" s="16"/>
      <c r="V103" s="16"/>
      <c r="W103" s="16"/>
      <c r="X103" s="16"/>
    </row>
    <row r="104" spans="2:24" ht="14.5" x14ac:dyDescent="0.4">
      <c r="B104" s="39" t="s">
        <v>195</v>
      </c>
      <c r="C104" s="39" t="s">
        <v>148</v>
      </c>
      <c r="D104" s="38" t="s">
        <v>153</v>
      </c>
      <c r="E104" s="38">
        <v>3.1537450723000002E-2</v>
      </c>
      <c r="F104" s="38" t="s">
        <v>195</v>
      </c>
      <c r="G104" s="26">
        <v>3.1537450723000002E-2</v>
      </c>
      <c r="H104" s="27">
        <v>-4.5277179862E-2</v>
      </c>
      <c r="I104" s="27">
        <v>5.7211328667000003E-2</v>
      </c>
      <c r="J104" s="27">
        <v>0.24131710492</v>
      </c>
      <c r="K104" s="27">
        <v>0.46059964128000003</v>
      </c>
      <c r="L104" s="27">
        <v>-6.2656245715999995E-2</v>
      </c>
      <c r="M104" s="27">
        <v>0.12930513595000001</v>
      </c>
      <c r="N104" s="25">
        <v>0.15796517637999999</v>
      </c>
      <c r="O104" s="27">
        <v>-4.3711339848999997E-2</v>
      </c>
      <c r="P104" s="27">
        <v>-4.5277179862E-2</v>
      </c>
      <c r="Q104" s="27">
        <v>0.51017005824999995</v>
      </c>
      <c r="R104" s="27">
        <v>-7.3743163723999999E-2</v>
      </c>
      <c r="S104" s="27">
        <v>0.50166779041999998</v>
      </c>
      <c r="T104" s="27">
        <v>0.19391418325000001</v>
      </c>
      <c r="U104" s="16"/>
      <c r="V104" s="16"/>
      <c r="W104" s="16"/>
      <c r="X104" s="16"/>
    </row>
    <row r="105" spans="2:24" ht="14.5" x14ac:dyDescent="0.4">
      <c r="B105" s="41" t="s">
        <v>196</v>
      </c>
      <c r="C105" s="41" t="s">
        <v>210</v>
      </c>
      <c r="D105" s="40" t="s">
        <v>153</v>
      </c>
      <c r="E105" s="40">
        <v>3.7887948408999998E-2</v>
      </c>
      <c r="F105" s="40" t="s">
        <v>196</v>
      </c>
      <c r="G105" s="28">
        <v>3.7887948408999998E-2</v>
      </c>
      <c r="H105" s="29">
        <v>-6.2272396212000002E-2</v>
      </c>
      <c r="I105" s="29">
        <v>5.6571279682E-2</v>
      </c>
      <c r="J105" s="29">
        <v>0.11178106979000001</v>
      </c>
      <c r="K105" s="29">
        <v>0.45624124606999999</v>
      </c>
      <c r="L105" s="29">
        <v>-0.12181351726</v>
      </c>
      <c r="M105" s="29">
        <v>0.14901593252000001</v>
      </c>
      <c r="N105" s="23">
        <v>0.13784665578999999</v>
      </c>
      <c r="O105" s="29">
        <v>-9.7647927360000001E-3</v>
      </c>
      <c r="P105" s="29">
        <v>-6.2272396212000002E-2</v>
      </c>
      <c r="Q105" s="29">
        <v>0.53702315464000006</v>
      </c>
      <c r="R105" s="29">
        <v>-0.13686870647999999</v>
      </c>
      <c r="S105" s="29">
        <v>0.67226697298000004</v>
      </c>
      <c r="T105" s="29">
        <v>0.21401723419999999</v>
      </c>
      <c r="U105" s="16"/>
      <c r="V105" s="16"/>
      <c r="W105" s="16"/>
      <c r="X105" s="16"/>
    </row>
    <row r="106" spans="2:24" ht="14.5" x14ac:dyDescent="0.4">
      <c r="B106" s="39" t="s">
        <v>197</v>
      </c>
      <c r="C106" s="39" t="s">
        <v>211</v>
      </c>
      <c r="D106" s="38" t="s">
        <v>153</v>
      </c>
      <c r="E106" s="38">
        <v>2.1153846154000001E-2</v>
      </c>
      <c r="F106" s="38" t="s">
        <v>197</v>
      </c>
      <c r="G106" s="26">
        <v>2.1153846154000001E-2</v>
      </c>
      <c r="H106" s="27">
        <v>-8.8151116200000004E-2</v>
      </c>
      <c r="I106" s="27">
        <v>-0.28149417484</v>
      </c>
      <c r="J106" s="27">
        <v>-0.27561797231000001</v>
      </c>
      <c r="K106" s="27">
        <v>-0.13971061375999999</v>
      </c>
      <c r="L106" s="27">
        <v>-1.3229562602999999E-2</v>
      </c>
      <c r="M106" s="27">
        <v>5.9173003800999997E-2</v>
      </c>
      <c r="N106" s="25">
        <v>-0.15099842944</v>
      </c>
      <c r="O106" s="27">
        <v>-7.1891117791000006E-2</v>
      </c>
      <c r="P106" s="27">
        <v>-8.8151116200000004E-2</v>
      </c>
      <c r="Q106" s="27">
        <v>0.24652804835</v>
      </c>
      <c r="R106" s="27">
        <v>-0.19265631858000001</v>
      </c>
      <c r="S106" s="27">
        <v>0.59645542261999995</v>
      </c>
      <c r="T106" s="27">
        <v>-0.23897802692</v>
      </c>
      <c r="U106" s="16"/>
      <c r="V106" s="16"/>
      <c r="W106" s="16"/>
      <c r="X106" s="16"/>
    </row>
    <row r="107" spans="2:24" ht="14.5" x14ac:dyDescent="0.4">
      <c r="B107" s="41" t="s">
        <v>87</v>
      </c>
      <c r="C107" s="41" t="s">
        <v>149</v>
      </c>
      <c r="D107" s="40" t="s">
        <v>153</v>
      </c>
      <c r="E107" s="40">
        <v>2.8159340660000001E-2</v>
      </c>
      <c r="F107" s="40" t="s">
        <v>87</v>
      </c>
      <c r="G107" s="28">
        <v>2.8159340660000001E-2</v>
      </c>
      <c r="H107" s="29">
        <v>4.2479108634999999E-2</v>
      </c>
      <c r="I107" s="29">
        <v>0.17966903073000001</v>
      </c>
      <c r="J107" s="29">
        <v>0.46541780067999999</v>
      </c>
      <c r="K107" s="29">
        <v>0.78981746014999998</v>
      </c>
      <c r="L107" s="29">
        <v>-4.0274001793999996E-3</v>
      </c>
      <c r="M107" s="29">
        <v>0.21435406699000001</v>
      </c>
      <c r="N107" s="23">
        <v>1.6548463356E-2</v>
      </c>
      <c r="O107" s="29">
        <v>0.11317829457</v>
      </c>
      <c r="P107" s="29">
        <v>4.2479108634999999E-2</v>
      </c>
      <c r="Q107" s="29">
        <v>1.1466301034999999</v>
      </c>
      <c r="R107" s="29">
        <v>-0.38614119894999999</v>
      </c>
      <c r="S107" s="29">
        <v>0.44342314521999998</v>
      </c>
      <c r="T107" s="29">
        <v>0.43253588517000002</v>
      </c>
      <c r="U107" s="16"/>
      <c r="V107" s="16"/>
      <c r="W107" s="16"/>
      <c r="X107" s="16"/>
    </row>
    <row r="108" spans="2:24" ht="14.5" x14ac:dyDescent="0.4">
      <c r="B108" s="39" t="s">
        <v>89</v>
      </c>
      <c r="C108" s="39" t="s">
        <v>150</v>
      </c>
      <c r="D108" s="38" t="s">
        <v>155</v>
      </c>
      <c r="E108" s="38">
        <v>3.6249999998999999E-2</v>
      </c>
      <c r="F108" s="38" t="s">
        <v>89</v>
      </c>
      <c r="G108" s="26">
        <v>3.6249999998999999E-2</v>
      </c>
      <c r="H108" s="27">
        <v>0.22997032641000001</v>
      </c>
      <c r="I108" s="27">
        <v>0.31587301587</v>
      </c>
      <c r="J108" s="27">
        <v>0.46208112875000001</v>
      </c>
      <c r="K108" s="27">
        <v>0.49909584086999997</v>
      </c>
      <c r="L108" s="27">
        <v>9.9815157114999997E-2</v>
      </c>
      <c r="M108" s="27">
        <v>5.8823529413000002E-2</v>
      </c>
      <c r="N108" s="25">
        <v>0.12222222222</v>
      </c>
      <c r="O108" s="27">
        <v>-4.6676096181999999E-2</v>
      </c>
      <c r="P108" s="27">
        <v>0.22997032641000001</v>
      </c>
      <c r="Q108" s="27">
        <v>0.36029803684</v>
      </c>
      <c r="R108" s="27">
        <v>-0.40759018928000001</v>
      </c>
      <c r="S108" s="27">
        <v>0.11842105263</v>
      </c>
      <c r="T108" s="27">
        <v>0.39327731092000001</v>
      </c>
      <c r="U108" s="16"/>
      <c r="V108" s="16"/>
      <c r="W108" s="16"/>
      <c r="X108" s="16"/>
    </row>
    <row r="109" spans="2:24" ht="14.5" x14ac:dyDescent="0.4">
      <c r="B109" s="35" t="s">
        <v>91</v>
      </c>
      <c r="C109" s="35" t="s">
        <v>151</v>
      </c>
      <c r="D109" s="34" t="s">
        <v>153</v>
      </c>
      <c r="E109" s="34">
        <v>2.1903323264000001E-2</v>
      </c>
      <c r="F109" s="34" t="s">
        <v>91</v>
      </c>
      <c r="G109" s="22">
        <v>2.1903323264000001E-2</v>
      </c>
      <c r="H109" s="23">
        <v>-1.5761396701000002E-2</v>
      </c>
      <c r="I109" s="23">
        <v>-3.7239089183E-2</v>
      </c>
      <c r="J109" s="23">
        <v>0.30906932411999999</v>
      </c>
      <c r="K109" s="23">
        <v>0.67286457077999995</v>
      </c>
      <c r="L109" s="23">
        <v>0.12354876477</v>
      </c>
      <c r="M109" s="23">
        <v>0.17176209005000001</v>
      </c>
      <c r="N109" s="23">
        <v>4.9217267553000002E-2</v>
      </c>
      <c r="O109" s="23">
        <v>-6.7706567198000001E-2</v>
      </c>
      <c r="P109" s="23">
        <v>-1.5761396701000002E-2</v>
      </c>
      <c r="Q109" s="23">
        <v>-5.7343429286000003E-2</v>
      </c>
      <c r="R109" s="23">
        <v>-0.22798891432000001</v>
      </c>
      <c r="S109" s="23">
        <v>0.49301106231000003</v>
      </c>
      <c r="T109" s="23">
        <v>0.12812673708</v>
      </c>
      <c r="U109" s="16"/>
      <c r="V109" s="16"/>
      <c r="W109" s="16"/>
      <c r="X109" s="16"/>
    </row>
    <row r="110" spans="2:24" ht="14.5" x14ac:dyDescent="0.4">
      <c r="B110" s="37" t="s">
        <v>286</v>
      </c>
      <c r="C110" s="37" t="s">
        <v>306</v>
      </c>
      <c r="D110" s="36" t="s">
        <v>153</v>
      </c>
      <c r="E110" s="36">
        <v>1.2787723783999999E-2</v>
      </c>
      <c r="F110" s="36" t="s">
        <v>286</v>
      </c>
      <c r="G110" s="24">
        <v>1.2787723783999999E-2</v>
      </c>
      <c r="H110" s="25">
        <v>6.4516129032000005E-2</v>
      </c>
      <c r="I110" s="25">
        <v>-3.3666132549E-3</v>
      </c>
      <c r="J110" s="25">
        <v>0.28199580819999998</v>
      </c>
      <c r="K110" s="25">
        <v>-0.15575885801</v>
      </c>
      <c r="L110" s="25">
        <v>-0.11909913529</v>
      </c>
      <c r="M110" s="25">
        <v>0.23529411765</v>
      </c>
      <c r="N110" s="25">
        <v>0.10275689222999999</v>
      </c>
      <c r="O110" s="25">
        <v>-0.15100837737</v>
      </c>
      <c r="P110" s="25">
        <v>6.4516129032000005E-2</v>
      </c>
      <c r="Q110" s="25">
        <v>-0.17591053875000001</v>
      </c>
      <c r="R110" s="25">
        <v>-0.48771146996999998</v>
      </c>
      <c r="S110" s="25">
        <v>-0.28971572381999999</v>
      </c>
      <c r="T110" s="25">
        <v>0.23113536009999999</v>
      </c>
      <c r="U110" s="16"/>
      <c r="V110" s="16"/>
      <c r="W110" s="16"/>
      <c r="X110" s="16"/>
    </row>
    <row r="111" spans="2:24" ht="14.5" x14ac:dyDescent="0.4">
      <c r="B111" s="35" t="s">
        <v>198</v>
      </c>
      <c r="C111" s="35" t="s">
        <v>212</v>
      </c>
      <c r="D111" s="34" t="s">
        <v>153</v>
      </c>
      <c r="E111" s="34">
        <v>2.7143738433000001E-2</v>
      </c>
      <c r="F111" s="34" t="s">
        <v>198</v>
      </c>
      <c r="G111" s="22">
        <v>2.7143738433000001E-2</v>
      </c>
      <c r="H111" s="23">
        <v>5.3130929791000002E-2</v>
      </c>
      <c r="I111" s="23">
        <v>0.17013993707</v>
      </c>
      <c r="J111" s="23">
        <v>0.55913788869000003</v>
      </c>
      <c r="K111" s="23">
        <v>0.97380222079000001</v>
      </c>
      <c r="L111" s="23">
        <v>1.8086816719000001E-2</v>
      </c>
      <c r="M111" s="23">
        <v>0.13541255428000001</v>
      </c>
      <c r="N111" s="23">
        <v>4.033379694E-2</v>
      </c>
      <c r="O111" s="23">
        <v>6.8028216931000002E-2</v>
      </c>
      <c r="P111" s="23">
        <v>5.3130929791000002E-2</v>
      </c>
      <c r="Q111" s="23">
        <v>0.52385294439999996</v>
      </c>
      <c r="R111" s="23">
        <v>-0.15746958783000001</v>
      </c>
      <c r="S111" s="23">
        <v>0.63859446093000005</v>
      </c>
      <c r="T111" s="23">
        <v>0.32859157482000001</v>
      </c>
      <c r="U111" s="16"/>
      <c r="V111" s="16"/>
      <c r="W111" s="16"/>
      <c r="X111" s="16"/>
    </row>
    <row r="112" spans="2:24" ht="14.5" x14ac:dyDescent="0.4">
      <c r="B112" s="37" t="s">
        <v>287</v>
      </c>
      <c r="C112" s="37" t="s">
        <v>307</v>
      </c>
      <c r="D112" s="36" t="s">
        <v>153</v>
      </c>
      <c r="E112" s="36">
        <v>3.4468937874000002E-2</v>
      </c>
      <c r="F112" s="36" t="s">
        <v>287</v>
      </c>
      <c r="G112" s="24">
        <v>3.4468937874000002E-2</v>
      </c>
      <c r="H112" s="25">
        <v>-3.8595137012000002E-3</v>
      </c>
      <c r="I112" s="25">
        <v>-8.4102200141000005E-2</v>
      </c>
      <c r="J112" s="25">
        <v>-0.15527403737000001</v>
      </c>
      <c r="K112" s="25">
        <v>0.19201492692</v>
      </c>
      <c r="L112" s="25">
        <v>-3.3528749237999998E-2</v>
      </c>
      <c r="M112" s="25">
        <v>-0.15222623345</v>
      </c>
      <c r="N112" s="25">
        <v>0.10539389638</v>
      </c>
      <c r="O112" s="25">
        <v>-0.16821829856000001</v>
      </c>
      <c r="P112" s="25">
        <v>-3.8595137012000002E-3</v>
      </c>
      <c r="Q112" s="25">
        <v>0.55438291100000003</v>
      </c>
      <c r="R112" s="25">
        <v>-0.42868666673</v>
      </c>
      <c r="S112" s="25">
        <v>0.82321631640000004</v>
      </c>
      <c r="T112" s="25">
        <v>-0.22352587244</v>
      </c>
      <c r="U112" s="16"/>
      <c r="V112" s="16"/>
      <c r="W112" s="16"/>
      <c r="X112" s="16"/>
    </row>
    <row r="113" spans="2:24" ht="14.5" x14ac:dyDescent="0.4">
      <c r="B113" s="35" t="s">
        <v>93</v>
      </c>
      <c r="C113" s="35" t="s">
        <v>152</v>
      </c>
      <c r="D113" s="34" t="s">
        <v>153</v>
      </c>
      <c r="E113" s="34">
        <v>1.7233560091000001E-2</v>
      </c>
      <c r="F113" s="34" t="s">
        <v>93</v>
      </c>
      <c r="G113" s="22">
        <v>1.7233560091000001E-2</v>
      </c>
      <c r="H113" s="23">
        <v>-0.12056459517</v>
      </c>
      <c r="I113" s="23">
        <v>-0.13074365278</v>
      </c>
      <c r="J113" s="23">
        <v>0.10628853324</v>
      </c>
      <c r="K113" s="23">
        <v>5.3882231338999997E-2</v>
      </c>
      <c r="L113" s="23">
        <v>0.13569606127</v>
      </c>
      <c r="M113" s="23">
        <v>6.6171923314E-2</v>
      </c>
      <c r="N113" s="23">
        <v>-3.9056457849999997E-2</v>
      </c>
      <c r="O113" s="23">
        <v>2.8598892317E-2</v>
      </c>
      <c r="P113" s="23">
        <v>-0.12056459517</v>
      </c>
      <c r="Q113" s="23">
        <v>-2.5963719922E-2</v>
      </c>
      <c r="R113" s="23">
        <v>0.45525196034999998</v>
      </c>
      <c r="S113" s="23">
        <v>-3.0360523449999999E-2</v>
      </c>
      <c r="T113" s="23">
        <v>-7.3223288430999997E-2</v>
      </c>
      <c r="U113" s="16"/>
      <c r="V113" s="16"/>
      <c r="W113" s="16"/>
      <c r="X113" s="16"/>
    </row>
    <row r="114" spans="2:24" ht="14.5" x14ac:dyDescent="0.4">
      <c r="B114" s="37" t="s">
        <v>167</v>
      </c>
      <c r="C114" s="37" t="s">
        <v>170</v>
      </c>
      <c r="D114" s="36" t="s">
        <v>153</v>
      </c>
      <c r="E114" s="36">
        <v>2.0703933747000001E-2</v>
      </c>
      <c r="F114" s="36" t="s">
        <v>167</v>
      </c>
      <c r="G114" s="24">
        <v>2.0703933747000001E-2</v>
      </c>
      <c r="H114" s="25">
        <v>-0.18579686209999999</v>
      </c>
      <c r="I114" s="25">
        <v>-0.32788002726999999</v>
      </c>
      <c r="J114" s="25">
        <v>-0.27318772036</v>
      </c>
      <c r="K114" s="25">
        <v>-0.27725664844999998</v>
      </c>
      <c r="L114" s="25">
        <v>-6.3361786926999994E-2</v>
      </c>
      <c r="M114" s="25">
        <v>0.20542317172999999</v>
      </c>
      <c r="N114" s="25">
        <v>-9.5432856167999999E-2</v>
      </c>
      <c r="O114" s="25">
        <v>-8.7415222306000004E-2</v>
      </c>
      <c r="P114" s="25">
        <v>-0.18579686209999999</v>
      </c>
      <c r="Q114" s="25">
        <v>1.2318551501999999</v>
      </c>
      <c r="R114" s="25">
        <v>-0.61182052166000001</v>
      </c>
      <c r="S114" s="25">
        <v>0.55159864873999997</v>
      </c>
      <c r="T114" s="25">
        <v>-0.18981101068</v>
      </c>
      <c r="U114" s="16"/>
      <c r="V114" s="16"/>
      <c r="W114" s="16"/>
      <c r="X114" s="16"/>
    </row>
    <row r="115" spans="2:24" ht="14.5" x14ac:dyDescent="0.4">
      <c r="B115" s="35"/>
      <c r="C115" s="35"/>
      <c r="D115" s="34"/>
      <c r="E115" s="34"/>
      <c r="F115" s="34"/>
      <c r="G115" s="22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16"/>
      <c r="V115" s="16"/>
      <c r="W115" s="16"/>
      <c r="X115" s="16"/>
    </row>
    <row r="116" spans="2:24" ht="14.5" x14ac:dyDescent="0.4">
      <c r="B116" s="37"/>
      <c r="C116" s="37"/>
      <c r="D116" s="36"/>
      <c r="E116" s="36"/>
      <c r="F116" s="36"/>
      <c r="G116" s="24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16"/>
      <c r="V116" s="16"/>
      <c r="W116" s="16"/>
      <c r="X116" s="16"/>
    </row>
    <row r="117" spans="2:24" ht="14.5" x14ac:dyDescent="0.4">
      <c r="B117" s="35"/>
      <c r="C117" s="35"/>
      <c r="D117" s="34"/>
      <c r="E117" s="34"/>
      <c r="F117" s="34"/>
      <c r="G117" s="22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16"/>
      <c r="V117" s="16"/>
      <c r="W117" s="16"/>
      <c r="X117" s="16"/>
    </row>
    <row r="118" spans="2:24" ht="14.5" x14ac:dyDescent="0.4">
      <c r="B118" s="37"/>
      <c r="C118" s="37"/>
      <c r="D118" s="36"/>
      <c r="E118" s="36"/>
      <c r="F118" s="36"/>
      <c r="G118" s="24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16"/>
      <c r="V118" s="16"/>
      <c r="W118" s="16"/>
      <c r="X118" s="16"/>
    </row>
    <row r="119" spans="2:24" ht="14.5" x14ac:dyDescent="0.4">
      <c r="B119" s="35"/>
      <c r="C119" s="35"/>
      <c r="D119" s="34"/>
      <c r="E119" s="34"/>
      <c r="F119" s="34"/>
      <c r="G119" s="22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16"/>
      <c r="V119" s="16"/>
      <c r="W119" s="16"/>
      <c r="X119" s="16"/>
    </row>
    <row r="120" spans="2:24" ht="14.5" x14ac:dyDescent="0.4">
      <c r="B120" s="37"/>
      <c r="C120" s="37"/>
      <c r="D120" s="36"/>
      <c r="E120" s="36"/>
      <c r="F120" s="36"/>
      <c r="G120" s="24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16"/>
      <c r="V120" s="16"/>
      <c r="W120" s="16"/>
      <c r="X120" s="16"/>
    </row>
    <row r="121" spans="2:24" ht="14.5" x14ac:dyDescent="0.4">
      <c r="B121" s="35"/>
      <c r="C121" s="35"/>
      <c r="D121" s="34"/>
      <c r="E121" s="34"/>
      <c r="F121" s="34"/>
      <c r="G121" s="22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16"/>
      <c r="V121" s="16"/>
      <c r="W121" s="16"/>
      <c r="X121" s="16"/>
    </row>
    <row r="122" spans="2:24" ht="14.5" x14ac:dyDescent="0.4">
      <c r="B122" s="37"/>
      <c r="C122" s="37"/>
      <c r="D122" s="36"/>
      <c r="E122" s="36"/>
      <c r="F122" s="36"/>
      <c r="G122" s="24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16"/>
      <c r="V122" s="16"/>
      <c r="W122" s="16"/>
      <c r="X122" s="16"/>
    </row>
    <row r="123" spans="2:24" ht="14.5" x14ac:dyDescent="0.4">
      <c r="B123" s="35"/>
      <c r="C123" s="35"/>
      <c r="D123" s="34"/>
      <c r="E123" s="34"/>
      <c r="F123" s="34"/>
      <c r="G123" s="22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16"/>
      <c r="V123" s="16"/>
      <c r="W123" s="16"/>
      <c r="X123" s="16"/>
    </row>
    <row r="124" spans="2:24" ht="14.5" x14ac:dyDescent="0.4">
      <c r="B124" s="37"/>
      <c r="C124" s="37"/>
      <c r="D124" s="36"/>
      <c r="E124" s="36"/>
      <c r="F124" s="36"/>
      <c r="G124" s="24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16"/>
      <c r="V124" s="16"/>
      <c r="W124" s="16"/>
      <c r="X124" s="16"/>
    </row>
    <row r="125" spans="2:24" ht="14.5" x14ac:dyDescent="0.4">
      <c r="B125" s="35"/>
      <c r="C125" s="35"/>
      <c r="D125" s="34"/>
      <c r="E125" s="34"/>
      <c r="F125" s="34"/>
      <c r="G125" s="22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16"/>
      <c r="V125" s="16"/>
      <c r="W125" s="16"/>
      <c r="X125" s="16"/>
    </row>
    <row r="126" spans="2:24" ht="14.5" x14ac:dyDescent="0.4">
      <c r="B126" s="39"/>
      <c r="C126" s="39"/>
      <c r="D126" s="38"/>
      <c r="E126" s="38"/>
      <c r="F126" s="38"/>
      <c r="G126" s="26"/>
      <c r="H126" s="27"/>
      <c r="I126" s="27"/>
      <c r="J126" s="27"/>
      <c r="K126" s="27"/>
      <c r="L126" s="27"/>
      <c r="M126" s="27"/>
      <c r="N126" s="25"/>
      <c r="O126" s="27"/>
      <c r="P126" s="27"/>
      <c r="Q126" s="27"/>
      <c r="R126" s="27"/>
      <c r="S126" s="27"/>
      <c r="T126" s="27"/>
      <c r="U126" s="16"/>
      <c r="V126" s="16"/>
      <c r="W126" s="16"/>
      <c r="X126" s="16"/>
    </row>
    <row r="127" spans="2:24" ht="14.5" x14ac:dyDescent="0.4">
      <c r="B127" s="41"/>
      <c r="C127" s="41"/>
      <c r="D127" s="40"/>
      <c r="E127" s="40"/>
      <c r="F127" s="40"/>
      <c r="G127" s="28"/>
      <c r="H127" s="29"/>
      <c r="I127" s="29"/>
      <c r="J127" s="29"/>
      <c r="K127" s="29"/>
      <c r="L127" s="29"/>
      <c r="M127" s="29"/>
      <c r="N127" s="23"/>
      <c r="O127" s="29"/>
      <c r="P127" s="29"/>
      <c r="Q127" s="29"/>
      <c r="R127" s="29"/>
      <c r="S127" s="29"/>
      <c r="T127" s="29"/>
      <c r="U127" s="16"/>
      <c r="V127" s="16"/>
      <c r="W127" s="16"/>
      <c r="X127" s="16"/>
    </row>
    <row r="128" spans="2:24" ht="14.5" x14ac:dyDescent="0.4">
      <c r="B128" s="39"/>
      <c r="C128" s="39"/>
      <c r="D128" s="38"/>
      <c r="E128" s="38"/>
      <c r="F128" s="38"/>
      <c r="G128" s="26"/>
      <c r="H128" s="27"/>
      <c r="I128" s="27"/>
      <c r="J128" s="27"/>
      <c r="K128" s="27"/>
      <c r="L128" s="27"/>
      <c r="M128" s="27"/>
      <c r="N128" s="25"/>
      <c r="O128" s="27"/>
      <c r="P128" s="27"/>
      <c r="Q128" s="27"/>
      <c r="R128" s="27"/>
      <c r="S128" s="27"/>
      <c r="T128" s="27"/>
      <c r="U128" s="16"/>
      <c r="V128" s="16"/>
      <c r="W128" s="16"/>
      <c r="X128" s="16"/>
    </row>
    <row r="129" spans="2:24" ht="14.5" x14ac:dyDescent="0.4">
      <c r="B129" s="41"/>
      <c r="C129" s="41"/>
      <c r="D129" s="40"/>
      <c r="E129" s="40"/>
      <c r="F129" s="40"/>
      <c r="G129" s="28"/>
      <c r="H129" s="29"/>
      <c r="I129" s="29"/>
      <c r="J129" s="29"/>
      <c r="K129" s="29"/>
      <c r="L129" s="29"/>
      <c r="M129" s="29"/>
      <c r="N129" s="23"/>
      <c r="O129" s="29"/>
      <c r="P129" s="29"/>
      <c r="Q129" s="29"/>
      <c r="R129" s="29"/>
      <c r="S129" s="29"/>
      <c r="T129" s="29"/>
      <c r="U129" s="16"/>
      <c r="V129" s="16"/>
      <c r="W129" s="16"/>
      <c r="X129" s="16"/>
    </row>
    <row r="130" spans="2:24" ht="14.5" x14ac:dyDescent="0.4">
      <c r="B130" s="39"/>
      <c r="C130" s="39"/>
      <c r="D130" s="38"/>
      <c r="E130" s="38"/>
      <c r="F130" s="38"/>
      <c r="G130" s="26"/>
      <c r="H130" s="27"/>
      <c r="I130" s="27"/>
      <c r="J130" s="27"/>
      <c r="K130" s="27"/>
      <c r="L130" s="27"/>
      <c r="M130" s="27"/>
      <c r="N130" s="25"/>
      <c r="O130" s="27"/>
      <c r="P130" s="27"/>
      <c r="Q130" s="27"/>
      <c r="R130" s="27"/>
      <c r="S130" s="27"/>
      <c r="T130" s="27"/>
      <c r="U130" s="16"/>
      <c r="V130" s="16"/>
      <c r="W130" s="16"/>
      <c r="X130" s="16"/>
    </row>
    <row r="131" spans="2:24" ht="14.5" x14ac:dyDescent="0.4">
      <c r="B131" s="41"/>
      <c r="C131" s="41"/>
      <c r="D131" s="40"/>
      <c r="E131" s="40"/>
      <c r="F131" s="40"/>
      <c r="G131" s="28"/>
      <c r="H131" s="29"/>
      <c r="I131" s="29"/>
      <c r="J131" s="29"/>
      <c r="K131" s="29"/>
      <c r="L131" s="29"/>
      <c r="M131" s="29"/>
      <c r="N131" s="23"/>
      <c r="O131" s="29"/>
      <c r="P131" s="29"/>
      <c r="Q131" s="29"/>
      <c r="R131" s="29"/>
      <c r="S131" s="29"/>
      <c r="T131" s="29"/>
      <c r="U131" s="16"/>
      <c r="V131" s="16"/>
      <c r="W131" s="16"/>
      <c r="X131" s="16"/>
    </row>
    <row r="132" spans="2:24" ht="14.5" x14ac:dyDescent="0.4">
      <c r="B132" s="39"/>
      <c r="C132" s="39"/>
      <c r="D132" s="38"/>
      <c r="E132" s="38"/>
      <c r="F132" s="38"/>
      <c r="G132" s="26"/>
      <c r="H132" s="27"/>
      <c r="I132" s="27"/>
      <c r="J132" s="27"/>
      <c r="K132" s="27"/>
      <c r="L132" s="27"/>
      <c r="M132" s="27"/>
      <c r="N132" s="25"/>
      <c r="O132" s="27"/>
      <c r="P132" s="27"/>
      <c r="Q132" s="27"/>
      <c r="R132" s="27"/>
      <c r="S132" s="27"/>
      <c r="T132" s="27"/>
      <c r="U132" s="16"/>
      <c r="V132" s="16"/>
      <c r="W132" s="16"/>
      <c r="X132" s="16"/>
    </row>
    <row r="133" spans="2:24" ht="14.5" x14ac:dyDescent="0.4">
      <c r="B133" s="41"/>
      <c r="C133" s="41"/>
      <c r="D133" s="40"/>
      <c r="E133" s="40"/>
      <c r="F133" s="40"/>
      <c r="G133" s="28"/>
      <c r="H133" s="29"/>
      <c r="I133" s="29"/>
      <c r="J133" s="29"/>
      <c r="K133" s="29"/>
      <c r="L133" s="29"/>
      <c r="M133" s="29"/>
      <c r="N133" s="23"/>
      <c r="O133" s="29"/>
      <c r="P133" s="29"/>
      <c r="Q133" s="29"/>
      <c r="R133" s="29"/>
      <c r="S133" s="29"/>
      <c r="T133" s="29"/>
      <c r="U133" s="16"/>
      <c r="V133" s="16"/>
      <c r="W133" s="16"/>
      <c r="X133" s="16"/>
    </row>
    <row r="134" spans="2:24" ht="14.5" x14ac:dyDescent="0.4">
      <c r="B134" s="39"/>
      <c r="C134" s="39"/>
      <c r="D134" s="38"/>
      <c r="E134" s="38"/>
      <c r="F134" s="38"/>
      <c r="G134" s="26"/>
      <c r="H134" s="27"/>
      <c r="I134" s="27"/>
      <c r="J134" s="27"/>
      <c r="K134" s="27"/>
      <c r="L134" s="27"/>
      <c r="M134" s="27"/>
      <c r="N134" s="25"/>
      <c r="O134" s="27"/>
      <c r="P134" s="27"/>
      <c r="Q134" s="27"/>
      <c r="R134" s="27"/>
      <c r="S134" s="27"/>
      <c r="T134" s="27"/>
      <c r="U134" s="16"/>
      <c r="V134" s="16"/>
      <c r="W134" s="16"/>
      <c r="X134" s="16"/>
    </row>
    <row r="135" spans="2:24" ht="14.5" x14ac:dyDescent="0.4">
      <c r="B135" s="41"/>
      <c r="C135" s="41"/>
      <c r="D135" s="40"/>
      <c r="E135" s="40"/>
      <c r="F135" s="40"/>
      <c r="G135" s="28"/>
      <c r="H135" s="29"/>
      <c r="I135" s="29"/>
      <c r="J135" s="29"/>
      <c r="K135" s="29"/>
      <c r="L135" s="29"/>
      <c r="M135" s="29"/>
      <c r="N135" s="23"/>
      <c r="O135" s="29"/>
      <c r="P135" s="29"/>
      <c r="Q135" s="29"/>
      <c r="R135" s="29"/>
      <c r="S135" s="29"/>
      <c r="T135" s="29"/>
      <c r="U135" s="16"/>
      <c r="V135" s="16"/>
      <c r="W135" s="16"/>
      <c r="X135" s="16"/>
    </row>
    <row r="136" spans="2:24" ht="14.5" x14ac:dyDescent="0.4">
      <c r="B136" s="39"/>
      <c r="C136" s="39"/>
      <c r="D136" s="38"/>
      <c r="E136" s="38"/>
      <c r="F136" s="38"/>
      <c r="G136" s="26"/>
      <c r="H136" s="27"/>
      <c r="I136" s="27"/>
      <c r="J136" s="27"/>
      <c r="K136" s="27"/>
      <c r="L136" s="27"/>
      <c r="M136" s="27"/>
      <c r="N136" s="25"/>
      <c r="O136" s="27"/>
      <c r="P136" s="27"/>
      <c r="Q136" s="27"/>
      <c r="R136" s="27"/>
      <c r="S136" s="27"/>
      <c r="T136" s="27"/>
      <c r="U136" s="16"/>
      <c r="V136" s="16"/>
      <c r="W136" s="16"/>
      <c r="X136" s="16"/>
    </row>
    <row r="137" spans="2:24" ht="14.5" x14ac:dyDescent="0.4">
      <c r="B137" s="35"/>
      <c r="C137" s="35"/>
      <c r="D137" s="34"/>
      <c r="E137" s="34"/>
      <c r="F137" s="34"/>
      <c r="G137" s="22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16"/>
      <c r="V137" s="16"/>
      <c r="W137" s="16"/>
      <c r="X137" s="16"/>
    </row>
    <row r="138" spans="2:24" ht="14.5" x14ac:dyDescent="0.4">
      <c r="B138" s="37"/>
      <c r="C138" s="37"/>
      <c r="D138" s="36"/>
      <c r="E138" s="36"/>
      <c r="F138" s="36"/>
      <c r="G138" s="24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16"/>
      <c r="V138" s="16"/>
      <c r="W138" s="16"/>
      <c r="X138" s="16"/>
    </row>
    <row r="139" spans="2:24" ht="14.5" x14ac:dyDescent="0.4">
      <c r="B139" s="35"/>
      <c r="C139" s="35"/>
      <c r="D139" s="34"/>
      <c r="E139" s="34"/>
      <c r="F139" s="34"/>
      <c r="G139" s="22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16"/>
      <c r="V139" s="16"/>
      <c r="W139" s="16"/>
      <c r="X139" s="16"/>
    </row>
    <row r="140" spans="2:24" ht="14.5" x14ac:dyDescent="0.4">
      <c r="B140" s="37"/>
      <c r="C140" s="37"/>
      <c r="D140" s="36"/>
      <c r="E140" s="36"/>
      <c r="F140" s="36"/>
      <c r="G140" s="24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16"/>
      <c r="V140" s="16"/>
      <c r="W140" s="16"/>
      <c r="X140" s="16"/>
    </row>
    <row r="141" spans="2:24" ht="14.5" x14ac:dyDescent="0.4">
      <c r="B141" s="35"/>
      <c r="C141" s="35"/>
      <c r="D141" s="34"/>
      <c r="E141" s="34"/>
      <c r="F141" s="34"/>
      <c r="G141" s="22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16"/>
      <c r="V141" s="16"/>
      <c r="W141" s="16"/>
      <c r="X141" s="16"/>
    </row>
    <row r="142" spans="2:24" ht="14.5" x14ac:dyDescent="0.4">
      <c r="B142" s="37"/>
      <c r="C142" s="37"/>
      <c r="D142" s="36"/>
      <c r="E142" s="36"/>
      <c r="F142" s="36"/>
      <c r="G142" s="24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16"/>
      <c r="V142" s="16"/>
      <c r="W142" s="16"/>
      <c r="X142" s="16"/>
    </row>
    <row r="143" spans="2:24" ht="14.5" x14ac:dyDescent="0.4">
      <c r="B143" s="35"/>
      <c r="C143" s="35"/>
      <c r="D143" s="34"/>
      <c r="E143" s="34"/>
      <c r="F143" s="34"/>
      <c r="G143" s="22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16"/>
      <c r="V143" s="16"/>
      <c r="W143" s="16"/>
      <c r="X143" s="16"/>
    </row>
    <row r="144" spans="2:24" ht="14.5" x14ac:dyDescent="0.4">
      <c r="B144" s="37"/>
      <c r="C144" s="37"/>
      <c r="D144" s="36"/>
      <c r="E144" s="36"/>
      <c r="F144" s="36"/>
      <c r="G144" s="24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16"/>
      <c r="V144" s="16"/>
      <c r="W144" s="16"/>
      <c r="X144" s="16"/>
    </row>
    <row r="145" spans="2:24" ht="14.5" x14ac:dyDescent="0.4">
      <c r="B145" s="35"/>
      <c r="C145" s="35"/>
      <c r="D145" s="34"/>
      <c r="E145" s="34"/>
      <c r="F145" s="34"/>
      <c r="G145" s="22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16"/>
      <c r="V145" s="16"/>
      <c r="W145" s="16"/>
      <c r="X145" s="16"/>
    </row>
    <row r="146" spans="2:24" ht="14.5" x14ac:dyDescent="0.4">
      <c r="B146" s="37"/>
      <c r="C146" s="37"/>
      <c r="D146" s="36"/>
      <c r="E146" s="36"/>
      <c r="F146" s="36"/>
      <c r="G146" s="24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16"/>
      <c r="V146" s="16"/>
      <c r="W146" s="16"/>
      <c r="X146" s="16"/>
    </row>
    <row r="147" spans="2:24" ht="14.5" x14ac:dyDescent="0.4">
      <c r="B147" s="35"/>
      <c r="C147" s="35"/>
      <c r="D147" s="34"/>
      <c r="E147" s="34"/>
      <c r="F147" s="34"/>
      <c r="G147" s="22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16"/>
      <c r="V147" s="16"/>
      <c r="W147" s="16"/>
      <c r="X147" s="16"/>
    </row>
    <row r="148" spans="2:24" ht="14.5" x14ac:dyDescent="0.4">
      <c r="B148" s="37"/>
      <c r="C148" s="37"/>
      <c r="D148" s="36"/>
      <c r="E148" s="36"/>
      <c r="F148" s="36"/>
      <c r="G148" s="24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16"/>
      <c r="V148" s="16"/>
      <c r="W148" s="16"/>
      <c r="X148" s="16"/>
    </row>
    <row r="149" spans="2:24" ht="14.5" x14ac:dyDescent="0.4">
      <c r="B149" s="35"/>
      <c r="C149" s="35"/>
      <c r="D149" s="34"/>
      <c r="E149" s="34"/>
      <c r="F149" s="34"/>
      <c r="G149" s="22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16"/>
      <c r="V149" s="16"/>
      <c r="W149" s="16"/>
      <c r="X149" s="16"/>
    </row>
    <row r="150" spans="2:24" ht="14.5" x14ac:dyDescent="0.4">
      <c r="B150" s="37"/>
      <c r="C150" s="37"/>
      <c r="D150" s="36"/>
      <c r="E150" s="36"/>
      <c r="F150" s="36"/>
      <c r="G150" s="24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16"/>
      <c r="V150" s="16"/>
      <c r="W150" s="16"/>
      <c r="X150" s="16"/>
    </row>
    <row r="151" spans="2:24" ht="14.5" x14ac:dyDescent="0.4">
      <c r="B151" s="35"/>
      <c r="C151" s="35"/>
      <c r="D151" s="34"/>
      <c r="E151" s="34"/>
      <c r="F151" s="34"/>
      <c r="G151" s="22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16"/>
      <c r="V151" s="16"/>
      <c r="W151" s="16"/>
      <c r="X151" s="16"/>
    </row>
    <row r="152" spans="2:24" ht="14.5" x14ac:dyDescent="0.4">
      <c r="B152" s="37"/>
      <c r="C152" s="37"/>
      <c r="D152" s="36"/>
      <c r="E152" s="36"/>
      <c r="F152" s="36"/>
      <c r="G152" s="24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16"/>
      <c r="V152" s="16"/>
      <c r="W152" s="16"/>
      <c r="X152" s="16"/>
    </row>
    <row r="153" spans="2:24" ht="14.5" x14ac:dyDescent="0.4">
      <c r="B153" s="35"/>
      <c r="C153" s="35"/>
      <c r="D153" s="34"/>
      <c r="E153" s="34"/>
      <c r="F153" s="34"/>
      <c r="G153" s="22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16"/>
      <c r="V153" s="16"/>
      <c r="W153" s="16"/>
      <c r="X153" s="16"/>
    </row>
    <row r="154" spans="2:24" ht="14.5" x14ac:dyDescent="0.4">
      <c r="B154" s="39"/>
      <c r="C154" s="39"/>
      <c r="D154" s="38"/>
      <c r="E154" s="38"/>
      <c r="F154" s="38"/>
      <c r="G154" s="26"/>
      <c r="H154" s="27"/>
      <c r="I154" s="27"/>
      <c r="J154" s="27"/>
      <c r="K154" s="27"/>
      <c r="L154" s="27"/>
      <c r="M154" s="27"/>
      <c r="N154" s="25"/>
      <c r="O154" s="27"/>
      <c r="P154" s="27"/>
      <c r="Q154" s="27"/>
      <c r="R154" s="27"/>
      <c r="S154" s="27"/>
      <c r="T154" s="27"/>
      <c r="U154" s="16"/>
      <c r="V154" s="16"/>
      <c r="W154" s="16"/>
      <c r="X154" s="16"/>
    </row>
    <row r="155" spans="2:24" ht="14.5" x14ac:dyDescent="0.4">
      <c r="B155" s="41"/>
      <c r="C155" s="41"/>
      <c r="D155" s="40"/>
      <c r="E155" s="40"/>
      <c r="F155" s="40"/>
      <c r="G155" s="28"/>
      <c r="H155" s="29"/>
      <c r="I155" s="29"/>
      <c r="J155" s="29"/>
      <c r="K155" s="29"/>
      <c r="L155" s="29"/>
      <c r="M155" s="29"/>
      <c r="N155" s="23"/>
      <c r="O155" s="29"/>
      <c r="P155" s="29"/>
      <c r="Q155" s="29"/>
      <c r="R155" s="29"/>
      <c r="S155" s="29"/>
      <c r="T155" s="29"/>
      <c r="U155" s="16"/>
      <c r="V155" s="16"/>
      <c r="W155" s="16"/>
      <c r="X155" s="16"/>
    </row>
    <row r="156" spans="2:24" ht="14.5" x14ac:dyDescent="0.4">
      <c r="B156" s="39"/>
      <c r="C156" s="39"/>
      <c r="D156" s="38"/>
      <c r="E156" s="38"/>
      <c r="F156" s="38"/>
      <c r="G156" s="26"/>
      <c r="H156" s="27"/>
      <c r="I156" s="27"/>
      <c r="J156" s="27"/>
      <c r="K156" s="27"/>
      <c r="L156" s="27"/>
      <c r="M156" s="27"/>
      <c r="N156" s="25"/>
      <c r="O156" s="27"/>
      <c r="P156" s="27"/>
      <c r="Q156" s="27"/>
      <c r="R156" s="27"/>
      <c r="S156" s="27"/>
      <c r="T156" s="27"/>
      <c r="U156" s="16"/>
      <c r="V156" s="16"/>
      <c r="W156" s="16"/>
      <c r="X156" s="16"/>
    </row>
    <row r="157" spans="2:24" ht="14.5" x14ac:dyDescent="0.4">
      <c r="B157" s="41"/>
      <c r="C157" s="41"/>
      <c r="D157" s="40"/>
      <c r="E157" s="40"/>
      <c r="F157" s="40"/>
      <c r="G157" s="28"/>
      <c r="H157" s="29"/>
      <c r="I157" s="29"/>
      <c r="J157" s="29"/>
      <c r="K157" s="29"/>
      <c r="L157" s="29"/>
      <c r="M157" s="29"/>
      <c r="N157" s="23"/>
      <c r="O157" s="29"/>
      <c r="P157" s="29"/>
      <c r="Q157" s="29"/>
      <c r="R157" s="29"/>
      <c r="S157" s="29"/>
      <c r="T157" s="29"/>
      <c r="U157" s="16"/>
      <c r="V157" s="16"/>
      <c r="W157" s="16"/>
      <c r="X157" s="16"/>
    </row>
    <row r="158" spans="2:24" ht="14.5" x14ac:dyDescent="0.4">
      <c r="B158" s="39"/>
      <c r="C158" s="39"/>
      <c r="D158" s="38"/>
      <c r="E158" s="38"/>
      <c r="F158" s="38"/>
      <c r="G158" s="26"/>
      <c r="H158" s="27"/>
      <c r="I158" s="27"/>
      <c r="J158" s="27"/>
      <c r="K158" s="27"/>
      <c r="L158" s="27"/>
      <c r="M158" s="27"/>
      <c r="N158" s="25"/>
      <c r="O158" s="27"/>
      <c r="P158" s="27"/>
      <c r="Q158" s="27"/>
      <c r="R158" s="27"/>
      <c r="S158" s="27"/>
      <c r="T158" s="27"/>
      <c r="U158" s="16"/>
      <c r="V158" s="16"/>
      <c r="W158" s="16"/>
      <c r="X158" s="16"/>
    </row>
    <row r="159" spans="2:24" ht="14.5" x14ac:dyDescent="0.4">
      <c r="B159" s="41"/>
      <c r="C159" s="41"/>
      <c r="D159" s="40"/>
      <c r="E159" s="40"/>
      <c r="F159" s="40"/>
      <c r="G159" s="28"/>
      <c r="H159" s="29"/>
      <c r="I159" s="29"/>
      <c r="J159" s="29"/>
      <c r="K159" s="29"/>
      <c r="L159" s="29"/>
      <c r="M159" s="29"/>
      <c r="N159" s="23"/>
      <c r="O159" s="29"/>
      <c r="P159" s="29"/>
      <c r="Q159" s="29"/>
      <c r="R159" s="29"/>
      <c r="S159" s="29"/>
      <c r="T159" s="29"/>
      <c r="U159" s="16"/>
      <c r="V159" s="16"/>
      <c r="W159" s="16"/>
      <c r="X159" s="16"/>
    </row>
    <row r="160" spans="2:24" ht="14.5" x14ac:dyDescent="0.4">
      <c r="B160" s="39"/>
      <c r="C160" s="39"/>
      <c r="D160" s="38"/>
      <c r="E160" s="38"/>
      <c r="F160" s="38"/>
      <c r="G160" s="26"/>
      <c r="H160" s="27"/>
      <c r="I160" s="27"/>
      <c r="J160" s="27"/>
      <c r="K160" s="27"/>
      <c r="L160" s="27"/>
      <c r="M160" s="27"/>
      <c r="N160" s="25"/>
      <c r="O160" s="27"/>
      <c r="P160" s="27"/>
      <c r="Q160" s="27"/>
      <c r="R160" s="27"/>
      <c r="S160" s="27"/>
      <c r="T160" s="27"/>
      <c r="U160" s="16"/>
      <c r="V160" s="16"/>
      <c r="W160" s="16"/>
      <c r="X160" s="16"/>
    </row>
    <row r="161" spans="2:24" ht="14.5" x14ac:dyDescent="0.4">
      <c r="B161" s="41"/>
      <c r="C161" s="41"/>
      <c r="D161" s="40"/>
      <c r="E161" s="40"/>
      <c r="F161" s="40"/>
      <c r="G161" s="28"/>
      <c r="H161" s="29"/>
      <c r="I161" s="29"/>
      <c r="J161" s="29"/>
      <c r="K161" s="29"/>
      <c r="L161" s="29"/>
      <c r="M161" s="29"/>
      <c r="N161" s="23"/>
      <c r="O161" s="29"/>
      <c r="P161" s="29"/>
      <c r="Q161" s="29"/>
      <c r="R161" s="29"/>
      <c r="S161" s="29"/>
      <c r="T161" s="29"/>
      <c r="U161" s="16"/>
      <c r="V161" s="16"/>
      <c r="W161" s="16"/>
      <c r="X161" s="16"/>
    </row>
    <row r="162" spans="2:24" ht="14.5" x14ac:dyDescent="0.4">
      <c r="B162" s="39"/>
      <c r="C162" s="39"/>
      <c r="D162" s="38"/>
      <c r="E162" s="38"/>
      <c r="F162" s="38"/>
      <c r="G162" s="26"/>
      <c r="H162" s="27"/>
      <c r="I162" s="27"/>
      <c r="J162" s="27"/>
      <c r="K162" s="27"/>
      <c r="L162" s="27"/>
      <c r="M162" s="27"/>
      <c r="N162" s="25"/>
      <c r="O162" s="27"/>
      <c r="P162" s="27"/>
      <c r="Q162" s="27"/>
      <c r="R162" s="27"/>
      <c r="S162" s="27"/>
      <c r="T162" s="27"/>
      <c r="U162" s="16"/>
      <c r="V162" s="16"/>
      <c r="W162" s="16"/>
      <c r="X162" s="16"/>
    </row>
    <row r="163" spans="2:24" ht="14.5" x14ac:dyDescent="0.4">
      <c r="B163" s="41"/>
      <c r="C163" s="41"/>
      <c r="D163" s="40"/>
      <c r="E163" s="40"/>
      <c r="F163" s="40"/>
      <c r="G163" s="28"/>
      <c r="H163" s="29"/>
      <c r="I163" s="29"/>
      <c r="J163" s="29"/>
      <c r="K163" s="29"/>
      <c r="L163" s="29"/>
      <c r="M163" s="29"/>
      <c r="N163" s="23"/>
      <c r="O163" s="29"/>
      <c r="P163" s="29"/>
      <c r="Q163" s="29"/>
      <c r="R163" s="29"/>
      <c r="S163" s="29"/>
      <c r="T163" s="29"/>
      <c r="U163" s="16"/>
      <c r="V163" s="16"/>
      <c r="W163" s="16"/>
      <c r="X163" s="16"/>
    </row>
    <row r="164" spans="2:24" ht="14.5" x14ac:dyDescent="0.4">
      <c r="B164" s="39"/>
      <c r="C164" s="39"/>
      <c r="D164" s="38"/>
      <c r="E164" s="38"/>
      <c r="F164" s="38"/>
      <c r="G164" s="26"/>
      <c r="H164" s="27"/>
      <c r="I164" s="27"/>
      <c r="J164" s="27"/>
      <c r="K164" s="27"/>
      <c r="L164" s="27"/>
      <c r="M164" s="27"/>
      <c r="N164" s="25"/>
      <c r="O164" s="27"/>
      <c r="P164" s="27"/>
      <c r="Q164" s="27"/>
      <c r="R164" s="27"/>
      <c r="S164" s="27"/>
      <c r="T164" s="27"/>
      <c r="U164" s="16"/>
      <c r="V164" s="16"/>
      <c r="W164" s="16"/>
      <c r="X164" s="16"/>
    </row>
    <row r="165" spans="2:24" ht="14.5" x14ac:dyDescent="0.4">
      <c r="B165" s="35"/>
      <c r="C165" s="35"/>
      <c r="D165" s="34"/>
      <c r="E165" s="34"/>
      <c r="F165" s="34"/>
      <c r="G165" s="22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16"/>
      <c r="V165" s="16"/>
      <c r="W165" s="16"/>
      <c r="X165" s="16"/>
    </row>
    <row r="166" spans="2:24" ht="14.5" x14ac:dyDescent="0.4">
      <c r="B166" s="37"/>
      <c r="C166" s="37"/>
      <c r="D166" s="36"/>
      <c r="E166" s="36"/>
      <c r="F166" s="36"/>
      <c r="G166" s="24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16"/>
      <c r="V166" s="16"/>
      <c r="W166" s="16"/>
      <c r="X166" s="16"/>
    </row>
    <row r="167" spans="2:24" ht="14.5" x14ac:dyDescent="0.4">
      <c r="B167" s="35"/>
      <c r="C167" s="35"/>
      <c r="D167" s="34"/>
      <c r="E167" s="34"/>
      <c r="F167" s="34"/>
      <c r="G167" s="22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16"/>
      <c r="V167" s="16"/>
      <c r="W167" s="16"/>
      <c r="X167" s="16"/>
    </row>
    <row r="168" spans="2:24" ht="14.5" x14ac:dyDescent="0.4">
      <c r="B168" s="37"/>
      <c r="C168" s="37"/>
      <c r="D168" s="36"/>
      <c r="E168" s="36"/>
      <c r="F168" s="36"/>
      <c r="G168" s="24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16"/>
      <c r="V168" s="16"/>
      <c r="W168" s="16"/>
      <c r="X168" s="16"/>
    </row>
    <row r="169" spans="2:24" ht="14.5" x14ac:dyDescent="0.4">
      <c r="B169" s="35"/>
      <c r="C169" s="35"/>
      <c r="D169" s="34"/>
      <c r="E169" s="34"/>
      <c r="F169" s="34"/>
      <c r="G169" s="22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16"/>
      <c r="V169" s="16"/>
      <c r="W169" s="16"/>
      <c r="X169" s="16"/>
    </row>
    <row r="170" spans="2:24" ht="14.5" x14ac:dyDescent="0.4">
      <c r="B170" s="37"/>
      <c r="C170" s="37"/>
      <c r="D170" s="36"/>
      <c r="E170" s="36"/>
      <c r="F170" s="36"/>
      <c r="G170" s="24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16"/>
      <c r="V170" s="16"/>
      <c r="W170" s="16"/>
      <c r="X170" s="16"/>
    </row>
    <row r="171" spans="2:24" ht="14.5" x14ac:dyDescent="0.4">
      <c r="B171" s="35"/>
      <c r="C171" s="35"/>
      <c r="D171" s="34"/>
      <c r="E171" s="34"/>
      <c r="F171" s="34"/>
      <c r="G171" s="22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16"/>
      <c r="V171" s="16"/>
      <c r="W171" s="16"/>
      <c r="X171" s="16"/>
    </row>
    <row r="172" spans="2:24" ht="14.5" x14ac:dyDescent="0.4">
      <c r="B172" s="37"/>
      <c r="C172" s="37"/>
      <c r="D172" s="36"/>
      <c r="E172" s="36"/>
      <c r="F172" s="36"/>
      <c r="G172" s="24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16"/>
      <c r="V172" s="16"/>
      <c r="W172" s="16"/>
      <c r="X172" s="16"/>
    </row>
    <row r="173" spans="2:24" ht="14.5" x14ac:dyDescent="0.4">
      <c r="B173" s="35"/>
      <c r="C173" s="35"/>
      <c r="D173" s="34"/>
      <c r="E173" s="34"/>
      <c r="F173" s="34"/>
      <c r="G173" s="22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16"/>
      <c r="V173" s="16"/>
      <c r="W173" s="16"/>
      <c r="X173" s="16"/>
    </row>
    <row r="174" spans="2:24" ht="14.5" x14ac:dyDescent="0.4">
      <c r="B174" s="37"/>
      <c r="C174" s="37"/>
      <c r="D174" s="36"/>
      <c r="E174" s="36"/>
      <c r="F174" s="36"/>
      <c r="G174" s="24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16"/>
      <c r="V174" s="16"/>
      <c r="W174" s="16"/>
      <c r="X174" s="16"/>
    </row>
    <row r="175" spans="2:24" ht="14.5" x14ac:dyDescent="0.4">
      <c r="B175" s="35"/>
      <c r="C175" s="35"/>
      <c r="D175" s="34"/>
      <c r="E175" s="34"/>
      <c r="F175" s="34"/>
      <c r="G175" s="22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16"/>
      <c r="V175" s="16"/>
      <c r="W175" s="16"/>
      <c r="X175" s="16"/>
    </row>
    <row r="176" spans="2:24" ht="14.5" x14ac:dyDescent="0.4">
      <c r="B176" s="37"/>
      <c r="C176" s="37"/>
      <c r="D176" s="36"/>
      <c r="E176" s="36"/>
      <c r="F176" s="36"/>
      <c r="G176" s="24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16"/>
      <c r="V176" s="16"/>
      <c r="W176" s="16"/>
      <c r="X176" s="16"/>
    </row>
    <row r="177" spans="2:24" ht="14.5" x14ac:dyDescent="0.4">
      <c r="B177" s="35"/>
      <c r="C177" s="35"/>
      <c r="D177" s="34"/>
      <c r="E177" s="34"/>
      <c r="F177" s="34"/>
      <c r="G177" s="22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16"/>
      <c r="V177" s="16"/>
      <c r="W177" s="16"/>
      <c r="X177" s="16"/>
    </row>
    <row r="178" spans="2:24" ht="14.5" x14ac:dyDescent="0.4">
      <c r="B178" s="37"/>
      <c r="C178" s="37"/>
      <c r="D178" s="36"/>
      <c r="E178" s="36"/>
      <c r="F178" s="36"/>
      <c r="G178" s="24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16"/>
      <c r="V178" s="16"/>
      <c r="W178" s="16"/>
      <c r="X178" s="16"/>
    </row>
    <row r="179" spans="2:24" ht="14.5" x14ac:dyDescent="0.4">
      <c r="B179" s="35"/>
      <c r="C179" s="35"/>
      <c r="D179" s="34"/>
      <c r="E179" s="34"/>
      <c r="F179" s="34"/>
      <c r="G179" s="22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16"/>
      <c r="V179" s="16"/>
      <c r="W179" s="16"/>
      <c r="X179" s="16"/>
    </row>
    <row r="180" spans="2:24" ht="14.5" x14ac:dyDescent="0.4">
      <c r="B180" s="37"/>
      <c r="C180" s="37"/>
      <c r="D180" s="36"/>
      <c r="E180" s="36"/>
      <c r="F180" s="36"/>
      <c r="G180" s="24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16"/>
      <c r="V180" s="16"/>
      <c r="W180" s="16"/>
      <c r="X180" s="16"/>
    </row>
    <row r="181" spans="2:24" ht="14.5" x14ac:dyDescent="0.4">
      <c r="B181" s="35"/>
      <c r="C181" s="35"/>
      <c r="D181" s="34"/>
      <c r="E181" s="34"/>
      <c r="F181" s="34"/>
      <c r="G181" s="22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16"/>
      <c r="V181" s="16"/>
      <c r="W181" s="16"/>
      <c r="X181" s="16"/>
    </row>
    <row r="182" spans="2:24" ht="14.5" x14ac:dyDescent="0.4">
      <c r="B182" s="39"/>
      <c r="C182" s="39"/>
      <c r="D182" s="38"/>
      <c r="E182" s="38"/>
      <c r="F182" s="38"/>
      <c r="G182" s="26"/>
      <c r="H182" s="27"/>
      <c r="I182" s="27"/>
      <c r="J182" s="27"/>
      <c r="K182" s="27"/>
      <c r="L182" s="27"/>
      <c r="M182" s="27"/>
      <c r="N182" s="25"/>
      <c r="O182" s="27"/>
      <c r="P182" s="27"/>
      <c r="Q182" s="27"/>
      <c r="R182" s="27"/>
      <c r="S182" s="27"/>
      <c r="T182" s="27"/>
      <c r="U182" s="16"/>
      <c r="V182" s="16"/>
      <c r="W182" s="16"/>
      <c r="X182" s="16"/>
    </row>
    <row r="183" spans="2:24" ht="14.5" x14ac:dyDescent="0.4">
      <c r="B183" s="41"/>
      <c r="C183" s="41"/>
      <c r="D183" s="40"/>
      <c r="E183" s="40"/>
      <c r="F183" s="40"/>
      <c r="G183" s="28"/>
      <c r="H183" s="29"/>
      <c r="I183" s="29"/>
      <c r="J183" s="29"/>
      <c r="K183" s="29"/>
      <c r="L183" s="29"/>
      <c r="M183" s="29"/>
      <c r="N183" s="23"/>
      <c r="O183" s="29"/>
      <c r="P183" s="29"/>
      <c r="Q183" s="29"/>
      <c r="R183" s="29"/>
      <c r="S183" s="29"/>
      <c r="T183" s="29"/>
      <c r="U183" s="16"/>
      <c r="V183" s="16"/>
      <c r="W183" s="16"/>
      <c r="X183" s="16"/>
    </row>
    <row r="184" spans="2:24" ht="14.5" x14ac:dyDescent="0.4">
      <c r="B184" s="39"/>
      <c r="C184" s="39"/>
      <c r="D184" s="38"/>
      <c r="E184" s="38"/>
      <c r="F184" s="38"/>
      <c r="G184" s="26"/>
      <c r="H184" s="27"/>
      <c r="I184" s="27"/>
      <c r="J184" s="27"/>
      <c r="K184" s="27"/>
      <c r="L184" s="27"/>
      <c r="M184" s="27"/>
      <c r="N184" s="25"/>
      <c r="O184" s="27"/>
      <c r="P184" s="27"/>
      <c r="Q184" s="27"/>
      <c r="R184" s="27"/>
      <c r="S184" s="27"/>
      <c r="T184" s="27"/>
      <c r="U184" s="16"/>
      <c r="V184" s="16"/>
      <c r="W184" s="16"/>
      <c r="X184" s="16"/>
    </row>
    <row r="185" spans="2:24" ht="14.5" x14ac:dyDescent="0.4">
      <c r="B185" s="41"/>
      <c r="C185" s="41"/>
      <c r="D185" s="40"/>
      <c r="E185" s="40"/>
      <c r="F185" s="40"/>
      <c r="G185" s="28"/>
      <c r="H185" s="29"/>
      <c r="I185" s="29"/>
      <c r="J185" s="29"/>
      <c r="K185" s="29"/>
      <c r="L185" s="29"/>
      <c r="M185" s="29"/>
      <c r="N185" s="23"/>
      <c r="O185" s="29"/>
      <c r="P185" s="29"/>
      <c r="Q185" s="29"/>
      <c r="R185" s="29"/>
      <c r="S185" s="29"/>
      <c r="T185" s="29"/>
      <c r="U185" s="16"/>
      <c r="V185" s="16"/>
      <c r="W185" s="16"/>
      <c r="X185" s="16"/>
    </row>
    <row r="186" spans="2:24" ht="14.5" x14ac:dyDescent="0.4">
      <c r="B186" s="39"/>
      <c r="C186" s="39"/>
      <c r="D186" s="38"/>
      <c r="E186" s="38"/>
      <c r="F186" s="38"/>
      <c r="G186" s="26"/>
      <c r="H186" s="27"/>
      <c r="I186" s="27"/>
      <c r="J186" s="27"/>
      <c r="K186" s="27"/>
      <c r="L186" s="27"/>
      <c r="M186" s="27"/>
      <c r="N186" s="25"/>
      <c r="O186" s="27"/>
      <c r="P186" s="27"/>
      <c r="Q186" s="27"/>
      <c r="R186" s="27"/>
      <c r="S186" s="27"/>
      <c r="T186" s="27"/>
      <c r="U186" s="16"/>
      <c r="V186" s="16"/>
      <c r="W186" s="16"/>
      <c r="X186" s="16"/>
    </row>
    <row r="187" spans="2:24" ht="14.5" x14ac:dyDescent="0.4">
      <c r="B187" s="41"/>
      <c r="C187" s="41"/>
      <c r="D187" s="40"/>
      <c r="E187" s="40"/>
      <c r="F187" s="40"/>
      <c r="G187" s="28"/>
      <c r="H187" s="29"/>
      <c r="I187" s="29"/>
      <c r="J187" s="29"/>
      <c r="K187" s="29"/>
      <c r="L187" s="29"/>
      <c r="M187" s="29"/>
      <c r="N187" s="23"/>
      <c r="O187" s="29"/>
      <c r="P187" s="29"/>
      <c r="Q187" s="29"/>
      <c r="R187" s="29"/>
      <c r="S187" s="29"/>
      <c r="T187" s="29"/>
      <c r="U187" s="16"/>
      <c r="V187" s="16"/>
      <c r="W187" s="16"/>
      <c r="X187" s="16"/>
    </row>
    <row r="188" spans="2:24" ht="14.5" x14ac:dyDescent="0.4">
      <c r="B188" s="39"/>
      <c r="C188" s="39"/>
      <c r="D188" s="38"/>
      <c r="E188" s="38"/>
      <c r="F188" s="38"/>
      <c r="G188" s="26"/>
      <c r="H188" s="27"/>
      <c r="I188" s="27"/>
      <c r="J188" s="27"/>
      <c r="K188" s="27"/>
      <c r="L188" s="27"/>
      <c r="M188" s="27"/>
      <c r="N188" s="25"/>
      <c r="O188" s="27"/>
      <c r="P188" s="27"/>
      <c r="Q188" s="27"/>
      <c r="R188" s="27"/>
      <c r="S188" s="27"/>
      <c r="T188" s="27"/>
      <c r="U188" s="16"/>
      <c r="V188" s="16"/>
      <c r="W188" s="16"/>
      <c r="X188" s="16"/>
    </row>
    <row r="189" spans="2:24" ht="14.5" x14ac:dyDescent="0.4">
      <c r="B189" s="41"/>
      <c r="C189" s="41"/>
      <c r="D189" s="40"/>
      <c r="E189" s="40"/>
      <c r="F189" s="40"/>
      <c r="G189" s="28"/>
      <c r="H189" s="29"/>
      <c r="I189" s="29"/>
      <c r="J189" s="29"/>
      <c r="K189" s="29"/>
      <c r="L189" s="29"/>
      <c r="M189" s="29"/>
      <c r="N189" s="23"/>
      <c r="O189" s="29"/>
      <c r="P189" s="29"/>
      <c r="Q189" s="29"/>
      <c r="R189" s="29"/>
      <c r="S189" s="29"/>
      <c r="T189" s="29"/>
      <c r="U189" s="16"/>
      <c r="V189" s="16"/>
      <c r="W189" s="16"/>
      <c r="X189" s="16"/>
    </row>
    <row r="190" spans="2:24" ht="14.5" x14ac:dyDescent="0.4">
      <c r="B190" s="39"/>
      <c r="C190" s="39"/>
      <c r="D190" s="38"/>
      <c r="E190" s="38"/>
      <c r="F190" s="38"/>
      <c r="G190" s="26"/>
      <c r="H190" s="27"/>
      <c r="I190" s="27"/>
      <c r="J190" s="27"/>
      <c r="K190" s="27"/>
      <c r="L190" s="27"/>
      <c r="M190" s="27"/>
      <c r="N190" s="25"/>
      <c r="O190" s="27"/>
      <c r="P190" s="27"/>
      <c r="Q190" s="27"/>
      <c r="R190" s="27"/>
      <c r="S190" s="27"/>
      <c r="T190" s="27"/>
      <c r="U190" s="16"/>
      <c r="V190" s="16"/>
      <c r="W190" s="16"/>
      <c r="X190" s="16"/>
    </row>
    <row r="191" spans="2:24" ht="14.5" x14ac:dyDescent="0.4">
      <c r="B191" s="41"/>
      <c r="C191" s="41"/>
      <c r="D191" s="40"/>
      <c r="E191" s="40"/>
      <c r="F191" s="40"/>
      <c r="G191" s="28"/>
      <c r="H191" s="29"/>
      <c r="I191" s="29"/>
      <c r="J191" s="29"/>
      <c r="K191" s="29"/>
      <c r="L191" s="29"/>
      <c r="M191" s="29"/>
      <c r="N191" s="23"/>
      <c r="O191" s="29"/>
      <c r="P191" s="29"/>
      <c r="Q191" s="29"/>
      <c r="R191" s="29"/>
      <c r="S191" s="29"/>
      <c r="T191" s="29"/>
      <c r="U191" s="16"/>
      <c r="V191" s="16"/>
      <c r="W191" s="16"/>
      <c r="X191" s="16"/>
    </row>
    <row r="192" spans="2:24" ht="14.5" x14ac:dyDescent="0.4">
      <c r="B192" s="39"/>
      <c r="C192" s="39"/>
      <c r="D192" s="38"/>
      <c r="E192" s="38"/>
      <c r="F192" s="38"/>
      <c r="G192" s="26"/>
      <c r="H192" s="27"/>
      <c r="I192" s="27"/>
      <c r="J192" s="27"/>
      <c r="K192" s="27"/>
      <c r="L192" s="27"/>
      <c r="M192" s="27"/>
      <c r="N192" s="25"/>
      <c r="O192" s="27"/>
      <c r="P192" s="27"/>
      <c r="Q192" s="27"/>
      <c r="R192" s="27"/>
      <c r="S192" s="27"/>
      <c r="T192" s="27"/>
      <c r="U192" s="16"/>
      <c r="V192" s="16"/>
      <c r="W192" s="16"/>
      <c r="X192" s="16"/>
    </row>
    <row r="193" spans="2:24" ht="14.5" x14ac:dyDescent="0.4">
      <c r="B193" s="35"/>
      <c r="C193" s="35"/>
      <c r="D193" s="34"/>
      <c r="E193" s="34"/>
      <c r="F193" s="34"/>
      <c r="G193" s="22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16"/>
      <c r="V193" s="16"/>
      <c r="W193" s="16"/>
      <c r="X193" s="16"/>
    </row>
    <row r="194" spans="2:24" ht="14.5" x14ac:dyDescent="0.4">
      <c r="B194" s="37"/>
      <c r="C194" s="37"/>
      <c r="D194" s="36"/>
      <c r="E194" s="36"/>
      <c r="F194" s="36"/>
      <c r="G194" s="24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16"/>
      <c r="V194" s="16"/>
      <c r="W194" s="16"/>
      <c r="X194" s="16"/>
    </row>
    <row r="195" spans="2:24" ht="14.5" x14ac:dyDescent="0.4">
      <c r="B195" s="35"/>
      <c r="C195" s="35"/>
      <c r="D195" s="34"/>
      <c r="E195" s="34"/>
      <c r="F195" s="34"/>
      <c r="G195" s="22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16"/>
      <c r="V195" s="16"/>
      <c r="W195" s="16"/>
      <c r="X195" s="16"/>
    </row>
    <row r="196" spans="2:24" ht="14.5" x14ac:dyDescent="0.4">
      <c r="B196" s="37"/>
      <c r="C196" s="37"/>
      <c r="D196" s="36"/>
      <c r="E196" s="36"/>
      <c r="F196" s="36"/>
      <c r="G196" s="24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16"/>
      <c r="V196" s="16"/>
      <c r="W196" s="16"/>
      <c r="X196" s="16"/>
    </row>
    <row r="197" spans="2:24" ht="14.5" x14ac:dyDescent="0.4">
      <c r="B197" s="35"/>
      <c r="C197" s="35"/>
      <c r="D197" s="34"/>
      <c r="E197" s="34"/>
      <c r="F197" s="34"/>
      <c r="G197" s="22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16"/>
      <c r="V197" s="16"/>
      <c r="W197" s="16"/>
      <c r="X197" s="16"/>
    </row>
    <row r="198" spans="2:24" ht="14.5" x14ac:dyDescent="0.4">
      <c r="B198" s="37"/>
      <c r="C198" s="37"/>
      <c r="D198" s="36"/>
      <c r="E198" s="36"/>
      <c r="F198" s="36"/>
      <c r="G198" s="24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16"/>
      <c r="V198" s="16"/>
      <c r="W198" s="16"/>
      <c r="X198" s="16"/>
    </row>
    <row r="199" spans="2:24" ht="14.5" x14ac:dyDescent="0.4">
      <c r="B199" s="35"/>
      <c r="C199" s="35"/>
      <c r="D199" s="34"/>
      <c r="E199" s="34"/>
      <c r="F199" s="34"/>
      <c r="G199" s="22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16"/>
      <c r="V199" s="16"/>
      <c r="W199" s="16"/>
      <c r="X199" s="16"/>
    </row>
    <row r="200" spans="2:24" ht="14.5" x14ac:dyDescent="0.4">
      <c r="B200" s="37"/>
      <c r="C200" s="37"/>
      <c r="D200" s="36"/>
      <c r="E200" s="36"/>
      <c r="F200" s="36"/>
      <c r="G200" s="24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16"/>
      <c r="V200" s="16"/>
      <c r="W200" s="16"/>
      <c r="X200" s="16"/>
    </row>
    <row r="201" spans="2:24" ht="14.5" x14ac:dyDescent="0.4">
      <c r="B201" s="35"/>
      <c r="C201" s="35"/>
      <c r="D201" s="34"/>
      <c r="E201" s="34"/>
      <c r="F201" s="34"/>
      <c r="G201" s="22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</row>
    <row r="202" spans="2:24" ht="14.5" x14ac:dyDescent="0.4">
      <c r="B202" s="37"/>
      <c r="C202" s="37"/>
      <c r="D202" s="36"/>
      <c r="E202" s="36"/>
      <c r="F202" s="36"/>
      <c r="G202" s="24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</row>
    <row r="203" spans="2:24" ht="14.5" x14ac:dyDescent="0.4">
      <c r="B203" s="35"/>
      <c r="C203" s="35"/>
      <c r="D203" s="34"/>
      <c r="E203" s="34"/>
      <c r="F203" s="34"/>
      <c r="G203" s="22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</row>
    <row r="204" spans="2:24" ht="14.5" x14ac:dyDescent="0.4">
      <c r="B204" s="43"/>
      <c r="C204" s="43"/>
      <c r="D204" s="42"/>
      <c r="E204" s="42"/>
      <c r="F204" s="42"/>
      <c r="G204" s="30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</row>
  </sheetData>
  <mergeCells count="41">
    <mergeCell ref="B13:H13"/>
    <mergeCell ref="D15:H16"/>
    <mergeCell ref="Q2:R2"/>
    <mergeCell ref="Q3:R3"/>
    <mergeCell ref="S2:T2"/>
    <mergeCell ref="S3:T3"/>
    <mergeCell ref="S30:T31"/>
    <mergeCell ref="B2:M3"/>
    <mergeCell ref="Q34:T34"/>
    <mergeCell ref="B34:P34"/>
    <mergeCell ref="B4:M4"/>
    <mergeCell ref="O4:T4"/>
    <mergeCell ref="O18:T18"/>
    <mergeCell ref="O26:T26"/>
    <mergeCell ref="K26:M26"/>
    <mergeCell ref="B26:I26"/>
    <mergeCell ref="O28:P29"/>
    <mergeCell ref="O30:P31"/>
    <mergeCell ref="Q28:R29"/>
    <mergeCell ref="S28:T29"/>
    <mergeCell ref="Q30:R31"/>
    <mergeCell ref="S19:T19"/>
    <mergeCell ref="Q19:R19"/>
    <mergeCell ref="C27:D27"/>
    <mergeCell ref="O19:P19"/>
    <mergeCell ref="O27:P27"/>
    <mergeCell ref="Q27:R27"/>
    <mergeCell ref="L19:M19"/>
    <mergeCell ref="S27:T27"/>
    <mergeCell ref="G27:H27"/>
    <mergeCell ref="O20:P21"/>
    <mergeCell ref="Q20:R21"/>
    <mergeCell ref="S20:T21"/>
    <mergeCell ref="O22:P23"/>
    <mergeCell ref="Q22:R23"/>
    <mergeCell ref="S22:T23"/>
    <mergeCell ref="L20:M20"/>
    <mergeCell ref="L21:M21"/>
    <mergeCell ref="L22:M22"/>
    <mergeCell ref="L23:M23"/>
    <mergeCell ref="L24:M24"/>
  </mergeCells>
  <conditionalFormatting sqref="D28:F33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{6D487AF7-C277-48F7-8044-26530C690895}</x14:id>
        </ext>
      </extLst>
    </cfRule>
  </conditionalFormatting>
  <conditionalFormatting sqref="G28:G33">
    <cfRule type="dataBar" priority="20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{42CAB393-56EF-4814-A1FE-20E6AE132845}</x14:id>
        </ext>
      </extLst>
    </cfRule>
  </conditionalFormatting>
  <conditionalFormatting sqref="G36:T204">
    <cfRule type="colorScale" priority="12">
      <colorScale>
        <cfvo type="min"/>
        <cfvo type="percentile" val="50"/>
        <cfvo type="max"/>
        <color rgb="FFF8696B"/>
        <color theme="0"/>
        <color rgb="FF5A8AC6"/>
      </colorScale>
    </cfRule>
  </conditionalFormatting>
  <conditionalFormatting sqref="K12:L12">
    <cfRule type="cellIs" dxfId="16" priority="2" operator="greaterThan">
      <formula>0</formula>
    </cfRule>
  </conditionalFormatting>
  <conditionalFormatting sqref="L9">
    <cfRule type="cellIs" dxfId="15" priority="4" operator="greaterThan">
      <formula>0</formula>
    </cfRule>
  </conditionalFormatting>
  <conditionalFormatting sqref="L17">
    <cfRule type="cellIs" dxfId="14" priority="1" operator="greaterThan">
      <formula>0</formula>
    </cfRule>
  </conditionalFormatting>
  <conditionalFormatting sqref="L19:L21">
    <cfRule type="cellIs" dxfId="13" priority="14" operator="lessThan">
      <formula>0</formula>
    </cfRule>
    <cfRule type="cellIs" dxfId="12" priority="15" operator="greaterThan">
      <formula>0</formula>
    </cfRule>
  </conditionalFormatting>
  <conditionalFormatting sqref="M28:M29">
    <cfRule type="cellIs" dxfId="11" priority="19" operator="greaterThan">
      <formula>0</formula>
    </cfRule>
  </conditionalFormatting>
  <conditionalFormatting sqref="P7">
    <cfRule type="cellIs" dxfId="10" priority="11" operator="greaterThan">
      <formula>0</formula>
    </cfRule>
  </conditionalFormatting>
  <conditionalFormatting sqref="P11">
    <cfRule type="cellIs" dxfId="9" priority="8" operator="greaterThan">
      <formula>0</formula>
    </cfRule>
  </conditionalFormatting>
  <conditionalFormatting sqref="R7">
    <cfRule type="cellIs" dxfId="8" priority="10" operator="greaterThan">
      <formula>0</formula>
    </cfRule>
  </conditionalFormatting>
  <conditionalFormatting sqref="R11">
    <cfRule type="cellIs" dxfId="7" priority="7" operator="greaterThan">
      <formula>0</formula>
    </cfRule>
  </conditionalFormatting>
  <conditionalFormatting sqref="R15">
    <cfRule type="cellIs" dxfId="6" priority="5" operator="greaterThan">
      <formula>0</formula>
    </cfRule>
  </conditionalFormatting>
  <conditionalFormatting sqref="T7">
    <cfRule type="cellIs" dxfId="5" priority="9" operator="greaterThan">
      <formula>0</formula>
    </cfRule>
  </conditionalFormatting>
  <conditionalFormatting sqref="T11">
    <cfRule type="cellIs" dxfId="4" priority="6" operator="greaterThan">
      <formula>0</formula>
    </cfRule>
  </conditionalFormatting>
  <conditionalFormatting sqref="X10">
    <cfRule type="cellIs" dxfId="3" priority="17" operator="equal">
      <formula>"q"</formula>
    </cfRule>
    <cfRule type="cellIs" dxfId="2" priority="18" operator="equal">
      <formula>"p"</formula>
    </cfRule>
  </conditionalFormatting>
  <dataValidations count="2">
    <dataValidation type="list" allowBlank="1" showInputMessage="1" sqref="C14" xr:uid="{16EB3C90-C25A-4605-990B-6E4ABD92CFA8}">
      <formula1>"1M,3M,6M,12M,18M,24M,36M,48M,60M"</formula1>
    </dataValidation>
    <dataValidation type="list" allowBlank="1" showInputMessage="1" showErrorMessage="1" sqref="C15" xr:uid="{64BDEBAD-46AE-4BC0-B320-4A8990CE0BCE}">
      <formula1>"D,W,M,Q,Y"</formula1>
    </dataValidation>
  </dataValidations>
  <printOptions horizontalCentered="1" verticalCentered="1"/>
  <pageMargins left="0.19685039370078741" right="0.19685039370078741" top="0.19685039370078741" bottom="0.23622047244094491" header="0.11811023622047245" footer="0"/>
  <pageSetup paperSize="9" scale="64" orientation="landscape" r:id="rId1"/>
  <headerFooter alignWithMargins="0">
    <oddFooter>&amp;L&amp;"Segoe UI Light,Negrito"&amp;9&amp;K006B66Fonte: Economatica&amp;R&amp;"Segoe UI Light,Negrito"&amp;9&amp;K006B66www.economatica.com</oddFooter>
  </headerFooter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D487AF7-C277-48F7-8044-26530C690895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D28:F33</xm:sqref>
        </x14:conditionalFormatting>
        <x14:conditionalFormatting xmlns:xm="http://schemas.microsoft.com/office/excel/2006/main">
          <x14:cfRule type="dataBar" id="{42CAB393-56EF-4814-A1FE-20E6AE132845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G28:G33</xm:sqref>
        </x14:conditionalFormatting>
        <x14:conditionalFormatting xmlns:xm="http://schemas.microsoft.com/office/excel/2006/main">
          <x14:cfRule type="iconSet" priority="13" id="{3570E820-8477-4F71-8A65-D96145878E3B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NoIcons" iconId="0"/>
              <x14:cfIcon iconSet="3Arrows" iconId="2"/>
            </x14:iconSet>
          </x14:cfRule>
          <xm:sqref>L19:L21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CE0C3-9E9E-406B-B386-5B88ECCDE827}">
  <sheetPr codeName="Planilha4">
    <tabColor rgb="FFBD9613"/>
  </sheetPr>
  <dimension ref="B1:I999"/>
  <sheetViews>
    <sheetView showGridLines="0" zoomScale="80" zoomScaleNormal="80" workbookViewId="0"/>
  </sheetViews>
  <sheetFormatPr defaultColWidth="9.1796875" defaultRowHeight="16" x14ac:dyDescent="0.35"/>
  <cols>
    <col min="1" max="1" width="2.7265625" style="6" customWidth="1"/>
    <col min="2" max="2" width="16.7265625" style="9" customWidth="1"/>
    <col min="3" max="8" width="16.7265625" style="6" customWidth="1"/>
    <col min="9" max="9" width="10.81640625" style="6" customWidth="1"/>
    <col min="10" max="16384" width="9.1796875" style="6"/>
  </cols>
  <sheetData>
    <row r="1" spans="2:9" ht="24" customHeight="1" thickBot="1" x14ac:dyDescent="0.4">
      <c r="B1" s="171" t="s">
        <v>232</v>
      </c>
      <c r="C1" s="171"/>
      <c r="D1" s="171"/>
      <c r="E1" s="171"/>
      <c r="F1" s="171"/>
      <c r="G1" s="171"/>
      <c r="H1" s="171"/>
      <c r="I1" s="171"/>
    </row>
    <row r="2" spans="2:9" s="3" customFormat="1" ht="16.5" thickTop="1" x14ac:dyDescent="0.45">
      <c r="B2" s="94" t="s">
        <v>110</v>
      </c>
      <c r="C2" s="92" t="str">
        <f>'Painel de Mercado'!$C$14</f>
        <v>24M</v>
      </c>
      <c r="D2" s="10" t="s">
        <v>214</v>
      </c>
    </row>
    <row r="3" spans="2:9" s="3" customFormat="1" x14ac:dyDescent="0.45">
      <c r="B3" s="95" t="s">
        <v>111</v>
      </c>
      <c r="C3" s="93">
        <f>'Painel de Mercado'!$S$2</f>
        <v>46142</v>
      </c>
      <c r="D3" s="10" t="s">
        <v>214</v>
      </c>
    </row>
    <row r="4" spans="2:9" s="3" customFormat="1" x14ac:dyDescent="0.45">
      <c r="B4" s="96" t="s">
        <v>233</v>
      </c>
      <c r="C4" s="103" t="str">
        <f>'Painel de Mercado'!$C$15</f>
        <v>D</v>
      </c>
      <c r="D4" s="10" t="s">
        <v>214</v>
      </c>
    </row>
    <row r="5" spans="2:9" s="3" customFormat="1" x14ac:dyDescent="0.45">
      <c r="C5" s="4"/>
    </row>
    <row r="6" spans="2:9" s="7" customFormat="1" ht="15" customHeight="1" thickBot="1" x14ac:dyDescent="0.4">
      <c r="B6" s="104" t="s">
        <v>112</v>
      </c>
      <c r="C6" s="105" t="str">
        <f>_xll.ECONOMATICA(C7,"name")</f>
        <v>Ibovespa</v>
      </c>
    </row>
    <row r="7" spans="2:9" s="8" customFormat="1" ht="17" thickTop="1" thickBot="1" x14ac:dyDescent="0.4">
      <c r="B7" s="101" t="s">
        <v>113</v>
      </c>
      <c r="C7" s="102" t="s">
        <v>5</v>
      </c>
      <c r="E7" s="106" t="str">
        <f>_xll.ECOSECURITIES("STOCK","ACTIVE",,"BRA",,,,"Index comp[OPTIONALS=AmountInvestedBy=IBOV]&gt;0")</f>
        <v>Código</v>
      </c>
      <c r="G7" s="101" t="s">
        <v>216</v>
      </c>
      <c r="H7" s="107" t="str">
        <f>IFERROR(_xll.ECONOMATICA($G$8:$G$13,"RETURN",,$C$3,,,,"decimal","false",,"Retorno"),"")</f>
        <v>Retorno</v>
      </c>
      <c r="I7" s="124" t="s">
        <v>230</v>
      </c>
    </row>
    <row r="8" spans="2:9" ht="16.5" thickTop="1" x14ac:dyDescent="0.45">
      <c r="B8" s="174">
        <f>_xll.ECONOMATICA($C$7,"CLOSE",,$C$3,$C$2,$C$4,,,,"FALSE")</f>
        <v>45412</v>
      </c>
      <c r="C8" s="115">
        <v>125924.19</v>
      </c>
      <c r="E8" s="120" t="s">
        <v>240</v>
      </c>
      <c r="G8" s="109" t="s">
        <v>3</v>
      </c>
      <c r="H8" s="123">
        <v>1.0238300436000001E-2</v>
      </c>
      <c r="I8" s="91" t="str">
        <f>IF(H8&gt;0,"p","q")</f>
        <v>p</v>
      </c>
    </row>
    <row r="9" spans="2:9" x14ac:dyDescent="0.45">
      <c r="B9" s="118">
        <v>45413</v>
      </c>
      <c r="C9" s="119"/>
      <c r="E9" s="122" t="s">
        <v>13</v>
      </c>
      <c r="G9" s="110" t="s">
        <v>4</v>
      </c>
      <c r="H9" s="125">
        <v>1.6174799909999999E-2</v>
      </c>
      <c r="I9" s="129" t="str">
        <f t="shared" ref="I9:I10" si="0">IF(H9&gt;0,"p","q")</f>
        <v>p</v>
      </c>
    </row>
    <row r="10" spans="2:9" x14ac:dyDescent="0.45">
      <c r="B10" s="116">
        <v>45414</v>
      </c>
      <c r="C10" s="117">
        <v>127122.25</v>
      </c>
      <c r="E10" s="121" t="s">
        <v>171</v>
      </c>
      <c r="G10" s="111" t="s">
        <v>6</v>
      </c>
      <c r="H10" s="126">
        <v>8.8788501215999998E-3</v>
      </c>
      <c r="I10" s="91" t="str">
        <f t="shared" si="0"/>
        <v>p</v>
      </c>
    </row>
    <row r="11" spans="2:9" x14ac:dyDescent="0.45">
      <c r="B11" s="118">
        <v>45415</v>
      </c>
      <c r="C11" s="119">
        <v>128508.67</v>
      </c>
      <c r="E11" s="122" t="s">
        <v>241</v>
      </c>
      <c r="G11" s="110" t="s">
        <v>5</v>
      </c>
      <c r="H11" s="125">
        <v>1.3895611170999999E-2</v>
      </c>
      <c r="I11" s="129" t="str">
        <f>IF(H11&gt;0,"p","q")</f>
        <v>p</v>
      </c>
    </row>
    <row r="12" spans="2:9" x14ac:dyDescent="0.35">
      <c r="B12" s="116">
        <v>45418</v>
      </c>
      <c r="C12" s="117">
        <v>128465.69</v>
      </c>
      <c r="E12" s="121" t="s">
        <v>242</v>
      </c>
      <c r="G12" s="112" t="s">
        <v>308</v>
      </c>
      <c r="H12" s="126">
        <v>1.5240561810000001E-2</v>
      </c>
      <c r="I12" s="91" t="str">
        <f t="shared" ref="I12:I13" si="1">IF(H12&gt;0,"p","q")</f>
        <v>p</v>
      </c>
    </row>
    <row r="13" spans="2:9" x14ac:dyDescent="0.35">
      <c r="B13" s="118">
        <v>45419</v>
      </c>
      <c r="C13" s="119">
        <v>129210.48</v>
      </c>
      <c r="E13" s="122" t="s">
        <v>243</v>
      </c>
      <c r="G13" s="113" t="s">
        <v>231</v>
      </c>
      <c r="H13" s="127">
        <v>-2.2442733933E-2</v>
      </c>
      <c r="I13" s="129" t="str">
        <f t="shared" si="1"/>
        <v>q</v>
      </c>
    </row>
    <row r="14" spans="2:9" x14ac:dyDescent="0.35">
      <c r="B14" s="116">
        <v>45420</v>
      </c>
      <c r="C14" s="117">
        <v>129480.89</v>
      </c>
      <c r="E14" s="121" t="s">
        <v>244</v>
      </c>
      <c r="G14" s="114"/>
      <c r="H14" s="108"/>
      <c r="I14" s="128"/>
    </row>
    <row r="15" spans="2:9" x14ac:dyDescent="0.35">
      <c r="B15" s="118">
        <v>45421</v>
      </c>
      <c r="C15" s="119">
        <v>128188.34</v>
      </c>
      <c r="E15" s="122" t="s">
        <v>15</v>
      </c>
    </row>
    <row r="16" spans="2:9" x14ac:dyDescent="0.35">
      <c r="B16" s="116">
        <v>45422</v>
      </c>
      <c r="C16" s="117">
        <v>127599.57</v>
      </c>
      <c r="E16" s="121" t="s">
        <v>17</v>
      </c>
    </row>
    <row r="17" spans="2:5" x14ac:dyDescent="0.35">
      <c r="B17" s="118">
        <v>45425</v>
      </c>
      <c r="C17" s="119">
        <v>128154.79</v>
      </c>
      <c r="E17" s="122" t="s">
        <v>19</v>
      </c>
    </row>
    <row r="18" spans="2:5" x14ac:dyDescent="0.35">
      <c r="B18" s="116">
        <v>45426</v>
      </c>
      <c r="C18" s="117">
        <v>128515.49</v>
      </c>
      <c r="E18" s="121" t="s">
        <v>21</v>
      </c>
    </row>
    <row r="19" spans="2:5" x14ac:dyDescent="0.35">
      <c r="B19" s="118">
        <v>45427</v>
      </c>
      <c r="C19" s="119">
        <v>128027.59</v>
      </c>
      <c r="E19" s="122" t="s">
        <v>25</v>
      </c>
    </row>
    <row r="20" spans="2:5" x14ac:dyDescent="0.35">
      <c r="B20" s="116">
        <v>45428</v>
      </c>
      <c r="C20" s="117">
        <v>128283.62</v>
      </c>
      <c r="E20" s="121" t="s">
        <v>29</v>
      </c>
    </row>
    <row r="21" spans="2:5" x14ac:dyDescent="0.35">
      <c r="B21" s="118">
        <v>45429</v>
      </c>
      <c r="C21" s="119">
        <v>128150.71</v>
      </c>
      <c r="E21" s="122" t="s">
        <v>32</v>
      </c>
    </row>
    <row r="22" spans="2:5" x14ac:dyDescent="0.35">
      <c r="B22" s="116">
        <v>45432</v>
      </c>
      <c r="C22" s="117">
        <v>127750.92</v>
      </c>
      <c r="E22" s="121" t="s">
        <v>245</v>
      </c>
    </row>
    <row r="23" spans="2:5" x14ac:dyDescent="0.35">
      <c r="B23" s="118">
        <v>45433</v>
      </c>
      <c r="C23" s="119">
        <v>127411.55</v>
      </c>
      <c r="E23" s="122" t="s">
        <v>162</v>
      </c>
    </row>
    <row r="24" spans="2:5" x14ac:dyDescent="0.35">
      <c r="B24" s="116">
        <v>45434</v>
      </c>
      <c r="C24" s="117">
        <v>125650.03</v>
      </c>
      <c r="E24" s="121" t="s">
        <v>246</v>
      </c>
    </row>
    <row r="25" spans="2:5" x14ac:dyDescent="0.35">
      <c r="B25" s="118">
        <v>45435</v>
      </c>
      <c r="C25" s="119">
        <v>124729.4</v>
      </c>
      <c r="E25" s="122" t="s">
        <v>247</v>
      </c>
    </row>
    <row r="26" spans="2:5" x14ac:dyDescent="0.35">
      <c r="B26" s="116">
        <v>45436</v>
      </c>
      <c r="C26" s="117">
        <v>124305.57</v>
      </c>
      <c r="E26" s="121" t="s">
        <v>34</v>
      </c>
    </row>
    <row r="27" spans="2:5" x14ac:dyDescent="0.35">
      <c r="B27" s="118">
        <v>45439</v>
      </c>
      <c r="C27" s="119">
        <v>124495.67999999999</v>
      </c>
      <c r="E27" s="122" t="s">
        <v>163</v>
      </c>
    </row>
    <row r="28" spans="2:5" x14ac:dyDescent="0.35">
      <c r="B28" s="116">
        <v>45440</v>
      </c>
      <c r="C28" s="117">
        <v>123779.54</v>
      </c>
      <c r="E28" s="121" t="s">
        <v>248</v>
      </c>
    </row>
    <row r="29" spans="2:5" x14ac:dyDescent="0.35">
      <c r="B29" s="118">
        <v>45441</v>
      </c>
      <c r="C29" s="119">
        <v>122707.28</v>
      </c>
      <c r="E29" s="122" t="s">
        <v>249</v>
      </c>
    </row>
    <row r="30" spans="2:5" x14ac:dyDescent="0.35">
      <c r="B30" s="116">
        <v>45442</v>
      </c>
      <c r="C30" s="117"/>
      <c r="E30" s="121" t="s">
        <v>36</v>
      </c>
    </row>
    <row r="31" spans="2:5" x14ac:dyDescent="0.35">
      <c r="B31" s="118">
        <v>45443</v>
      </c>
      <c r="C31" s="119">
        <v>122098.09</v>
      </c>
      <c r="E31" s="122" t="s">
        <v>172</v>
      </c>
    </row>
    <row r="32" spans="2:5" x14ac:dyDescent="0.35">
      <c r="B32" s="116">
        <v>45446</v>
      </c>
      <c r="C32" s="117">
        <v>122031.58</v>
      </c>
      <c r="E32" s="121" t="s">
        <v>173</v>
      </c>
    </row>
    <row r="33" spans="2:5" x14ac:dyDescent="0.35">
      <c r="B33" s="118">
        <v>45447</v>
      </c>
      <c r="C33" s="119">
        <v>121802.06</v>
      </c>
      <c r="E33" s="122" t="s">
        <v>250</v>
      </c>
    </row>
    <row r="34" spans="2:5" x14ac:dyDescent="0.35">
      <c r="B34" s="116">
        <v>45448</v>
      </c>
      <c r="C34" s="117">
        <v>121407.33</v>
      </c>
      <c r="E34" s="121" t="s">
        <v>38</v>
      </c>
    </row>
    <row r="35" spans="2:5" x14ac:dyDescent="0.35">
      <c r="B35" s="118">
        <v>45449</v>
      </c>
      <c r="C35" s="119">
        <v>122898.8</v>
      </c>
      <c r="E35" s="122" t="s">
        <v>251</v>
      </c>
    </row>
    <row r="36" spans="2:5" x14ac:dyDescent="0.35">
      <c r="B36" s="116">
        <v>45450</v>
      </c>
      <c r="C36" s="117">
        <v>120767.19</v>
      </c>
      <c r="E36" s="121" t="s">
        <v>252</v>
      </c>
    </row>
    <row r="37" spans="2:5" x14ac:dyDescent="0.35">
      <c r="B37" s="118">
        <v>45453</v>
      </c>
      <c r="C37" s="119">
        <v>120759.51</v>
      </c>
      <c r="E37" s="122" t="s">
        <v>174</v>
      </c>
    </row>
    <row r="38" spans="2:5" x14ac:dyDescent="0.35">
      <c r="B38" s="116">
        <v>45454</v>
      </c>
      <c r="C38" s="117">
        <v>121635.06</v>
      </c>
      <c r="E38" s="121" t="s">
        <v>175</v>
      </c>
    </row>
    <row r="39" spans="2:5" x14ac:dyDescent="0.35">
      <c r="B39" s="118">
        <v>45455</v>
      </c>
      <c r="C39" s="119">
        <v>119936.02</v>
      </c>
      <c r="E39" s="122" t="s">
        <v>40</v>
      </c>
    </row>
    <row r="40" spans="2:5" x14ac:dyDescent="0.35">
      <c r="B40" s="116">
        <v>45456</v>
      </c>
      <c r="C40" s="117">
        <v>119567.53</v>
      </c>
      <c r="E40" s="121" t="s">
        <v>42</v>
      </c>
    </row>
    <row r="41" spans="2:5" x14ac:dyDescent="0.35">
      <c r="B41" s="118">
        <v>45457</v>
      </c>
      <c r="C41" s="119">
        <v>119662.38</v>
      </c>
      <c r="E41" s="122" t="s">
        <v>44</v>
      </c>
    </row>
    <row r="42" spans="2:5" x14ac:dyDescent="0.35">
      <c r="B42" s="116">
        <v>45460</v>
      </c>
      <c r="C42" s="117">
        <v>119137.86</v>
      </c>
      <c r="E42" s="121" t="s">
        <v>46</v>
      </c>
    </row>
    <row r="43" spans="2:5" x14ac:dyDescent="0.35">
      <c r="B43" s="118">
        <v>45461</v>
      </c>
      <c r="C43" s="119">
        <v>119630.44</v>
      </c>
      <c r="E43" s="122" t="s">
        <v>48</v>
      </c>
    </row>
    <row r="44" spans="2:5" x14ac:dyDescent="0.35">
      <c r="B44" s="116">
        <v>45462</v>
      </c>
      <c r="C44" s="117">
        <v>120261.34</v>
      </c>
      <c r="E44" s="121" t="s">
        <v>176</v>
      </c>
    </row>
    <row r="45" spans="2:5" x14ac:dyDescent="0.35">
      <c r="B45" s="118">
        <v>45463</v>
      </c>
      <c r="C45" s="119">
        <v>120445.91</v>
      </c>
      <c r="E45" s="122" t="s">
        <v>50</v>
      </c>
    </row>
    <row r="46" spans="2:5" x14ac:dyDescent="0.35">
      <c r="B46" s="116">
        <v>45464</v>
      </c>
      <c r="C46" s="117">
        <v>121341.13</v>
      </c>
      <c r="E46" s="121" t="s">
        <v>177</v>
      </c>
    </row>
    <row r="47" spans="2:5" x14ac:dyDescent="0.35">
      <c r="B47" s="118">
        <v>45467</v>
      </c>
      <c r="C47" s="119">
        <v>122636.96</v>
      </c>
      <c r="E47" s="122" t="s">
        <v>253</v>
      </c>
    </row>
    <row r="48" spans="2:5" x14ac:dyDescent="0.35">
      <c r="B48" s="116">
        <v>45468</v>
      </c>
      <c r="C48" s="117">
        <v>122331.39</v>
      </c>
      <c r="E48" s="121" t="s">
        <v>52</v>
      </c>
    </row>
    <row r="49" spans="2:5" x14ac:dyDescent="0.35">
      <c r="B49" s="118">
        <v>45469</v>
      </c>
      <c r="C49" s="119">
        <v>122641.3</v>
      </c>
      <c r="E49" s="122" t="s">
        <v>54</v>
      </c>
    </row>
    <row r="50" spans="2:5" x14ac:dyDescent="0.35">
      <c r="B50" s="116">
        <v>45470</v>
      </c>
      <c r="C50" s="117">
        <v>124307.83</v>
      </c>
      <c r="E50" s="121" t="s">
        <v>56</v>
      </c>
    </row>
    <row r="51" spans="2:5" x14ac:dyDescent="0.35">
      <c r="B51" s="118">
        <v>45471</v>
      </c>
      <c r="C51" s="119">
        <v>123906.55</v>
      </c>
      <c r="E51" s="122" t="s">
        <v>58</v>
      </c>
    </row>
    <row r="52" spans="2:5" x14ac:dyDescent="0.35">
      <c r="B52" s="116">
        <v>45474</v>
      </c>
      <c r="C52" s="117">
        <v>124718.07</v>
      </c>
      <c r="E52" s="121" t="s">
        <v>60</v>
      </c>
    </row>
    <row r="53" spans="2:5" x14ac:dyDescent="0.35">
      <c r="B53" s="118">
        <v>45475</v>
      </c>
      <c r="C53" s="119">
        <v>124787.08</v>
      </c>
      <c r="E53" s="122" t="s">
        <v>62</v>
      </c>
    </row>
    <row r="54" spans="2:5" x14ac:dyDescent="0.35">
      <c r="B54" s="116">
        <v>45476</v>
      </c>
      <c r="C54" s="117">
        <v>125661.89</v>
      </c>
      <c r="E54" s="121" t="s">
        <v>254</v>
      </c>
    </row>
    <row r="55" spans="2:5" x14ac:dyDescent="0.35">
      <c r="B55" s="118">
        <v>45477</v>
      </c>
      <c r="C55" s="119">
        <v>126163.98</v>
      </c>
      <c r="E55" s="122" t="s">
        <v>255</v>
      </c>
    </row>
    <row r="56" spans="2:5" x14ac:dyDescent="0.35">
      <c r="B56" s="116">
        <v>45478</v>
      </c>
      <c r="C56" s="117">
        <v>126267.05</v>
      </c>
      <c r="E56" s="121" t="s">
        <v>178</v>
      </c>
    </row>
    <row r="57" spans="2:5" x14ac:dyDescent="0.35">
      <c r="B57" s="118">
        <v>45481</v>
      </c>
      <c r="C57" s="119">
        <v>126548.34</v>
      </c>
      <c r="E57" s="122" t="s">
        <v>256</v>
      </c>
    </row>
    <row r="58" spans="2:5" x14ac:dyDescent="0.35">
      <c r="B58" s="116">
        <v>45482</v>
      </c>
      <c r="C58" s="117">
        <v>127108.22</v>
      </c>
      <c r="E58" s="121" t="s">
        <v>64</v>
      </c>
    </row>
    <row r="59" spans="2:5" x14ac:dyDescent="0.35">
      <c r="B59" s="118">
        <v>45483</v>
      </c>
      <c r="C59" s="119">
        <v>127218.24000000001</v>
      </c>
      <c r="E59" s="122" t="s">
        <v>66</v>
      </c>
    </row>
    <row r="60" spans="2:5" x14ac:dyDescent="0.35">
      <c r="B60" s="116">
        <v>45484</v>
      </c>
      <c r="C60" s="117">
        <v>128293.61</v>
      </c>
      <c r="E60" s="121" t="s">
        <v>257</v>
      </c>
    </row>
    <row r="61" spans="2:5" x14ac:dyDescent="0.35">
      <c r="B61" s="118">
        <v>45485</v>
      </c>
      <c r="C61" s="119">
        <v>128896.98</v>
      </c>
      <c r="E61" s="122" t="s">
        <v>68</v>
      </c>
    </row>
    <row r="62" spans="2:5" x14ac:dyDescent="0.35">
      <c r="B62" s="116">
        <v>45488</v>
      </c>
      <c r="C62" s="117">
        <v>129320.96000000001</v>
      </c>
      <c r="E62" s="121" t="s">
        <v>70</v>
      </c>
    </row>
    <row r="63" spans="2:5" x14ac:dyDescent="0.35">
      <c r="B63" s="118">
        <v>45489</v>
      </c>
      <c r="C63" s="119">
        <v>129110.38</v>
      </c>
      <c r="E63" s="122" t="s">
        <v>258</v>
      </c>
    </row>
    <row r="64" spans="2:5" x14ac:dyDescent="0.35">
      <c r="B64" s="116">
        <v>45490</v>
      </c>
      <c r="C64" s="117">
        <v>129450.32</v>
      </c>
      <c r="E64" s="121" t="s">
        <v>179</v>
      </c>
    </row>
    <row r="65" spans="2:5" x14ac:dyDescent="0.35">
      <c r="B65" s="118">
        <v>45491</v>
      </c>
      <c r="C65" s="119">
        <v>127652.06</v>
      </c>
      <c r="E65" s="122" t="s">
        <v>259</v>
      </c>
    </row>
    <row r="66" spans="2:5" x14ac:dyDescent="0.35">
      <c r="B66" s="116">
        <v>45492</v>
      </c>
      <c r="C66" s="117">
        <v>127616.46</v>
      </c>
      <c r="E66" s="121" t="s">
        <v>72</v>
      </c>
    </row>
    <row r="67" spans="2:5" x14ac:dyDescent="0.35">
      <c r="B67" s="118">
        <v>45495</v>
      </c>
      <c r="C67" s="119">
        <v>127859.63</v>
      </c>
      <c r="E67" s="122" t="s">
        <v>180</v>
      </c>
    </row>
    <row r="68" spans="2:5" x14ac:dyDescent="0.35">
      <c r="B68" s="116">
        <v>45496</v>
      </c>
      <c r="C68" s="117">
        <v>126589.84</v>
      </c>
      <c r="E68" s="121" t="s">
        <v>74</v>
      </c>
    </row>
    <row r="69" spans="2:5" x14ac:dyDescent="0.35">
      <c r="B69" s="118">
        <v>45497</v>
      </c>
      <c r="C69" s="119">
        <v>126422.73</v>
      </c>
      <c r="E69" s="122" t="s">
        <v>76</v>
      </c>
    </row>
    <row r="70" spans="2:5" x14ac:dyDescent="0.35">
      <c r="B70" s="116">
        <v>45498</v>
      </c>
      <c r="C70" s="117">
        <v>125954.09</v>
      </c>
      <c r="E70" s="121" t="s">
        <v>78</v>
      </c>
    </row>
    <row r="71" spans="2:5" x14ac:dyDescent="0.35">
      <c r="B71" s="118">
        <v>45499</v>
      </c>
      <c r="C71" s="119">
        <v>127492.49</v>
      </c>
      <c r="E71" s="122" t="s">
        <v>80</v>
      </c>
    </row>
    <row r="72" spans="2:5" x14ac:dyDescent="0.35">
      <c r="B72" s="116">
        <v>45502</v>
      </c>
      <c r="C72" s="117">
        <v>126953.86</v>
      </c>
      <c r="E72" s="121" t="s">
        <v>260</v>
      </c>
    </row>
    <row r="73" spans="2:5" x14ac:dyDescent="0.35">
      <c r="B73" s="118">
        <v>45503</v>
      </c>
      <c r="C73" s="119">
        <v>126139.21</v>
      </c>
      <c r="E73" s="122" t="s">
        <v>261</v>
      </c>
    </row>
    <row r="74" spans="2:5" x14ac:dyDescent="0.35">
      <c r="B74" s="116">
        <v>45504</v>
      </c>
      <c r="C74" s="117">
        <v>127651.81</v>
      </c>
      <c r="E74" s="121" t="s">
        <v>82</v>
      </c>
    </row>
    <row r="75" spans="2:5" x14ac:dyDescent="0.35">
      <c r="B75" s="118">
        <v>45505</v>
      </c>
      <c r="C75" s="119">
        <v>127395.1</v>
      </c>
      <c r="E75" s="122" t="s">
        <v>84</v>
      </c>
    </row>
    <row r="76" spans="2:5" x14ac:dyDescent="0.35">
      <c r="B76" s="116">
        <v>45506</v>
      </c>
      <c r="C76" s="117">
        <v>125854.09</v>
      </c>
      <c r="E76" s="121" t="s">
        <v>181</v>
      </c>
    </row>
    <row r="77" spans="2:5" x14ac:dyDescent="0.35">
      <c r="B77" s="118">
        <v>45509</v>
      </c>
      <c r="C77" s="119">
        <v>125269.54</v>
      </c>
      <c r="E77" s="122" t="s">
        <v>182</v>
      </c>
    </row>
    <row r="78" spans="2:5" x14ac:dyDescent="0.35">
      <c r="B78" s="116">
        <v>45510</v>
      </c>
      <c r="C78" s="117">
        <v>126266.7</v>
      </c>
      <c r="E78" s="121" t="s">
        <v>183</v>
      </c>
    </row>
    <row r="79" spans="2:5" x14ac:dyDescent="0.35">
      <c r="B79" s="118">
        <v>45511</v>
      </c>
      <c r="C79" s="119">
        <v>127513.88</v>
      </c>
      <c r="E79" s="122" t="s">
        <v>86</v>
      </c>
    </row>
    <row r="80" spans="2:5" x14ac:dyDescent="0.35">
      <c r="B80" s="116">
        <v>45512</v>
      </c>
      <c r="C80" s="117">
        <v>128660.88</v>
      </c>
      <c r="E80" s="121" t="s">
        <v>88</v>
      </c>
    </row>
    <row r="81" spans="2:5" x14ac:dyDescent="0.35">
      <c r="B81" s="118">
        <v>45513</v>
      </c>
      <c r="C81" s="119">
        <v>130614.59</v>
      </c>
      <c r="E81" s="122" t="s">
        <v>90</v>
      </c>
    </row>
    <row r="82" spans="2:5" x14ac:dyDescent="0.35">
      <c r="B82" s="116">
        <v>45516</v>
      </c>
      <c r="C82" s="117">
        <v>131115.9</v>
      </c>
      <c r="E82" s="121" t="s">
        <v>262</v>
      </c>
    </row>
    <row r="83" spans="2:5" x14ac:dyDescent="0.35">
      <c r="B83" s="118">
        <v>45517</v>
      </c>
      <c r="C83" s="119">
        <v>132397.97</v>
      </c>
      <c r="E83" s="122" t="s">
        <v>184</v>
      </c>
    </row>
    <row r="84" spans="2:5" x14ac:dyDescent="0.35">
      <c r="B84" s="116">
        <v>45518</v>
      </c>
      <c r="C84" s="117">
        <v>133317.66</v>
      </c>
      <c r="E84" s="121" t="s">
        <v>263</v>
      </c>
    </row>
    <row r="85" spans="2:5" x14ac:dyDescent="0.35">
      <c r="B85" s="118">
        <v>45519</v>
      </c>
      <c r="C85" s="119">
        <v>134153.42000000001</v>
      </c>
      <c r="E85" s="122" t="s">
        <v>92</v>
      </c>
    </row>
    <row r="86" spans="2:5" x14ac:dyDescent="0.35">
      <c r="B86" s="116">
        <v>45520</v>
      </c>
      <c r="C86" s="117">
        <v>133953.25</v>
      </c>
      <c r="E86" s="121" t="s">
        <v>164</v>
      </c>
    </row>
    <row r="87" spans="2:5" x14ac:dyDescent="0.35">
      <c r="B87" s="118">
        <v>45523</v>
      </c>
      <c r="C87" s="119">
        <v>135777.98000000001</v>
      </c>
      <c r="E87" s="122"/>
    </row>
    <row r="88" spans="2:5" x14ac:dyDescent="0.35">
      <c r="B88" s="116">
        <v>45524</v>
      </c>
      <c r="C88" s="117">
        <v>136087.41</v>
      </c>
      <c r="E88" s="121"/>
    </row>
    <row r="89" spans="2:5" x14ac:dyDescent="0.35">
      <c r="B89" s="118">
        <v>45525</v>
      </c>
      <c r="C89" s="119">
        <v>136463.65</v>
      </c>
      <c r="E89" s="122"/>
    </row>
    <row r="90" spans="2:5" x14ac:dyDescent="0.35">
      <c r="B90" s="116">
        <v>45526</v>
      </c>
      <c r="C90" s="117">
        <v>135173.39000000001</v>
      </c>
      <c r="E90" s="121"/>
    </row>
    <row r="91" spans="2:5" x14ac:dyDescent="0.35">
      <c r="B91" s="118">
        <v>45527</v>
      </c>
      <c r="C91" s="119">
        <v>135608.47</v>
      </c>
      <c r="E91" s="122"/>
    </row>
    <row r="92" spans="2:5" x14ac:dyDescent="0.35">
      <c r="B92" s="116">
        <v>45530</v>
      </c>
      <c r="C92" s="117">
        <v>136888.71</v>
      </c>
      <c r="E92" s="121"/>
    </row>
    <row r="93" spans="2:5" x14ac:dyDescent="0.35">
      <c r="B93" s="118">
        <v>45531</v>
      </c>
      <c r="C93" s="119">
        <v>136775.91</v>
      </c>
      <c r="E93" s="122"/>
    </row>
    <row r="94" spans="2:5" x14ac:dyDescent="0.35">
      <c r="B94" s="116">
        <v>45532</v>
      </c>
      <c r="C94" s="117">
        <v>137343.96</v>
      </c>
      <c r="E94" s="121"/>
    </row>
    <row r="95" spans="2:5" x14ac:dyDescent="0.35">
      <c r="B95" s="118">
        <v>45533</v>
      </c>
      <c r="C95" s="119">
        <v>136041.35</v>
      </c>
      <c r="E95" s="122"/>
    </row>
    <row r="96" spans="2:5" x14ac:dyDescent="0.35">
      <c r="B96" s="116">
        <v>45534</v>
      </c>
      <c r="C96" s="117">
        <v>136004.01</v>
      </c>
      <c r="E96" s="121"/>
    </row>
    <row r="97" spans="2:5" x14ac:dyDescent="0.35">
      <c r="B97" s="118">
        <v>45537</v>
      </c>
      <c r="C97" s="119">
        <v>134906.07</v>
      </c>
      <c r="E97" s="122"/>
    </row>
    <row r="98" spans="2:5" x14ac:dyDescent="0.35">
      <c r="B98" s="116">
        <v>45538</v>
      </c>
      <c r="C98" s="117">
        <v>134353.48000000001</v>
      </c>
      <c r="E98" s="121"/>
    </row>
    <row r="99" spans="2:5" x14ac:dyDescent="0.35">
      <c r="B99" s="118">
        <v>45539</v>
      </c>
      <c r="C99" s="119">
        <v>136110.73000000001</v>
      </c>
      <c r="E99" s="122"/>
    </row>
    <row r="100" spans="2:5" x14ac:dyDescent="0.35">
      <c r="B100" s="116">
        <v>45540</v>
      </c>
      <c r="C100" s="117">
        <v>136502.49</v>
      </c>
      <c r="E100" s="121"/>
    </row>
    <row r="101" spans="2:5" x14ac:dyDescent="0.35">
      <c r="B101" s="118">
        <v>45541</v>
      </c>
      <c r="C101" s="119">
        <v>134572.45000000001</v>
      </c>
      <c r="E101" s="122"/>
    </row>
    <row r="102" spans="2:5" x14ac:dyDescent="0.35">
      <c r="B102" s="116">
        <v>45544</v>
      </c>
      <c r="C102" s="117">
        <v>134737.21</v>
      </c>
      <c r="E102" s="121"/>
    </row>
    <row r="103" spans="2:5" x14ac:dyDescent="0.35">
      <c r="B103" s="118">
        <v>45545</v>
      </c>
      <c r="C103" s="119">
        <v>134319.57999999999</v>
      </c>
      <c r="E103" s="122"/>
    </row>
    <row r="104" spans="2:5" x14ac:dyDescent="0.35">
      <c r="B104" s="116">
        <v>45546</v>
      </c>
      <c r="C104" s="117">
        <v>134676.75</v>
      </c>
      <c r="E104" s="121"/>
    </row>
    <row r="105" spans="2:5" x14ac:dyDescent="0.35">
      <c r="B105" s="118">
        <v>45547</v>
      </c>
      <c r="C105" s="119">
        <v>134029.43</v>
      </c>
      <c r="E105" s="122"/>
    </row>
    <row r="106" spans="2:5" x14ac:dyDescent="0.35">
      <c r="B106" s="116">
        <v>45548</v>
      </c>
      <c r="C106" s="117">
        <v>134881.95000000001</v>
      </c>
      <c r="E106" s="121"/>
    </row>
    <row r="107" spans="2:5" x14ac:dyDescent="0.35">
      <c r="B107" s="118">
        <v>45551</v>
      </c>
      <c r="C107" s="119">
        <v>135118.22</v>
      </c>
      <c r="E107" s="122"/>
    </row>
    <row r="108" spans="2:5" x14ac:dyDescent="0.35">
      <c r="B108" s="116">
        <v>45552</v>
      </c>
      <c r="C108" s="117">
        <v>134960.19</v>
      </c>
      <c r="E108" s="121"/>
    </row>
    <row r="109" spans="2:5" x14ac:dyDescent="0.35">
      <c r="B109" s="118">
        <v>45553</v>
      </c>
      <c r="C109" s="119">
        <v>133747.69</v>
      </c>
      <c r="E109" s="122"/>
    </row>
    <row r="110" spans="2:5" x14ac:dyDescent="0.35">
      <c r="B110" s="116">
        <v>45554</v>
      </c>
      <c r="C110" s="117">
        <v>133122.67000000001</v>
      </c>
      <c r="E110" s="121"/>
    </row>
    <row r="111" spans="2:5" x14ac:dyDescent="0.35">
      <c r="B111" s="118">
        <v>45555</v>
      </c>
      <c r="C111" s="119">
        <v>131065.44</v>
      </c>
      <c r="E111" s="122"/>
    </row>
    <row r="112" spans="2:5" x14ac:dyDescent="0.35">
      <c r="B112" s="116">
        <v>45558</v>
      </c>
      <c r="C112" s="117">
        <v>130568.37</v>
      </c>
      <c r="E112" s="121"/>
    </row>
    <row r="113" spans="2:5" x14ac:dyDescent="0.35">
      <c r="B113" s="118">
        <v>45559</v>
      </c>
      <c r="C113" s="119">
        <v>132155.76</v>
      </c>
      <c r="E113" s="122"/>
    </row>
    <row r="114" spans="2:5" x14ac:dyDescent="0.35">
      <c r="B114" s="116">
        <v>45560</v>
      </c>
      <c r="C114" s="117">
        <v>131586.45000000001</v>
      </c>
      <c r="E114" s="121"/>
    </row>
    <row r="115" spans="2:5" x14ac:dyDescent="0.35">
      <c r="B115" s="118">
        <v>45561</v>
      </c>
      <c r="C115" s="119">
        <v>133009.78</v>
      </c>
      <c r="E115" s="122"/>
    </row>
    <row r="116" spans="2:5" x14ac:dyDescent="0.35">
      <c r="B116" s="116">
        <v>45562</v>
      </c>
      <c r="C116" s="117">
        <v>132730.35999999999</v>
      </c>
      <c r="E116" s="121"/>
    </row>
    <row r="117" spans="2:5" x14ac:dyDescent="0.35">
      <c r="B117" s="118">
        <v>45565</v>
      </c>
      <c r="C117" s="119">
        <v>131816.44</v>
      </c>
      <c r="E117" s="122"/>
    </row>
    <row r="118" spans="2:5" x14ac:dyDescent="0.35">
      <c r="B118" s="116">
        <v>45566</v>
      </c>
      <c r="C118" s="117">
        <v>132495.16</v>
      </c>
      <c r="E118" s="121"/>
    </row>
    <row r="119" spans="2:5" x14ac:dyDescent="0.35">
      <c r="B119" s="118">
        <v>45567</v>
      </c>
      <c r="C119" s="119">
        <v>133514.94</v>
      </c>
      <c r="E119" s="122"/>
    </row>
    <row r="120" spans="2:5" x14ac:dyDescent="0.35">
      <c r="B120" s="116">
        <v>45568</v>
      </c>
      <c r="C120" s="117">
        <v>131671.51</v>
      </c>
      <c r="E120" s="121"/>
    </row>
    <row r="121" spans="2:5" x14ac:dyDescent="0.35">
      <c r="B121" s="118">
        <v>45569</v>
      </c>
      <c r="C121" s="119">
        <v>131791.54999999999</v>
      </c>
      <c r="E121" s="122"/>
    </row>
    <row r="122" spans="2:5" x14ac:dyDescent="0.35">
      <c r="B122" s="116">
        <v>45572</v>
      </c>
      <c r="C122" s="117">
        <v>132017.84</v>
      </c>
      <c r="E122" s="121"/>
    </row>
    <row r="123" spans="2:5" x14ac:dyDescent="0.35">
      <c r="B123" s="118">
        <v>45573</v>
      </c>
      <c r="C123" s="119">
        <v>131511.73000000001</v>
      </c>
      <c r="E123" s="122"/>
    </row>
    <row r="124" spans="2:5" x14ac:dyDescent="0.35">
      <c r="B124" s="116">
        <v>45574</v>
      </c>
      <c r="C124" s="117">
        <v>129962.06</v>
      </c>
      <c r="E124" s="121"/>
    </row>
    <row r="125" spans="2:5" x14ac:dyDescent="0.35">
      <c r="B125" s="118">
        <v>45575</v>
      </c>
      <c r="C125" s="119">
        <v>130352.86</v>
      </c>
      <c r="E125" s="122"/>
    </row>
    <row r="126" spans="2:5" x14ac:dyDescent="0.35">
      <c r="B126" s="116">
        <v>45576</v>
      </c>
      <c r="C126" s="117">
        <v>129992.29</v>
      </c>
      <c r="E126" s="121"/>
    </row>
    <row r="127" spans="2:5" x14ac:dyDescent="0.35">
      <c r="B127" s="118">
        <v>45579</v>
      </c>
      <c r="C127" s="119">
        <v>131005.25</v>
      </c>
      <c r="E127" s="122"/>
    </row>
    <row r="128" spans="2:5" x14ac:dyDescent="0.35">
      <c r="B128" s="116">
        <v>45580</v>
      </c>
      <c r="C128" s="117">
        <v>131043.27</v>
      </c>
      <c r="E128" s="121"/>
    </row>
    <row r="129" spans="2:5" x14ac:dyDescent="0.35">
      <c r="B129" s="118">
        <v>45581</v>
      </c>
      <c r="C129" s="119">
        <v>131749.72</v>
      </c>
      <c r="E129" s="122"/>
    </row>
    <row r="130" spans="2:5" x14ac:dyDescent="0.35">
      <c r="B130" s="116">
        <v>45582</v>
      </c>
      <c r="C130" s="117">
        <v>130793.41</v>
      </c>
      <c r="E130" s="121"/>
    </row>
    <row r="131" spans="2:5" x14ac:dyDescent="0.35">
      <c r="B131" s="118">
        <v>45583</v>
      </c>
      <c r="C131" s="119">
        <v>130499.26</v>
      </c>
      <c r="E131" s="122"/>
    </row>
    <row r="132" spans="2:5" x14ac:dyDescent="0.35">
      <c r="B132" s="116">
        <v>45586</v>
      </c>
      <c r="C132" s="117">
        <v>130361.56</v>
      </c>
      <c r="E132" s="121"/>
    </row>
    <row r="133" spans="2:5" x14ac:dyDescent="0.35">
      <c r="B133" s="118">
        <v>45587</v>
      </c>
      <c r="C133" s="119">
        <v>129951.37</v>
      </c>
      <c r="E133" s="122"/>
    </row>
    <row r="134" spans="2:5" x14ac:dyDescent="0.35">
      <c r="B134" s="116">
        <v>45588</v>
      </c>
      <c r="C134" s="117">
        <v>129233.11</v>
      </c>
      <c r="E134" s="121"/>
    </row>
    <row r="135" spans="2:5" x14ac:dyDescent="0.35">
      <c r="B135" s="118">
        <v>45589</v>
      </c>
      <c r="C135" s="119">
        <v>130066.95</v>
      </c>
      <c r="E135" s="122"/>
    </row>
    <row r="136" spans="2:5" x14ac:dyDescent="0.35">
      <c r="B136" s="116">
        <v>45590</v>
      </c>
      <c r="C136" s="117">
        <v>129893.32</v>
      </c>
      <c r="E136" s="121"/>
    </row>
    <row r="137" spans="2:5" x14ac:dyDescent="0.35">
      <c r="B137" s="118">
        <v>45593</v>
      </c>
      <c r="C137" s="119">
        <v>131212.57999999999</v>
      </c>
      <c r="E137" s="122"/>
    </row>
    <row r="138" spans="2:5" x14ac:dyDescent="0.35">
      <c r="B138" s="116">
        <v>45594</v>
      </c>
      <c r="C138" s="117">
        <v>130729.93</v>
      </c>
      <c r="E138" s="121"/>
    </row>
    <row r="139" spans="2:5" x14ac:dyDescent="0.35">
      <c r="B139" s="118">
        <v>45595</v>
      </c>
      <c r="C139" s="119">
        <v>130639.33</v>
      </c>
      <c r="E139" s="122"/>
    </row>
    <row r="140" spans="2:5" x14ac:dyDescent="0.35">
      <c r="B140" s="116">
        <v>45596</v>
      </c>
      <c r="C140" s="117">
        <v>129713.33</v>
      </c>
      <c r="E140" s="121"/>
    </row>
    <row r="141" spans="2:5" x14ac:dyDescent="0.35">
      <c r="B141" s="118">
        <v>45597</v>
      </c>
      <c r="C141" s="119">
        <v>128120.75</v>
      </c>
      <c r="E141" s="122"/>
    </row>
    <row r="142" spans="2:5" x14ac:dyDescent="0.35">
      <c r="B142" s="116">
        <v>45600</v>
      </c>
      <c r="C142" s="117">
        <v>130514.79</v>
      </c>
      <c r="E142" s="121"/>
    </row>
    <row r="143" spans="2:5" x14ac:dyDescent="0.35">
      <c r="B143" s="118">
        <v>45601</v>
      </c>
      <c r="C143" s="119">
        <v>130660.75</v>
      </c>
      <c r="E143" s="122"/>
    </row>
    <row r="144" spans="2:5" x14ac:dyDescent="0.35">
      <c r="B144" s="116">
        <v>45602</v>
      </c>
      <c r="C144" s="117">
        <v>130340.92</v>
      </c>
      <c r="E144" s="121"/>
    </row>
    <row r="145" spans="2:5" x14ac:dyDescent="0.35">
      <c r="B145" s="118">
        <v>45603</v>
      </c>
      <c r="C145" s="119">
        <v>129681.7</v>
      </c>
      <c r="E145" s="122"/>
    </row>
    <row r="146" spans="2:5" x14ac:dyDescent="0.35">
      <c r="B146" s="116">
        <v>45604</v>
      </c>
      <c r="C146" s="117">
        <v>127829.8</v>
      </c>
      <c r="E146" s="121"/>
    </row>
    <row r="147" spans="2:5" x14ac:dyDescent="0.35">
      <c r="B147" s="118">
        <v>45607</v>
      </c>
      <c r="C147" s="119">
        <v>127873.7</v>
      </c>
      <c r="E147" s="122"/>
    </row>
    <row r="148" spans="2:5" x14ac:dyDescent="0.35">
      <c r="B148" s="116">
        <v>45608</v>
      </c>
      <c r="C148" s="117">
        <v>127698.32</v>
      </c>
      <c r="E148" s="121"/>
    </row>
    <row r="149" spans="2:5" x14ac:dyDescent="0.35">
      <c r="B149" s="118">
        <v>45609</v>
      </c>
      <c r="C149" s="119">
        <v>127733.88</v>
      </c>
      <c r="E149" s="122"/>
    </row>
    <row r="150" spans="2:5" x14ac:dyDescent="0.35">
      <c r="B150" s="116">
        <v>45610</v>
      </c>
      <c r="C150" s="117">
        <v>127791.6</v>
      </c>
      <c r="E150" s="121"/>
    </row>
    <row r="151" spans="2:5" x14ac:dyDescent="0.35">
      <c r="B151" s="118">
        <v>45611</v>
      </c>
      <c r="C151" s="119"/>
      <c r="E151" s="122"/>
    </row>
    <row r="152" spans="2:5" x14ac:dyDescent="0.35">
      <c r="B152" s="116">
        <v>45614</v>
      </c>
      <c r="C152" s="117">
        <v>127768.19</v>
      </c>
      <c r="E152" s="121"/>
    </row>
    <row r="153" spans="2:5" x14ac:dyDescent="0.35">
      <c r="B153" s="118">
        <v>45615</v>
      </c>
      <c r="C153" s="119">
        <v>128197.25</v>
      </c>
      <c r="E153" s="122"/>
    </row>
    <row r="154" spans="2:5" x14ac:dyDescent="0.35">
      <c r="B154" s="116">
        <v>45616</v>
      </c>
      <c r="C154" s="117"/>
      <c r="E154" s="121"/>
    </row>
    <row r="155" spans="2:5" x14ac:dyDescent="0.35">
      <c r="B155" s="118">
        <v>45617</v>
      </c>
      <c r="C155" s="119">
        <v>126922.11</v>
      </c>
      <c r="E155" s="122"/>
    </row>
    <row r="156" spans="2:5" x14ac:dyDescent="0.35">
      <c r="B156" s="116">
        <v>45618</v>
      </c>
      <c r="C156" s="117">
        <v>129125.51</v>
      </c>
      <c r="E156" s="121"/>
    </row>
    <row r="157" spans="2:5" x14ac:dyDescent="0.35">
      <c r="B157" s="118">
        <v>45621</v>
      </c>
      <c r="C157" s="119">
        <v>129036.1</v>
      </c>
      <c r="E157" s="122"/>
    </row>
    <row r="158" spans="2:5" x14ac:dyDescent="0.35">
      <c r="B158" s="116">
        <v>45622</v>
      </c>
      <c r="C158" s="117">
        <v>129922.38</v>
      </c>
      <c r="E158" s="121"/>
    </row>
    <row r="159" spans="2:5" x14ac:dyDescent="0.35">
      <c r="B159" s="118">
        <v>45623</v>
      </c>
      <c r="C159" s="119">
        <v>127668.61</v>
      </c>
      <c r="E159" s="122"/>
    </row>
    <row r="160" spans="2:5" x14ac:dyDescent="0.35">
      <c r="B160" s="116">
        <v>45624</v>
      </c>
      <c r="C160" s="117">
        <v>124610.41</v>
      </c>
      <c r="E160" s="121"/>
    </row>
    <row r="161" spans="2:5" x14ac:dyDescent="0.35">
      <c r="B161" s="118">
        <v>45625</v>
      </c>
      <c r="C161" s="119">
        <v>125667.83</v>
      </c>
      <c r="E161" s="122"/>
    </row>
    <row r="162" spans="2:5" x14ac:dyDescent="0.35">
      <c r="B162" s="116">
        <v>45628</v>
      </c>
      <c r="C162" s="117">
        <v>125235.54</v>
      </c>
      <c r="E162" s="121"/>
    </row>
    <row r="163" spans="2:5" x14ac:dyDescent="0.35">
      <c r="B163" s="118">
        <v>45629</v>
      </c>
      <c r="C163" s="119">
        <v>126139.2</v>
      </c>
      <c r="E163" s="122"/>
    </row>
    <row r="164" spans="2:5" x14ac:dyDescent="0.35">
      <c r="B164" s="116">
        <v>45630</v>
      </c>
      <c r="C164" s="117">
        <v>126087.02</v>
      </c>
      <c r="E164" s="121"/>
    </row>
    <row r="165" spans="2:5" x14ac:dyDescent="0.35">
      <c r="B165" s="118">
        <v>45631</v>
      </c>
      <c r="C165" s="119">
        <v>127857.58</v>
      </c>
      <c r="E165" s="122"/>
    </row>
    <row r="166" spans="2:5" x14ac:dyDescent="0.35">
      <c r="B166" s="116">
        <v>45632</v>
      </c>
      <c r="C166" s="117">
        <v>125945.67</v>
      </c>
      <c r="E166" s="121"/>
    </row>
    <row r="167" spans="2:5" x14ac:dyDescent="0.35">
      <c r="B167" s="118">
        <v>45635</v>
      </c>
      <c r="C167" s="119">
        <v>127210.19</v>
      </c>
      <c r="E167" s="122"/>
    </row>
    <row r="168" spans="2:5" x14ac:dyDescent="0.35">
      <c r="B168" s="116">
        <v>45636</v>
      </c>
      <c r="C168" s="117">
        <v>128228.49</v>
      </c>
      <c r="E168" s="121"/>
    </row>
    <row r="169" spans="2:5" x14ac:dyDescent="0.35">
      <c r="B169" s="118">
        <v>45637</v>
      </c>
      <c r="C169" s="119">
        <v>129593.31</v>
      </c>
      <c r="E169" s="122"/>
    </row>
    <row r="170" spans="2:5" x14ac:dyDescent="0.35">
      <c r="B170" s="116">
        <v>45638</v>
      </c>
      <c r="C170" s="117">
        <v>126042.21</v>
      </c>
      <c r="E170" s="121"/>
    </row>
    <row r="171" spans="2:5" x14ac:dyDescent="0.35">
      <c r="B171" s="118">
        <v>45639</v>
      </c>
      <c r="C171" s="119">
        <v>124612.22</v>
      </c>
      <c r="E171" s="122"/>
    </row>
    <row r="172" spans="2:5" x14ac:dyDescent="0.35">
      <c r="B172" s="116">
        <v>45642</v>
      </c>
      <c r="C172" s="117">
        <v>123560.06</v>
      </c>
      <c r="E172" s="121"/>
    </row>
    <row r="173" spans="2:5" x14ac:dyDescent="0.35">
      <c r="B173" s="118">
        <v>45643</v>
      </c>
      <c r="C173" s="119">
        <v>124698.04</v>
      </c>
      <c r="E173" s="122"/>
    </row>
    <row r="174" spans="2:5" x14ac:dyDescent="0.35">
      <c r="B174" s="116">
        <v>45644</v>
      </c>
      <c r="C174" s="117">
        <v>120771.88</v>
      </c>
      <c r="E174" s="121"/>
    </row>
    <row r="175" spans="2:5" x14ac:dyDescent="0.35">
      <c r="B175" s="118">
        <v>45645</v>
      </c>
      <c r="C175" s="119">
        <v>121187.91</v>
      </c>
      <c r="E175" s="122"/>
    </row>
    <row r="176" spans="2:5" x14ac:dyDescent="0.35">
      <c r="B176" s="116">
        <v>45646</v>
      </c>
      <c r="C176" s="117">
        <v>122102.15</v>
      </c>
      <c r="E176" s="121"/>
    </row>
    <row r="177" spans="2:5" x14ac:dyDescent="0.35">
      <c r="B177" s="118">
        <v>45649</v>
      </c>
      <c r="C177" s="119">
        <v>120766.57</v>
      </c>
      <c r="E177" s="122"/>
    </row>
    <row r="178" spans="2:5" x14ac:dyDescent="0.35">
      <c r="B178" s="116">
        <v>45650</v>
      </c>
      <c r="C178" s="117"/>
      <c r="E178" s="121"/>
    </row>
    <row r="179" spans="2:5" x14ac:dyDescent="0.35">
      <c r="B179" s="118">
        <v>45651</v>
      </c>
      <c r="C179" s="119"/>
      <c r="E179" s="122"/>
    </row>
    <row r="180" spans="2:5" x14ac:dyDescent="0.35">
      <c r="B180" s="116">
        <v>45652</v>
      </c>
      <c r="C180" s="117">
        <v>121077.5</v>
      </c>
      <c r="E180" s="121"/>
    </row>
    <row r="181" spans="2:5" x14ac:dyDescent="0.35">
      <c r="B181" s="118">
        <v>45653</v>
      </c>
      <c r="C181" s="119">
        <v>120269.31</v>
      </c>
      <c r="E181" s="122"/>
    </row>
    <row r="182" spans="2:5" x14ac:dyDescent="0.35">
      <c r="B182" s="116">
        <v>45656</v>
      </c>
      <c r="C182" s="117">
        <v>120283.4</v>
      </c>
      <c r="E182" s="121"/>
    </row>
    <row r="183" spans="2:5" x14ac:dyDescent="0.35">
      <c r="B183" s="118">
        <v>45657</v>
      </c>
      <c r="C183" s="119"/>
      <c r="E183" s="122"/>
    </row>
    <row r="184" spans="2:5" x14ac:dyDescent="0.35">
      <c r="B184" s="116">
        <v>45658</v>
      </c>
      <c r="C184" s="117"/>
      <c r="E184" s="121"/>
    </row>
    <row r="185" spans="2:5" x14ac:dyDescent="0.35">
      <c r="B185" s="118">
        <v>45659</v>
      </c>
      <c r="C185" s="119">
        <v>120125.39</v>
      </c>
      <c r="E185" s="122"/>
    </row>
    <row r="186" spans="2:5" x14ac:dyDescent="0.35">
      <c r="B186" s="116">
        <v>45660</v>
      </c>
      <c r="C186" s="117">
        <v>118532.68</v>
      </c>
      <c r="E186" s="121"/>
    </row>
    <row r="187" spans="2:5" x14ac:dyDescent="0.35">
      <c r="B187" s="118">
        <v>45663</v>
      </c>
      <c r="C187" s="119">
        <v>120021.52</v>
      </c>
      <c r="E187" s="122"/>
    </row>
    <row r="188" spans="2:5" x14ac:dyDescent="0.35">
      <c r="B188" s="116">
        <v>45664</v>
      </c>
      <c r="C188" s="117">
        <v>121162.66</v>
      </c>
      <c r="E188" s="121"/>
    </row>
    <row r="189" spans="2:5" x14ac:dyDescent="0.35">
      <c r="B189" s="118">
        <v>45665</v>
      </c>
      <c r="C189" s="119">
        <v>119624.51</v>
      </c>
      <c r="E189" s="122"/>
    </row>
    <row r="190" spans="2:5" x14ac:dyDescent="0.35">
      <c r="B190" s="116">
        <v>45666</v>
      </c>
      <c r="C190" s="117">
        <v>119780.56</v>
      </c>
      <c r="E190" s="121"/>
    </row>
    <row r="191" spans="2:5" x14ac:dyDescent="0.35">
      <c r="B191" s="118">
        <v>45667</v>
      </c>
      <c r="C191" s="119">
        <v>118856.48</v>
      </c>
      <c r="E191" s="122"/>
    </row>
    <row r="192" spans="2:5" x14ac:dyDescent="0.35">
      <c r="B192" s="116">
        <v>45670</v>
      </c>
      <c r="C192" s="117">
        <v>119006.93</v>
      </c>
      <c r="E192" s="121"/>
    </row>
    <row r="193" spans="2:5" x14ac:dyDescent="0.35">
      <c r="B193" s="118">
        <v>45671</v>
      </c>
      <c r="C193" s="119">
        <v>119298.67</v>
      </c>
      <c r="E193" s="122"/>
    </row>
    <row r="194" spans="2:5" x14ac:dyDescent="0.35">
      <c r="B194" s="116">
        <v>45672</v>
      </c>
      <c r="C194" s="117">
        <v>122650.2</v>
      </c>
      <c r="E194" s="121"/>
    </row>
    <row r="195" spans="2:5" x14ac:dyDescent="0.35">
      <c r="B195" s="118">
        <v>45673</v>
      </c>
      <c r="C195" s="119">
        <v>121234.14</v>
      </c>
      <c r="E195" s="122"/>
    </row>
    <row r="196" spans="2:5" x14ac:dyDescent="0.35">
      <c r="B196" s="116">
        <v>45674</v>
      </c>
      <c r="C196" s="117">
        <v>122350.38</v>
      </c>
      <c r="E196" s="121"/>
    </row>
    <row r="197" spans="2:5" x14ac:dyDescent="0.35">
      <c r="B197" s="118">
        <v>45677</v>
      </c>
      <c r="C197" s="119">
        <v>122855.15</v>
      </c>
      <c r="E197" s="122"/>
    </row>
    <row r="198" spans="2:5" x14ac:dyDescent="0.35">
      <c r="B198" s="116">
        <v>45678</v>
      </c>
      <c r="C198" s="117">
        <v>123338.34</v>
      </c>
      <c r="E198" s="121"/>
    </row>
    <row r="199" spans="2:5" x14ac:dyDescent="0.35">
      <c r="B199" s="118">
        <v>45679</v>
      </c>
      <c r="C199" s="119">
        <v>122971.77</v>
      </c>
      <c r="E199" s="122"/>
    </row>
    <row r="200" spans="2:5" x14ac:dyDescent="0.35">
      <c r="B200" s="116">
        <v>45680</v>
      </c>
      <c r="C200" s="117">
        <v>122483.32</v>
      </c>
      <c r="E200" s="121"/>
    </row>
    <row r="201" spans="2:5" x14ac:dyDescent="0.35">
      <c r="B201" s="118">
        <v>45681</v>
      </c>
      <c r="C201" s="119">
        <v>122446.94</v>
      </c>
      <c r="E201" s="122"/>
    </row>
    <row r="202" spans="2:5" x14ac:dyDescent="0.35">
      <c r="B202" s="116">
        <v>45684</v>
      </c>
      <c r="C202" s="117">
        <v>124861.5</v>
      </c>
      <c r="E202" s="121"/>
    </row>
    <row r="203" spans="2:5" x14ac:dyDescent="0.35">
      <c r="B203" s="118">
        <v>45685</v>
      </c>
      <c r="C203" s="119">
        <v>124055.5</v>
      </c>
    </row>
    <row r="204" spans="2:5" x14ac:dyDescent="0.35">
      <c r="B204" s="116">
        <v>45686</v>
      </c>
      <c r="C204" s="117">
        <v>123432.12</v>
      </c>
    </row>
    <row r="205" spans="2:5" x14ac:dyDescent="0.35">
      <c r="B205" s="118">
        <v>45687</v>
      </c>
      <c r="C205" s="119">
        <v>126912.78</v>
      </c>
    </row>
    <row r="206" spans="2:5" x14ac:dyDescent="0.35">
      <c r="B206" s="116">
        <v>45688</v>
      </c>
      <c r="C206" s="117">
        <v>126134.94</v>
      </c>
    </row>
    <row r="207" spans="2:5" x14ac:dyDescent="0.35">
      <c r="B207" s="118">
        <v>45691</v>
      </c>
      <c r="C207" s="119">
        <v>125970.46</v>
      </c>
    </row>
    <row r="208" spans="2:5" x14ac:dyDescent="0.35">
      <c r="B208" s="116">
        <v>45692</v>
      </c>
      <c r="C208" s="117">
        <v>125147.42</v>
      </c>
    </row>
    <row r="209" spans="2:3" x14ac:dyDescent="0.35">
      <c r="B209" s="118">
        <v>45693</v>
      </c>
      <c r="C209" s="119">
        <v>125534.07</v>
      </c>
    </row>
    <row r="210" spans="2:3" x14ac:dyDescent="0.35">
      <c r="B210" s="116">
        <v>45694</v>
      </c>
      <c r="C210" s="117">
        <v>126224.74</v>
      </c>
    </row>
    <row r="211" spans="2:3" x14ac:dyDescent="0.35">
      <c r="B211" s="118">
        <v>45695</v>
      </c>
      <c r="C211" s="119">
        <v>124619.4</v>
      </c>
    </row>
    <row r="212" spans="2:3" x14ac:dyDescent="0.35">
      <c r="B212" s="116">
        <v>45698</v>
      </c>
      <c r="C212" s="117">
        <v>125571.81</v>
      </c>
    </row>
    <row r="213" spans="2:3" x14ac:dyDescent="0.35">
      <c r="B213" s="118">
        <v>45699</v>
      </c>
      <c r="C213" s="119">
        <v>126521.66</v>
      </c>
    </row>
    <row r="214" spans="2:3" x14ac:dyDescent="0.35">
      <c r="B214" s="116">
        <v>45700</v>
      </c>
      <c r="C214" s="117">
        <v>124380.21</v>
      </c>
    </row>
    <row r="215" spans="2:3" x14ac:dyDescent="0.35">
      <c r="B215" s="118">
        <v>45701</v>
      </c>
      <c r="C215" s="119">
        <v>124850.18</v>
      </c>
    </row>
    <row r="216" spans="2:3" x14ac:dyDescent="0.35">
      <c r="B216" s="116">
        <v>45702</v>
      </c>
      <c r="C216" s="117">
        <v>128218.59</v>
      </c>
    </row>
    <row r="217" spans="2:3" x14ac:dyDescent="0.35">
      <c r="B217" s="118">
        <v>45705</v>
      </c>
      <c r="C217" s="119">
        <v>128552.13</v>
      </c>
    </row>
    <row r="218" spans="2:3" x14ac:dyDescent="0.35">
      <c r="B218" s="116">
        <v>45706</v>
      </c>
      <c r="C218" s="117">
        <v>128531.71</v>
      </c>
    </row>
    <row r="219" spans="2:3" x14ac:dyDescent="0.35">
      <c r="B219" s="118">
        <v>45707</v>
      </c>
      <c r="C219" s="119">
        <v>127308.8</v>
      </c>
    </row>
    <row r="220" spans="2:3" x14ac:dyDescent="0.35">
      <c r="B220" s="116">
        <v>45708</v>
      </c>
      <c r="C220" s="117">
        <v>127600.58</v>
      </c>
    </row>
    <row r="221" spans="2:3" x14ac:dyDescent="0.35">
      <c r="B221" s="118">
        <v>45709</v>
      </c>
      <c r="C221" s="119">
        <v>127128.06</v>
      </c>
    </row>
    <row r="222" spans="2:3" x14ac:dyDescent="0.35">
      <c r="B222" s="116">
        <v>45712</v>
      </c>
      <c r="C222" s="117">
        <v>125401.38</v>
      </c>
    </row>
    <row r="223" spans="2:3" x14ac:dyDescent="0.35">
      <c r="B223" s="118">
        <v>45713</v>
      </c>
      <c r="C223" s="119">
        <v>125979.5</v>
      </c>
    </row>
    <row r="224" spans="2:3" x14ac:dyDescent="0.35">
      <c r="B224" s="116">
        <v>45714</v>
      </c>
      <c r="C224" s="117">
        <v>124768.71</v>
      </c>
    </row>
    <row r="225" spans="2:3" x14ac:dyDescent="0.35">
      <c r="B225" s="118">
        <v>45715</v>
      </c>
      <c r="C225" s="119">
        <v>124798.96</v>
      </c>
    </row>
    <row r="226" spans="2:3" x14ac:dyDescent="0.35">
      <c r="B226" s="116">
        <v>45716</v>
      </c>
      <c r="C226" s="117">
        <v>122799.09</v>
      </c>
    </row>
    <row r="227" spans="2:3" x14ac:dyDescent="0.35">
      <c r="B227" s="118">
        <v>45719</v>
      </c>
      <c r="C227" s="119"/>
    </row>
    <row r="228" spans="2:3" x14ac:dyDescent="0.35">
      <c r="B228" s="116">
        <v>45720</v>
      </c>
      <c r="C228" s="117"/>
    </row>
    <row r="229" spans="2:3" x14ac:dyDescent="0.35">
      <c r="B229" s="118">
        <v>45721</v>
      </c>
      <c r="C229" s="119">
        <v>123046.85</v>
      </c>
    </row>
    <row r="230" spans="2:3" x14ac:dyDescent="0.35">
      <c r="B230" s="116">
        <v>45722</v>
      </c>
      <c r="C230" s="117">
        <v>123357.55</v>
      </c>
    </row>
    <row r="231" spans="2:3" x14ac:dyDescent="0.35">
      <c r="B231" s="118">
        <v>45723</v>
      </c>
      <c r="C231" s="119">
        <v>125034.63</v>
      </c>
    </row>
    <row r="232" spans="2:3" x14ac:dyDescent="0.35">
      <c r="B232" s="116">
        <v>45726</v>
      </c>
      <c r="C232" s="117">
        <v>124519.38</v>
      </c>
    </row>
    <row r="233" spans="2:3" x14ac:dyDescent="0.35">
      <c r="B233" s="118">
        <v>45727</v>
      </c>
      <c r="C233" s="119">
        <v>123507.35</v>
      </c>
    </row>
    <row r="234" spans="2:3" x14ac:dyDescent="0.35">
      <c r="B234" s="116">
        <v>45728</v>
      </c>
      <c r="C234" s="117">
        <v>123863.5</v>
      </c>
    </row>
    <row r="235" spans="2:3" x14ac:dyDescent="0.35">
      <c r="B235" s="118">
        <v>45729</v>
      </c>
      <c r="C235" s="119">
        <v>125637.11</v>
      </c>
    </row>
    <row r="236" spans="2:3" x14ac:dyDescent="0.35">
      <c r="B236" s="116">
        <v>45730</v>
      </c>
      <c r="C236" s="117">
        <v>128957.09</v>
      </c>
    </row>
    <row r="237" spans="2:3" x14ac:dyDescent="0.35">
      <c r="B237" s="118">
        <v>45733</v>
      </c>
      <c r="C237" s="119">
        <v>130833.96</v>
      </c>
    </row>
    <row r="238" spans="2:3" x14ac:dyDescent="0.35">
      <c r="B238" s="116">
        <v>45734</v>
      </c>
      <c r="C238" s="117">
        <v>131474.73000000001</v>
      </c>
    </row>
    <row r="239" spans="2:3" x14ac:dyDescent="0.35">
      <c r="B239" s="118">
        <v>45735</v>
      </c>
      <c r="C239" s="119">
        <v>132508.45000000001</v>
      </c>
    </row>
    <row r="240" spans="2:3" x14ac:dyDescent="0.35">
      <c r="B240" s="116">
        <v>45736</v>
      </c>
      <c r="C240" s="117">
        <v>131954.9</v>
      </c>
    </row>
    <row r="241" spans="2:3" x14ac:dyDescent="0.35">
      <c r="B241" s="118">
        <v>45737</v>
      </c>
      <c r="C241" s="119">
        <v>132344.88</v>
      </c>
    </row>
    <row r="242" spans="2:3" x14ac:dyDescent="0.35">
      <c r="B242" s="116">
        <v>45740</v>
      </c>
      <c r="C242" s="117">
        <v>131321.44</v>
      </c>
    </row>
    <row r="243" spans="2:3" x14ac:dyDescent="0.35">
      <c r="B243" s="118">
        <v>45741</v>
      </c>
      <c r="C243" s="119">
        <v>132067.69</v>
      </c>
    </row>
    <row r="244" spans="2:3" x14ac:dyDescent="0.35">
      <c r="B244" s="116">
        <v>45742</v>
      </c>
      <c r="C244" s="117">
        <v>132519.63</v>
      </c>
    </row>
    <row r="245" spans="2:3" x14ac:dyDescent="0.35">
      <c r="B245" s="118">
        <v>45743</v>
      </c>
      <c r="C245" s="119">
        <v>133148.75</v>
      </c>
    </row>
    <row r="246" spans="2:3" x14ac:dyDescent="0.35">
      <c r="B246" s="116">
        <v>45744</v>
      </c>
      <c r="C246" s="117">
        <v>131902.18</v>
      </c>
    </row>
    <row r="247" spans="2:3" x14ac:dyDescent="0.35">
      <c r="B247" s="118">
        <v>45747</v>
      </c>
      <c r="C247" s="119">
        <v>130259.54</v>
      </c>
    </row>
    <row r="248" spans="2:3" x14ac:dyDescent="0.35">
      <c r="B248" s="116">
        <v>45748</v>
      </c>
      <c r="C248" s="117">
        <v>131147.29</v>
      </c>
    </row>
    <row r="249" spans="2:3" x14ac:dyDescent="0.35">
      <c r="B249" s="118">
        <v>45749</v>
      </c>
      <c r="C249" s="119">
        <v>131190.34</v>
      </c>
    </row>
    <row r="250" spans="2:3" x14ac:dyDescent="0.35">
      <c r="B250" s="116">
        <v>45750</v>
      </c>
      <c r="C250" s="117">
        <v>131140.65</v>
      </c>
    </row>
    <row r="251" spans="2:3" x14ac:dyDescent="0.35">
      <c r="B251" s="118">
        <v>45751</v>
      </c>
      <c r="C251" s="119">
        <v>127256</v>
      </c>
    </row>
    <row r="252" spans="2:3" x14ac:dyDescent="0.35">
      <c r="B252" s="116">
        <v>45754</v>
      </c>
      <c r="C252" s="117">
        <v>125588.09</v>
      </c>
    </row>
    <row r="253" spans="2:3" x14ac:dyDescent="0.35">
      <c r="B253" s="118">
        <v>45755</v>
      </c>
      <c r="C253" s="119">
        <v>123931.89</v>
      </c>
    </row>
    <row r="254" spans="2:3" x14ac:dyDescent="0.35">
      <c r="B254" s="116">
        <v>45756</v>
      </c>
      <c r="C254" s="117">
        <v>127795.93</v>
      </c>
    </row>
    <row r="255" spans="2:3" x14ac:dyDescent="0.35">
      <c r="B255" s="118">
        <v>45757</v>
      </c>
      <c r="C255" s="119">
        <v>126354.75</v>
      </c>
    </row>
    <row r="256" spans="2:3" x14ac:dyDescent="0.35">
      <c r="B256" s="116">
        <v>45758</v>
      </c>
      <c r="C256" s="117">
        <v>127682.4</v>
      </c>
    </row>
    <row r="257" spans="2:3" x14ac:dyDescent="0.35">
      <c r="B257" s="118">
        <v>45761</v>
      </c>
      <c r="C257" s="119">
        <v>129453.91</v>
      </c>
    </row>
    <row r="258" spans="2:3" x14ac:dyDescent="0.35">
      <c r="B258" s="116">
        <v>45762</v>
      </c>
      <c r="C258" s="117">
        <v>129245.39</v>
      </c>
    </row>
    <row r="259" spans="2:3" x14ac:dyDescent="0.35">
      <c r="B259" s="118">
        <v>45763</v>
      </c>
      <c r="C259" s="119">
        <v>128316.89</v>
      </c>
    </row>
    <row r="260" spans="2:3" x14ac:dyDescent="0.35">
      <c r="B260" s="116">
        <v>45764</v>
      </c>
      <c r="C260" s="117">
        <v>129650.03</v>
      </c>
    </row>
    <row r="261" spans="2:3" x14ac:dyDescent="0.35">
      <c r="B261" s="118">
        <v>45765</v>
      </c>
      <c r="C261" s="119"/>
    </row>
    <row r="262" spans="2:3" x14ac:dyDescent="0.35">
      <c r="B262" s="116">
        <v>45768</v>
      </c>
      <c r="C262" s="117"/>
    </row>
    <row r="263" spans="2:3" x14ac:dyDescent="0.35">
      <c r="B263" s="118">
        <v>45769</v>
      </c>
      <c r="C263" s="119">
        <v>130464.38</v>
      </c>
    </row>
    <row r="264" spans="2:3" x14ac:dyDescent="0.35">
      <c r="B264" s="116">
        <v>45770</v>
      </c>
      <c r="C264" s="117">
        <v>132216.07</v>
      </c>
    </row>
    <row r="265" spans="2:3" x14ac:dyDescent="0.35">
      <c r="B265" s="118">
        <v>45771</v>
      </c>
      <c r="C265" s="119">
        <v>134580.43</v>
      </c>
    </row>
    <row r="266" spans="2:3" x14ac:dyDescent="0.35">
      <c r="B266" s="116">
        <v>45772</v>
      </c>
      <c r="C266" s="117">
        <v>134739.28</v>
      </c>
    </row>
    <row r="267" spans="2:3" x14ac:dyDescent="0.35">
      <c r="B267" s="118">
        <v>45775</v>
      </c>
      <c r="C267" s="119">
        <v>135015.89000000001</v>
      </c>
    </row>
    <row r="268" spans="2:3" x14ac:dyDescent="0.35">
      <c r="B268" s="116">
        <v>45776</v>
      </c>
      <c r="C268" s="117">
        <v>135092.99</v>
      </c>
    </row>
    <row r="269" spans="2:3" x14ac:dyDescent="0.35">
      <c r="B269" s="118">
        <v>45777</v>
      </c>
      <c r="C269" s="119">
        <v>135066.97</v>
      </c>
    </row>
    <row r="270" spans="2:3" x14ac:dyDescent="0.35">
      <c r="B270" s="116">
        <v>45778</v>
      </c>
      <c r="C270" s="117"/>
    </row>
    <row r="271" spans="2:3" x14ac:dyDescent="0.35">
      <c r="B271" s="118">
        <v>45779</v>
      </c>
      <c r="C271" s="119">
        <v>135133.88</v>
      </c>
    </row>
    <row r="272" spans="2:3" x14ac:dyDescent="0.35">
      <c r="B272" s="116">
        <v>45782</v>
      </c>
      <c r="C272" s="117">
        <v>133491.23000000001</v>
      </c>
    </row>
    <row r="273" spans="2:3" x14ac:dyDescent="0.35">
      <c r="B273" s="118">
        <v>45783</v>
      </c>
      <c r="C273" s="119">
        <v>133515.82</v>
      </c>
    </row>
    <row r="274" spans="2:3" x14ac:dyDescent="0.35">
      <c r="B274" s="116">
        <v>45784</v>
      </c>
      <c r="C274" s="117">
        <v>133397.51999999999</v>
      </c>
    </row>
    <row r="275" spans="2:3" x14ac:dyDescent="0.35">
      <c r="B275" s="118">
        <v>45785</v>
      </c>
      <c r="C275" s="119">
        <v>136231.9</v>
      </c>
    </row>
    <row r="276" spans="2:3" x14ac:dyDescent="0.35">
      <c r="B276" s="116">
        <v>45786</v>
      </c>
      <c r="C276" s="117">
        <v>136511.88</v>
      </c>
    </row>
    <row r="277" spans="2:3" x14ac:dyDescent="0.35">
      <c r="B277" s="118">
        <v>45789</v>
      </c>
      <c r="C277" s="119">
        <v>136563.18</v>
      </c>
    </row>
    <row r="278" spans="2:3" x14ac:dyDescent="0.35">
      <c r="B278" s="116">
        <v>45790</v>
      </c>
      <c r="C278" s="117">
        <v>138963.10999999999</v>
      </c>
    </row>
    <row r="279" spans="2:3" x14ac:dyDescent="0.35">
      <c r="B279" s="118">
        <v>45791</v>
      </c>
      <c r="C279" s="119">
        <v>138422.84</v>
      </c>
    </row>
    <row r="280" spans="2:3" x14ac:dyDescent="0.35">
      <c r="B280" s="116">
        <v>45792</v>
      </c>
      <c r="C280" s="117">
        <v>139334.38</v>
      </c>
    </row>
    <row r="281" spans="2:3" x14ac:dyDescent="0.35">
      <c r="B281" s="118">
        <v>45793</v>
      </c>
      <c r="C281" s="119">
        <v>139187.39000000001</v>
      </c>
    </row>
    <row r="282" spans="2:3" x14ac:dyDescent="0.35">
      <c r="B282" s="116">
        <v>45796</v>
      </c>
      <c r="C282" s="117">
        <v>139636.41</v>
      </c>
    </row>
    <row r="283" spans="2:3" x14ac:dyDescent="0.35">
      <c r="B283" s="118">
        <v>45797</v>
      </c>
      <c r="C283" s="119">
        <v>140109.63</v>
      </c>
    </row>
    <row r="284" spans="2:3" x14ac:dyDescent="0.35">
      <c r="B284" s="116">
        <v>45798</v>
      </c>
      <c r="C284" s="117">
        <v>137881.26999999999</v>
      </c>
    </row>
    <row r="285" spans="2:3" x14ac:dyDescent="0.35">
      <c r="B285" s="118">
        <v>45799</v>
      </c>
      <c r="C285" s="119">
        <v>137272.59</v>
      </c>
    </row>
    <row r="286" spans="2:3" x14ac:dyDescent="0.35">
      <c r="B286" s="116">
        <v>45800</v>
      </c>
      <c r="C286" s="117">
        <v>137824.29</v>
      </c>
    </row>
    <row r="287" spans="2:3" x14ac:dyDescent="0.35">
      <c r="B287" s="118">
        <v>45803</v>
      </c>
      <c r="C287" s="119">
        <v>138136.14000000001</v>
      </c>
    </row>
    <row r="288" spans="2:3" x14ac:dyDescent="0.35">
      <c r="B288" s="116">
        <v>45804</v>
      </c>
      <c r="C288" s="117">
        <v>139541.23000000001</v>
      </c>
    </row>
    <row r="289" spans="2:3" x14ac:dyDescent="0.35">
      <c r="B289" s="118">
        <v>45805</v>
      </c>
      <c r="C289" s="119">
        <v>138887.81</v>
      </c>
    </row>
    <row r="290" spans="2:3" x14ac:dyDescent="0.35">
      <c r="B290" s="116">
        <v>45806</v>
      </c>
      <c r="C290" s="117">
        <v>138533.70000000001</v>
      </c>
    </row>
    <row r="291" spans="2:3" x14ac:dyDescent="0.35">
      <c r="B291" s="118">
        <v>45807</v>
      </c>
      <c r="C291" s="119">
        <v>137026.62</v>
      </c>
    </row>
    <row r="292" spans="2:3" x14ac:dyDescent="0.35">
      <c r="B292" s="116">
        <v>45810</v>
      </c>
      <c r="C292" s="117">
        <v>136786.65</v>
      </c>
    </row>
    <row r="293" spans="2:3" x14ac:dyDescent="0.35">
      <c r="B293" s="118">
        <v>45811</v>
      </c>
      <c r="C293" s="119">
        <v>137546.26</v>
      </c>
    </row>
    <row r="294" spans="2:3" x14ac:dyDescent="0.35">
      <c r="B294" s="116">
        <v>45812</v>
      </c>
      <c r="C294" s="117">
        <v>137001.57999999999</v>
      </c>
    </row>
    <row r="295" spans="2:3" x14ac:dyDescent="0.35">
      <c r="B295" s="118">
        <v>45813</v>
      </c>
      <c r="C295" s="119">
        <v>136236.37</v>
      </c>
    </row>
    <row r="296" spans="2:3" x14ac:dyDescent="0.35">
      <c r="B296" s="116">
        <v>45814</v>
      </c>
      <c r="C296" s="117">
        <v>136102.1</v>
      </c>
    </row>
    <row r="297" spans="2:3" x14ac:dyDescent="0.35">
      <c r="B297" s="118">
        <v>45817</v>
      </c>
      <c r="C297" s="119">
        <v>135699.38</v>
      </c>
    </row>
    <row r="298" spans="2:3" x14ac:dyDescent="0.35">
      <c r="B298" s="116">
        <v>45818</v>
      </c>
      <c r="C298" s="117">
        <v>136436.07</v>
      </c>
    </row>
    <row r="299" spans="2:3" x14ac:dyDescent="0.35">
      <c r="B299" s="118">
        <v>45819</v>
      </c>
      <c r="C299" s="119">
        <v>137128.04</v>
      </c>
    </row>
    <row r="300" spans="2:3" x14ac:dyDescent="0.35">
      <c r="B300" s="116">
        <v>45820</v>
      </c>
      <c r="C300" s="117">
        <v>137799.74</v>
      </c>
    </row>
    <row r="301" spans="2:3" x14ac:dyDescent="0.35">
      <c r="B301" s="118">
        <v>45821</v>
      </c>
      <c r="C301" s="119">
        <v>137212.63</v>
      </c>
    </row>
    <row r="302" spans="2:3" x14ac:dyDescent="0.35">
      <c r="B302" s="116">
        <v>45824</v>
      </c>
      <c r="C302" s="117">
        <v>139255.91</v>
      </c>
    </row>
    <row r="303" spans="2:3" x14ac:dyDescent="0.35">
      <c r="B303" s="118">
        <v>45825</v>
      </c>
      <c r="C303" s="119">
        <v>138840.01999999999</v>
      </c>
    </row>
    <row r="304" spans="2:3" x14ac:dyDescent="0.35">
      <c r="B304" s="116">
        <v>45826</v>
      </c>
      <c r="C304" s="117">
        <v>138716.64000000001</v>
      </c>
    </row>
    <row r="305" spans="2:3" x14ac:dyDescent="0.35">
      <c r="B305" s="118">
        <v>45827</v>
      </c>
      <c r="C305" s="119"/>
    </row>
    <row r="306" spans="2:3" x14ac:dyDescent="0.35">
      <c r="B306" s="116">
        <v>45828</v>
      </c>
      <c r="C306" s="117">
        <v>137115.82999999999</v>
      </c>
    </row>
    <row r="307" spans="2:3" x14ac:dyDescent="0.35">
      <c r="B307" s="118">
        <v>45831</v>
      </c>
      <c r="C307" s="119">
        <v>136550.5</v>
      </c>
    </row>
    <row r="308" spans="2:3" x14ac:dyDescent="0.35">
      <c r="B308" s="116">
        <v>45832</v>
      </c>
      <c r="C308" s="117">
        <v>137164.60999999999</v>
      </c>
    </row>
    <row r="309" spans="2:3" x14ac:dyDescent="0.35">
      <c r="B309" s="118">
        <v>45833</v>
      </c>
      <c r="C309" s="119">
        <v>135767.29</v>
      </c>
    </row>
    <row r="310" spans="2:3" x14ac:dyDescent="0.35">
      <c r="B310" s="116">
        <v>45834</v>
      </c>
      <c r="C310" s="117">
        <v>137113.89000000001</v>
      </c>
    </row>
    <row r="311" spans="2:3" x14ac:dyDescent="0.35">
      <c r="B311" s="118">
        <v>45835</v>
      </c>
      <c r="C311" s="119">
        <v>136865.79</v>
      </c>
    </row>
    <row r="312" spans="2:3" x14ac:dyDescent="0.35">
      <c r="B312" s="116">
        <v>45838</v>
      </c>
      <c r="C312" s="117">
        <v>138854.6</v>
      </c>
    </row>
    <row r="313" spans="2:3" x14ac:dyDescent="0.35">
      <c r="B313" s="118">
        <v>45839</v>
      </c>
      <c r="C313" s="119">
        <v>139549.43</v>
      </c>
    </row>
    <row r="314" spans="2:3" x14ac:dyDescent="0.35">
      <c r="B314" s="116">
        <v>45840</v>
      </c>
      <c r="C314" s="117">
        <v>139050.93</v>
      </c>
    </row>
    <row r="315" spans="2:3" x14ac:dyDescent="0.35">
      <c r="B315" s="118">
        <v>45841</v>
      </c>
      <c r="C315" s="119">
        <v>140927.85999999999</v>
      </c>
    </row>
    <row r="316" spans="2:3" x14ac:dyDescent="0.35">
      <c r="B316" s="116">
        <v>45842</v>
      </c>
      <c r="C316" s="117">
        <v>141263.56</v>
      </c>
    </row>
    <row r="317" spans="2:3" x14ac:dyDescent="0.35">
      <c r="B317" s="118">
        <v>45845</v>
      </c>
      <c r="C317" s="119">
        <v>139489.70000000001</v>
      </c>
    </row>
    <row r="318" spans="2:3" x14ac:dyDescent="0.35">
      <c r="B318" s="116">
        <v>45846</v>
      </c>
      <c r="C318" s="117">
        <v>139302.85</v>
      </c>
    </row>
    <row r="319" spans="2:3" x14ac:dyDescent="0.35">
      <c r="B319" s="118">
        <v>45847</v>
      </c>
      <c r="C319" s="119">
        <v>137480.79</v>
      </c>
    </row>
    <row r="320" spans="2:3" x14ac:dyDescent="0.35">
      <c r="B320" s="116">
        <v>45848</v>
      </c>
      <c r="C320" s="117">
        <v>136743.26</v>
      </c>
    </row>
    <row r="321" spans="2:3" x14ac:dyDescent="0.35">
      <c r="B321" s="118">
        <v>45849</v>
      </c>
      <c r="C321" s="119">
        <v>136187.31</v>
      </c>
    </row>
    <row r="322" spans="2:3" x14ac:dyDescent="0.35">
      <c r="B322" s="116">
        <v>45852</v>
      </c>
      <c r="C322" s="117">
        <v>135298.99</v>
      </c>
    </row>
    <row r="323" spans="2:3" x14ac:dyDescent="0.35">
      <c r="B323" s="118">
        <v>45853</v>
      </c>
      <c r="C323" s="119">
        <v>135250.1</v>
      </c>
    </row>
    <row r="324" spans="2:3" x14ac:dyDescent="0.35">
      <c r="B324" s="116">
        <v>45854</v>
      </c>
      <c r="C324" s="117">
        <v>135510.99</v>
      </c>
    </row>
    <row r="325" spans="2:3" x14ac:dyDescent="0.35">
      <c r="B325" s="118">
        <v>45855</v>
      </c>
      <c r="C325" s="119">
        <v>135564.74</v>
      </c>
    </row>
    <row r="326" spans="2:3" x14ac:dyDescent="0.35">
      <c r="B326" s="116">
        <v>45856</v>
      </c>
      <c r="C326" s="117">
        <v>133381.57999999999</v>
      </c>
    </row>
    <row r="327" spans="2:3" x14ac:dyDescent="0.35">
      <c r="B327" s="118">
        <v>45859</v>
      </c>
      <c r="C327" s="119">
        <v>134166.72</v>
      </c>
    </row>
    <row r="328" spans="2:3" x14ac:dyDescent="0.35">
      <c r="B328" s="116">
        <v>45860</v>
      </c>
      <c r="C328" s="117">
        <v>134035.72</v>
      </c>
    </row>
    <row r="329" spans="2:3" x14ac:dyDescent="0.35">
      <c r="B329" s="118">
        <v>45861</v>
      </c>
      <c r="C329" s="119">
        <v>135368.26999999999</v>
      </c>
    </row>
    <row r="330" spans="2:3" x14ac:dyDescent="0.35">
      <c r="B330" s="116">
        <v>45862</v>
      </c>
      <c r="C330" s="117">
        <v>133807.59</v>
      </c>
    </row>
    <row r="331" spans="2:3" x14ac:dyDescent="0.35">
      <c r="B331" s="118">
        <v>45863</v>
      </c>
      <c r="C331" s="119">
        <v>133524.18</v>
      </c>
    </row>
    <row r="332" spans="2:3" x14ac:dyDescent="0.35">
      <c r="B332" s="116">
        <v>45866</v>
      </c>
      <c r="C332" s="117">
        <v>132129.26</v>
      </c>
    </row>
    <row r="333" spans="2:3" x14ac:dyDescent="0.35">
      <c r="B333" s="118">
        <v>45867</v>
      </c>
      <c r="C333" s="119">
        <v>132725.68</v>
      </c>
    </row>
    <row r="334" spans="2:3" x14ac:dyDescent="0.35">
      <c r="B334" s="116">
        <v>45868</v>
      </c>
      <c r="C334" s="117">
        <v>133989.74</v>
      </c>
    </row>
    <row r="335" spans="2:3" x14ac:dyDescent="0.35">
      <c r="B335" s="118">
        <v>45869</v>
      </c>
      <c r="C335" s="119">
        <v>133071.04999999999</v>
      </c>
    </row>
    <row r="336" spans="2:3" x14ac:dyDescent="0.35">
      <c r="B336" s="116">
        <v>45870</v>
      </c>
      <c r="C336" s="117">
        <v>132437.39000000001</v>
      </c>
    </row>
    <row r="337" spans="2:3" x14ac:dyDescent="0.35">
      <c r="B337" s="118">
        <v>45873</v>
      </c>
      <c r="C337" s="119">
        <v>132971.20000000001</v>
      </c>
    </row>
    <row r="338" spans="2:3" x14ac:dyDescent="0.35">
      <c r="B338" s="116">
        <v>45874</v>
      </c>
      <c r="C338" s="117">
        <v>133151.29999999999</v>
      </c>
    </row>
    <row r="339" spans="2:3" x14ac:dyDescent="0.35">
      <c r="B339" s="118">
        <v>45875</v>
      </c>
      <c r="C339" s="119">
        <v>134537.62</v>
      </c>
    </row>
    <row r="340" spans="2:3" x14ac:dyDescent="0.35">
      <c r="B340" s="116">
        <v>45876</v>
      </c>
      <c r="C340" s="117">
        <v>136527.60999999999</v>
      </c>
    </row>
    <row r="341" spans="2:3" x14ac:dyDescent="0.35">
      <c r="B341" s="118">
        <v>45877</v>
      </c>
      <c r="C341" s="119">
        <v>135913.25</v>
      </c>
    </row>
    <row r="342" spans="2:3" x14ac:dyDescent="0.35">
      <c r="B342" s="116">
        <v>45880</v>
      </c>
      <c r="C342" s="117">
        <v>135623.15</v>
      </c>
    </row>
    <row r="343" spans="2:3" x14ac:dyDescent="0.35">
      <c r="B343" s="118">
        <v>45881</v>
      </c>
      <c r="C343" s="119">
        <v>137913.68</v>
      </c>
    </row>
    <row r="344" spans="2:3" x14ac:dyDescent="0.35">
      <c r="B344" s="116">
        <v>45882</v>
      </c>
      <c r="C344" s="117">
        <v>136687.32</v>
      </c>
    </row>
    <row r="345" spans="2:3" x14ac:dyDescent="0.35">
      <c r="B345" s="118">
        <v>45883</v>
      </c>
      <c r="C345" s="119">
        <v>136355.78</v>
      </c>
    </row>
    <row r="346" spans="2:3" x14ac:dyDescent="0.35">
      <c r="B346" s="116">
        <v>45884</v>
      </c>
      <c r="C346" s="117">
        <v>136340.76999999999</v>
      </c>
    </row>
    <row r="347" spans="2:3" x14ac:dyDescent="0.35">
      <c r="B347" s="118">
        <v>45887</v>
      </c>
      <c r="C347" s="119">
        <v>137321.64000000001</v>
      </c>
    </row>
    <row r="348" spans="2:3" x14ac:dyDescent="0.35">
      <c r="B348" s="116">
        <v>45888</v>
      </c>
      <c r="C348" s="117">
        <v>134432.26</v>
      </c>
    </row>
    <row r="349" spans="2:3" x14ac:dyDescent="0.35">
      <c r="B349" s="118">
        <v>45889</v>
      </c>
      <c r="C349" s="119">
        <v>134666.46</v>
      </c>
    </row>
    <row r="350" spans="2:3" x14ac:dyDescent="0.35">
      <c r="B350" s="116">
        <v>45890</v>
      </c>
      <c r="C350" s="117">
        <v>134510.85</v>
      </c>
    </row>
    <row r="351" spans="2:3" x14ac:dyDescent="0.35">
      <c r="B351" s="118">
        <v>45891</v>
      </c>
      <c r="C351" s="119">
        <v>137968.15</v>
      </c>
    </row>
    <row r="352" spans="2:3" x14ac:dyDescent="0.35">
      <c r="B352" s="116">
        <v>45894</v>
      </c>
      <c r="C352" s="117">
        <v>138025.17000000001</v>
      </c>
    </row>
    <row r="353" spans="2:3" x14ac:dyDescent="0.35">
      <c r="B353" s="118">
        <v>45895</v>
      </c>
      <c r="C353" s="119">
        <v>137771.39000000001</v>
      </c>
    </row>
    <row r="354" spans="2:3" x14ac:dyDescent="0.35">
      <c r="B354" s="116">
        <v>45896</v>
      </c>
      <c r="C354" s="117">
        <v>139205.81</v>
      </c>
    </row>
    <row r="355" spans="2:3" x14ac:dyDescent="0.35">
      <c r="B355" s="118">
        <v>45897</v>
      </c>
      <c r="C355" s="119">
        <v>141049.20000000001</v>
      </c>
    </row>
    <row r="356" spans="2:3" x14ac:dyDescent="0.35">
      <c r="B356" s="116">
        <v>45898</v>
      </c>
      <c r="C356" s="117">
        <v>141422.26</v>
      </c>
    </row>
    <row r="357" spans="2:3" x14ac:dyDescent="0.35">
      <c r="B357" s="118">
        <v>45901</v>
      </c>
      <c r="C357" s="119">
        <v>141283.01</v>
      </c>
    </row>
    <row r="358" spans="2:3" x14ac:dyDescent="0.35">
      <c r="B358" s="116">
        <v>45902</v>
      </c>
      <c r="C358" s="117">
        <v>140335.16</v>
      </c>
    </row>
    <row r="359" spans="2:3" x14ac:dyDescent="0.35">
      <c r="B359" s="118">
        <v>45903</v>
      </c>
      <c r="C359" s="119">
        <v>139863.63</v>
      </c>
    </row>
    <row r="360" spans="2:3" x14ac:dyDescent="0.35">
      <c r="B360" s="116">
        <v>45904</v>
      </c>
      <c r="C360" s="117">
        <v>140993.25</v>
      </c>
    </row>
    <row r="361" spans="2:3" x14ac:dyDescent="0.35">
      <c r="B361" s="118">
        <v>45905</v>
      </c>
      <c r="C361" s="119">
        <v>142640.14000000001</v>
      </c>
    </row>
    <row r="362" spans="2:3" x14ac:dyDescent="0.35">
      <c r="B362" s="116">
        <v>45908</v>
      </c>
      <c r="C362" s="117">
        <v>141791.57999999999</v>
      </c>
    </row>
    <row r="363" spans="2:3" x14ac:dyDescent="0.35">
      <c r="B363" s="118">
        <v>45909</v>
      </c>
      <c r="C363" s="119">
        <v>141618.29</v>
      </c>
    </row>
    <row r="364" spans="2:3" x14ac:dyDescent="0.35">
      <c r="B364" s="116">
        <v>45910</v>
      </c>
      <c r="C364" s="117">
        <v>142348.70000000001</v>
      </c>
    </row>
    <row r="365" spans="2:3" x14ac:dyDescent="0.35">
      <c r="B365" s="118">
        <v>45911</v>
      </c>
      <c r="C365" s="119">
        <v>143150.84</v>
      </c>
    </row>
    <row r="366" spans="2:3" x14ac:dyDescent="0.35">
      <c r="B366" s="116">
        <v>45912</v>
      </c>
      <c r="C366" s="117">
        <v>142271.57999999999</v>
      </c>
    </row>
    <row r="367" spans="2:3" x14ac:dyDescent="0.35">
      <c r="B367" s="118">
        <v>45915</v>
      </c>
      <c r="C367" s="119">
        <v>143546.57999999999</v>
      </c>
    </row>
    <row r="368" spans="2:3" x14ac:dyDescent="0.35">
      <c r="B368" s="116">
        <v>45916</v>
      </c>
      <c r="C368" s="117">
        <v>144061.74</v>
      </c>
    </row>
    <row r="369" spans="2:3" x14ac:dyDescent="0.35">
      <c r="B369" s="118">
        <v>45917</v>
      </c>
      <c r="C369" s="119">
        <v>145593.63</v>
      </c>
    </row>
    <row r="370" spans="2:3" x14ac:dyDescent="0.35">
      <c r="B370" s="116">
        <v>45918</v>
      </c>
      <c r="C370" s="117">
        <v>145499.49</v>
      </c>
    </row>
    <row r="371" spans="2:3" x14ac:dyDescent="0.35">
      <c r="B371" s="118">
        <v>45919</v>
      </c>
      <c r="C371" s="119">
        <v>145865.10999999999</v>
      </c>
    </row>
    <row r="372" spans="2:3" x14ac:dyDescent="0.35">
      <c r="B372" s="116">
        <v>45922</v>
      </c>
      <c r="C372" s="117">
        <v>145109.25</v>
      </c>
    </row>
    <row r="373" spans="2:3" x14ac:dyDescent="0.35">
      <c r="B373" s="118">
        <v>45923</v>
      </c>
      <c r="C373" s="119">
        <v>146424.94</v>
      </c>
    </row>
    <row r="374" spans="2:3" x14ac:dyDescent="0.35">
      <c r="B374" s="116">
        <v>45924</v>
      </c>
      <c r="C374" s="117">
        <v>146491.75</v>
      </c>
    </row>
    <row r="375" spans="2:3" x14ac:dyDescent="0.35">
      <c r="B375" s="118">
        <v>45925</v>
      </c>
      <c r="C375" s="119">
        <v>145306.23000000001</v>
      </c>
    </row>
    <row r="376" spans="2:3" x14ac:dyDescent="0.35">
      <c r="B376" s="116">
        <v>45926</v>
      </c>
      <c r="C376" s="117">
        <v>145446.66</v>
      </c>
    </row>
    <row r="377" spans="2:3" x14ac:dyDescent="0.35">
      <c r="B377" s="118">
        <v>45929</v>
      </c>
      <c r="C377" s="119">
        <v>146336.79999999999</v>
      </c>
    </row>
    <row r="378" spans="2:3" x14ac:dyDescent="0.35">
      <c r="B378" s="116">
        <v>45930</v>
      </c>
      <c r="C378" s="117">
        <v>146237.01999999999</v>
      </c>
    </row>
    <row r="379" spans="2:3" x14ac:dyDescent="0.35">
      <c r="B379" s="118">
        <v>45931</v>
      </c>
      <c r="C379" s="119">
        <v>145517.35</v>
      </c>
    </row>
    <row r="380" spans="2:3" x14ac:dyDescent="0.35">
      <c r="B380" s="116">
        <v>45932</v>
      </c>
      <c r="C380" s="117">
        <v>143949.64000000001</v>
      </c>
    </row>
    <row r="381" spans="2:3" x14ac:dyDescent="0.35">
      <c r="B381" s="118">
        <v>45933</v>
      </c>
      <c r="C381" s="119">
        <v>144200.65</v>
      </c>
    </row>
    <row r="382" spans="2:3" x14ac:dyDescent="0.35">
      <c r="B382" s="116">
        <v>45936</v>
      </c>
      <c r="C382" s="117">
        <v>143608.07999999999</v>
      </c>
    </row>
    <row r="383" spans="2:3" x14ac:dyDescent="0.35">
      <c r="B383" s="118">
        <v>45937</v>
      </c>
      <c r="C383" s="119">
        <v>141356.43</v>
      </c>
    </row>
    <row r="384" spans="2:3" x14ac:dyDescent="0.35">
      <c r="B384" s="116">
        <v>45938</v>
      </c>
      <c r="C384" s="117">
        <v>142145.38</v>
      </c>
    </row>
    <row r="385" spans="2:3" x14ac:dyDescent="0.35">
      <c r="B385" s="118">
        <v>45939</v>
      </c>
      <c r="C385" s="119">
        <v>141708.19</v>
      </c>
    </row>
    <row r="386" spans="2:3" x14ac:dyDescent="0.35">
      <c r="B386" s="116">
        <v>45940</v>
      </c>
      <c r="C386" s="117">
        <v>140680.34</v>
      </c>
    </row>
    <row r="387" spans="2:3" x14ac:dyDescent="0.35">
      <c r="B387" s="118">
        <v>45943</v>
      </c>
      <c r="C387" s="119">
        <v>141783.35999999999</v>
      </c>
    </row>
    <row r="388" spans="2:3" x14ac:dyDescent="0.35">
      <c r="B388" s="116">
        <v>45944</v>
      </c>
      <c r="C388" s="117">
        <v>141682.99</v>
      </c>
    </row>
    <row r="389" spans="2:3" x14ac:dyDescent="0.35">
      <c r="B389" s="118">
        <v>45945</v>
      </c>
      <c r="C389" s="119">
        <v>142603.66</v>
      </c>
    </row>
    <row r="390" spans="2:3" x14ac:dyDescent="0.35">
      <c r="B390" s="116">
        <v>45946</v>
      </c>
      <c r="C390" s="117">
        <v>142200.01999999999</v>
      </c>
    </row>
    <row r="391" spans="2:3" x14ac:dyDescent="0.35">
      <c r="B391" s="118">
        <v>45947</v>
      </c>
      <c r="C391" s="119">
        <v>143398.63</v>
      </c>
    </row>
    <row r="392" spans="2:3" x14ac:dyDescent="0.35">
      <c r="B392" s="116">
        <v>45950</v>
      </c>
      <c r="C392" s="117">
        <v>144509.32</v>
      </c>
    </row>
    <row r="393" spans="2:3" x14ac:dyDescent="0.35">
      <c r="B393" s="118">
        <v>45951</v>
      </c>
      <c r="C393" s="119">
        <v>144085.15</v>
      </c>
    </row>
    <row r="394" spans="2:3" x14ac:dyDescent="0.35">
      <c r="B394" s="116">
        <v>45952</v>
      </c>
      <c r="C394" s="117">
        <v>144872.79</v>
      </c>
    </row>
    <row r="395" spans="2:3" x14ac:dyDescent="0.35">
      <c r="B395" s="118">
        <v>45953</v>
      </c>
      <c r="C395" s="119">
        <v>145720.98000000001</v>
      </c>
    </row>
    <row r="396" spans="2:3" x14ac:dyDescent="0.35">
      <c r="B396" s="116">
        <v>45954</v>
      </c>
      <c r="C396" s="117">
        <v>146172.21</v>
      </c>
    </row>
    <row r="397" spans="2:3" x14ac:dyDescent="0.35">
      <c r="B397" s="118">
        <v>45957</v>
      </c>
      <c r="C397" s="119">
        <v>146969.1</v>
      </c>
    </row>
    <row r="398" spans="2:3" x14ac:dyDescent="0.35">
      <c r="B398" s="116">
        <v>45958</v>
      </c>
      <c r="C398" s="117">
        <v>147428.9</v>
      </c>
    </row>
    <row r="399" spans="2:3" x14ac:dyDescent="0.35">
      <c r="B399" s="118">
        <v>45959</v>
      </c>
      <c r="C399" s="119">
        <v>148632.93</v>
      </c>
    </row>
    <row r="400" spans="2:3" x14ac:dyDescent="0.35">
      <c r="B400" s="116">
        <v>45960</v>
      </c>
      <c r="C400" s="117">
        <v>148780.22</v>
      </c>
    </row>
    <row r="401" spans="2:3" x14ac:dyDescent="0.35">
      <c r="B401" s="118">
        <v>45961</v>
      </c>
      <c r="C401" s="119">
        <v>149540.43</v>
      </c>
    </row>
    <row r="402" spans="2:3" x14ac:dyDescent="0.35">
      <c r="B402" s="116">
        <v>45964</v>
      </c>
      <c r="C402" s="117">
        <v>150454.24</v>
      </c>
    </row>
    <row r="403" spans="2:3" x14ac:dyDescent="0.35">
      <c r="B403" s="118">
        <v>45965</v>
      </c>
      <c r="C403" s="119">
        <v>150704.20000000001</v>
      </c>
    </row>
    <row r="404" spans="2:3" x14ac:dyDescent="0.35">
      <c r="B404" s="116">
        <v>45966</v>
      </c>
      <c r="C404" s="117">
        <v>153294.44</v>
      </c>
    </row>
    <row r="405" spans="2:3" x14ac:dyDescent="0.35">
      <c r="B405" s="118">
        <v>45967</v>
      </c>
      <c r="C405" s="119">
        <v>153338.63</v>
      </c>
    </row>
    <row r="406" spans="2:3" x14ac:dyDescent="0.35">
      <c r="B406" s="116">
        <v>45968</v>
      </c>
      <c r="C406" s="117">
        <v>154063.53</v>
      </c>
    </row>
    <row r="407" spans="2:3" x14ac:dyDescent="0.35">
      <c r="B407" s="118">
        <v>45971</v>
      </c>
      <c r="C407" s="119">
        <v>155257.31</v>
      </c>
    </row>
    <row r="408" spans="2:3" x14ac:dyDescent="0.35">
      <c r="B408" s="116">
        <v>45972</v>
      </c>
      <c r="C408" s="117">
        <v>157748.6</v>
      </c>
    </row>
    <row r="409" spans="2:3" x14ac:dyDescent="0.35">
      <c r="B409" s="118">
        <v>45973</v>
      </c>
      <c r="C409" s="119">
        <v>157632.9</v>
      </c>
    </row>
    <row r="410" spans="2:3" x14ac:dyDescent="0.35">
      <c r="B410" s="116">
        <v>45974</v>
      </c>
      <c r="C410" s="117">
        <v>157162.43</v>
      </c>
    </row>
    <row r="411" spans="2:3" x14ac:dyDescent="0.35">
      <c r="B411" s="118">
        <v>45975</v>
      </c>
      <c r="C411" s="119">
        <v>157738.69</v>
      </c>
    </row>
    <row r="412" spans="2:3" x14ac:dyDescent="0.35">
      <c r="B412" s="116">
        <v>45978</v>
      </c>
      <c r="C412" s="117">
        <v>156992.93</v>
      </c>
    </row>
    <row r="413" spans="2:3" x14ac:dyDescent="0.35">
      <c r="B413" s="118">
        <v>45979</v>
      </c>
      <c r="C413" s="119">
        <v>156522.13</v>
      </c>
    </row>
    <row r="414" spans="2:3" x14ac:dyDescent="0.35">
      <c r="B414" s="116">
        <v>45980</v>
      </c>
      <c r="C414" s="117">
        <v>155380.66</v>
      </c>
    </row>
    <row r="415" spans="2:3" x14ac:dyDescent="0.35">
      <c r="B415" s="118">
        <v>45981</v>
      </c>
      <c r="C415" s="119"/>
    </row>
    <row r="416" spans="2:3" x14ac:dyDescent="0.35">
      <c r="B416" s="116">
        <v>45982</v>
      </c>
      <c r="C416" s="117">
        <v>154770.1</v>
      </c>
    </row>
    <row r="417" spans="2:3" x14ac:dyDescent="0.35">
      <c r="B417" s="118">
        <v>45985</v>
      </c>
      <c r="C417" s="119">
        <v>155277.56</v>
      </c>
    </row>
    <row r="418" spans="2:3" x14ac:dyDescent="0.35">
      <c r="B418" s="116">
        <v>45986</v>
      </c>
      <c r="C418" s="117">
        <v>155910.18</v>
      </c>
    </row>
    <row r="419" spans="2:3" x14ac:dyDescent="0.35">
      <c r="B419" s="118">
        <v>45987</v>
      </c>
      <c r="C419" s="119">
        <v>158554.94</v>
      </c>
    </row>
    <row r="420" spans="2:3" x14ac:dyDescent="0.35">
      <c r="B420" s="116">
        <v>45988</v>
      </c>
      <c r="C420" s="117">
        <v>158359.76</v>
      </c>
    </row>
    <row r="421" spans="2:3" x14ac:dyDescent="0.35">
      <c r="B421" s="118">
        <v>45989</v>
      </c>
      <c r="C421" s="119">
        <v>159072.13</v>
      </c>
    </row>
    <row r="422" spans="2:3" x14ac:dyDescent="0.35">
      <c r="B422" s="116">
        <v>45992</v>
      </c>
      <c r="C422" s="117">
        <v>158611.01</v>
      </c>
    </row>
    <row r="423" spans="2:3" x14ac:dyDescent="0.35">
      <c r="B423" s="118">
        <v>45993</v>
      </c>
      <c r="C423" s="119">
        <v>161092.25</v>
      </c>
    </row>
    <row r="424" spans="2:3" x14ac:dyDescent="0.35">
      <c r="B424" s="116">
        <v>45994</v>
      </c>
      <c r="C424" s="117">
        <v>161755.18</v>
      </c>
    </row>
    <row r="425" spans="2:3" x14ac:dyDescent="0.35">
      <c r="B425" s="118">
        <v>45995</v>
      </c>
      <c r="C425" s="119">
        <v>164455.60999999999</v>
      </c>
    </row>
    <row r="426" spans="2:3" x14ac:dyDescent="0.35">
      <c r="B426" s="116">
        <v>45996</v>
      </c>
      <c r="C426" s="117">
        <v>157369.35999999999</v>
      </c>
    </row>
    <row r="427" spans="2:3" x14ac:dyDescent="0.35">
      <c r="B427" s="118">
        <v>45999</v>
      </c>
      <c r="C427" s="119">
        <v>158187.43</v>
      </c>
    </row>
    <row r="428" spans="2:3" x14ac:dyDescent="0.35">
      <c r="B428" s="116">
        <v>46000</v>
      </c>
      <c r="C428" s="117">
        <v>157981.13</v>
      </c>
    </row>
    <row r="429" spans="2:3" x14ac:dyDescent="0.35">
      <c r="B429" s="118">
        <v>46001</v>
      </c>
      <c r="C429" s="119">
        <v>159074.97</v>
      </c>
    </row>
    <row r="430" spans="2:3" x14ac:dyDescent="0.35">
      <c r="B430" s="116">
        <v>46002</v>
      </c>
      <c r="C430" s="117">
        <v>159189.1</v>
      </c>
    </row>
    <row r="431" spans="2:3" x14ac:dyDescent="0.35">
      <c r="B431" s="118">
        <v>46003</v>
      </c>
      <c r="C431" s="119">
        <v>160766.37</v>
      </c>
    </row>
    <row r="432" spans="2:3" x14ac:dyDescent="0.35">
      <c r="B432" s="116">
        <v>46006</v>
      </c>
      <c r="C432" s="117">
        <v>162481.74</v>
      </c>
    </row>
    <row r="433" spans="2:3" x14ac:dyDescent="0.35">
      <c r="B433" s="118">
        <v>46007</v>
      </c>
      <c r="C433" s="119">
        <v>158577.88</v>
      </c>
    </row>
    <row r="434" spans="2:3" x14ac:dyDescent="0.35">
      <c r="B434" s="116">
        <v>46008</v>
      </c>
      <c r="C434" s="117">
        <v>157327.26</v>
      </c>
    </row>
    <row r="435" spans="2:3" x14ac:dyDescent="0.35">
      <c r="B435" s="118">
        <v>46009</v>
      </c>
      <c r="C435" s="119">
        <v>157923.34</v>
      </c>
    </row>
    <row r="436" spans="2:3" x14ac:dyDescent="0.35">
      <c r="B436" s="116">
        <v>46010</v>
      </c>
      <c r="C436" s="117">
        <v>158473.01999999999</v>
      </c>
    </row>
    <row r="437" spans="2:3" x14ac:dyDescent="0.35">
      <c r="B437" s="118">
        <v>46013</v>
      </c>
      <c r="C437" s="119">
        <v>158141.65</v>
      </c>
    </row>
    <row r="438" spans="2:3" x14ac:dyDescent="0.35">
      <c r="B438" s="116">
        <v>46014</v>
      </c>
      <c r="C438" s="117">
        <v>160455.82999999999</v>
      </c>
    </row>
    <row r="439" spans="2:3" x14ac:dyDescent="0.35">
      <c r="B439" s="118">
        <v>46015</v>
      </c>
      <c r="C439" s="119"/>
    </row>
    <row r="440" spans="2:3" x14ac:dyDescent="0.35">
      <c r="B440" s="116">
        <v>46016</v>
      </c>
      <c r="C440" s="117"/>
    </row>
    <row r="441" spans="2:3" x14ac:dyDescent="0.35">
      <c r="B441" s="118">
        <v>46017</v>
      </c>
      <c r="C441" s="119">
        <v>160896.64000000001</v>
      </c>
    </row>
    <row r="442" spans="2:3" x14ac:dyDescent="0.35">
      <c r="B442" s="116">
        <v>46020</v>
      </c>
      <c r="C442" s="117">
        <v>160490.29999999999</v>
      </c>
    </row>
    <row r="443" spans="2:3" x14ac:dyDescent="0.35">
      <c r="B443" s="118">
        <v>46021</v>
      </c>
      <c r="C443" s="119">
        <v>161125.37</v>
      </c>
    </row>
    <row r="444" spans="2:3" x14ac:dyDescent="0.35">
      <c r="B444" s="116">
        <v>46022</v>
      </c>
      <c r="C444" s="117"/>
    </row>
    <row r="445" spans="2:3" x14ac:dyDescent="0.35">
      <c r="B445" s="118">
        <v>46023</v>
      </c>
      <c r="C445" s="119"/>
    </row>
    <row r="446" spans="2:3" x14ac:dyDescent="0.35">
      <c r="B446" s="116">
        <v>46024</v>
      </c>
      <c r="C446" s="117">
        <v>160538.69</v>
      </c>
    </row>
    <row r="447" spans="2:3" x14ac:dyDescent="0.35">
      <c r="B447" s="118">
        <v>46027</v>
      </c>
      <c r="C447" s="119">
        <v>161869.76000000001</v>
      </c>
    </row>
    <row r="448" spans="2:3" x14ac:dyDescent="0.35">
      <c r="B448" s="116">
        <v>46028</v>
      </c>
      <c r="C448" s="117">
        <v>163663.88</v>
      </c>
    </row>
    <row r="449" spans="2:3" x14ac:dyDescent="0.35">
      <c r="B449" s="118">
        <v>46029</v>
      </c>
      <c r="C449" s="119">
        <v>161975.24</v>
      </c>
    </row>
    <row r="450" spans="2:3" x14ac:dyDescent="0.35">
      <c r="B450" s="116">
        <v>46030</v>
      </c>
      <c r="C450" s="117">
        <v>162936.48000000001</v>
      </c>
    </row>
    <row r="451" spans="2:3" x14ac:dyDescent="0.35">
      <c r="B451" s="118">
        <v>46031</v>
      </c>
      <c r="C451" s="119">
        <v>163370.31</v>
      </c>
    </row>
    <row r="452" spans="2:3" x14ac:dyDescent="0.35">
      <c r="B452" s="116">
        <v>46034</v>
      </c>
      <c r="C452" s="117">
        <v>163150.35</v>
      </c>
    </row>
    <row r="453" spans="2:3" x14ac:dyDescent="0.35">
      <c r="B453" s="118">
        <v>46035</v>
      </c>
      <c r="C453" s="119">
        <v>161973.04999999999</v>
      </c>
    </row>
    <row r="454" spans="2:3" x14ac:dyDescent="0.35">
      <c r="B454" s="116">
        <v>46036</v>
      </c>
      <c r="C454" s="117">
        <v>165145.98000000001</v>
      </c>
    </row>
    <row r="455" spans="2:3" x14ac:dyDescent="0.35">
      <c r="B455" s="118">
        <v>46037</v>
      </c>
      <c r="C455" s="119">
        <v>165568.32000000001</v>
      </c>
    </row>
    <row r="456" spans="2:3" x14ac:dyDescent="0.35">
      <c r="B456" s="116">
        <v>46038</v>
      </c>
      <c r="C456" s="117">
        <v>164799.98000000001</v>
      </c>
    </row>
    <row r="457" spans="2:3" x14ac:dyDescent="0.35">
      <c r="B457" s="118">
        <v>46041</v>
      </c>
      <c r="C457" s="119">
        <v>164849.26999999999</v>
      </c>
    </row>
    <row r="458" spans="2:3" x14ac:dyDescent="0.35">
      <c r="B458" s="116">
        <v>46042</v>
      </c>
      <c r="C458" s="117">
        <v>166276.9</v>
      </c>
    </row>
    <row r="459" spans="2:3" x14ac:dyDescent="0.35">
      <c r="B459" s="118">
        <v>46043</v>
      </c>
      <c r="C459" s="119">
        <v>171816.67</v>
      </c>
    </row>
    <row r="460" spans="2:3" x14ac:dyDescent="0.35">
      <c r="B460" s="116">
        <v>46044</v>
      </c>
      <c r="C460" s="117">
        <v>175589.35</v>
      </c>
    </row>
    <row r="461" spans="2:3" x14ac:dyDescent="0.35">
      <c r="B461" s="118">
        <v>46045</v>
      </c>
      <c r="C461" s="119">
        <v>178858.54</v>
      </c>
    </row>
    <row r="462" spans="2:3" x14ac:dyDescent="0.35">
      <c r="B462" s="116">
        <v>46048</v>
      </c>
      <c r="C462" s="117">
        <v>178720.68</v>
      </c>
    </row>
    <row r="463" spans="2:3" x14ac:dyDescent="0.35">
      <c r="B463" s="118">
        <v>46049</v>
      </c>
      <c r="C463" s="119">
        <v>181919.13</v>
      </c>
    </row>
    <row r="464" spans="2:3" x14ac:dyDescent="0.35">
      <c r="B464" s="116">
        <v>46050</v>
      </c>
      <c r="C464" s="117">
        <v>184691.05</v>
      </c>
    </row>
    <row r="465" spans="2:3" x14ac:dyDescent="0.35">
      <c r="B465" s="118">
        <v>46051</v>
      </c>
      <c r="C465" s="119">
        <v>183133.75</v>
      </c>
    </row>
    <row r="466" spans="2:3" x14ac:dyDescent="0.35">
      <c r="B466" s="116">
        <v>46052</v>
      </c>
      <c r="C466" s="117">
        <v>181363.9</v>
      </c>
    </row>
    <row r="467" spans="2:3" x14ac:dyDescent="0.35">
      <c r="B467" s="118">
        <v>46055</v>
      </c>
      <c r="C467" s="119">
        <v>182793.4</v>
      </c>
    </row>
    <row r="468" spans="2:3" x14ac:dyDescent="0.35">
      <c r="B468" s="116">
        <v>46056</v>
      </c>
      <c r="C468" s="117">
        <v>185674.43</v>
      </c>
    </row>
    <row r="469" spans="2:3" x14ac:dyDescent="0.35">
      <c r="B469" s="118">
        <v>46057</v>
      </c>
      <c r="C469" s="119">
        <v>181708.23</v>
      </c>
    </row>
    <row r="470" spans="2:3" x14ac:dyDescent="0.35">
      <c r="B470" s="116">
        <v>46058</v>
      </c>
      <c r="C470" s="117">
        <v>182127.25</v>
      </c>
    </row>
    <row r="471" spans="2:3" x14ac:dyDescent="0.35">
      <c r="B471" s="118">
        <v>46059</v>
      </c>
      <c r="C471" s="119">
        <v>182949.78</v>
      </c>
    </row>
    <row r="472" spans="2:3" x14ac:dyDescent="0.35">
      <c r="B472" s="116">
        <v>46062</v>
      </c>
      <c r="C472" s="117">
        <v>186241.15</v>
      </c>
    </row>
    <row r="473" spans="2:3" x14ac:dyDescent="0.35">
      <c r="B473" s="118">
        <v>46063</v>
      </c>
      <c r="C473" s="119">
        <v>185929.33</v>
      </c>
    </row>
    <row r="474" spans="2:3" x14ac:dyDescent="0.35">
      <c r="B474" s="116">
        <v>46064</v>
      </c>
      <c r="C474" s="117">
        <v>189699.12</v>
      </c>
    </row>
    <row r="475" spans="2:3" x14ac:dyDescent="0.35">
      <c r="B475" s="118">
        <v>46065</v>
      </c>
      <c r="C475" s="119">
        <v>187766.42</v>
      </c>
    </row>
    <row r="476" spans="2:3" x14ac:dyDescent="0.35">
      <c r="B476" s="116">
        <v>46066</v>
      </c>
      <c r="C476" s="117">
        <v>186464.3</v>
      </c>
    </row>
    <row r="477" spans="2:3" x14ac:dyDescent="0.35">
      <c r="B477" s="118">
        <v>46069</v>
      </c>
      <c r="C477" s="119"/>
    </row>
    <row r="478" spans="2:3" x14ac:dyDescent="0.35">
      <c r="B478" s="116">
        <v>46070</v>
      </c>
      <c r="C478" s="117"/>
    </row>
    <row r="479" spans="2:3" x14ac:dyDescent="0.35">
      <c r="B479" s="118">
        <v>46071</v>
      </c>
      <c r="C479" s="119">
        <v>186016.31</v>
      </c>
    </row>
    <row r="480" spans="2:3" x14ac:dyDescent="0.35">
      <c r="B480" s="116">
        <v>46072</v>
      </c>
      <c r="C480" s="117">
        <v>188534.42</v>
      </c>
    </row>
    <row r="481" spans="2:3" x14ac:dyDescent="0.35">
      <c r="B481" s="118">
        <v>46073</v>
      </c>
      <c r="C481" s="119">
        <v>190534.42</v>
      </c>
    </row>
    <row r="482" spans="2:3" x14ac:dyDescent="0.35">
      <c r="B482" s="116">
        <v>46076</v>
      </c>
      <c r="C482" s="117">
        <v>188853.49</v>
      </c>
    </row>
    <row r="483" spans="2:3" x14ac:dyDescent="0.35">
      <c r="B483" s="118">
        <v>46077</v>
      </c>
      <c r="C483" s="119">
        <v>191490.4</v>
      </c>
    </row>
    <row r="484" spans="2:3" x14ac:dyDescent="0.35">
      <c r="B484" s="116">
        <v>46078</v>
      </c>
      <c r="C484" s="117">
        <v>191247.46</v>
      </c>
    </row>
    <row r="485" spans="2:3" x14ac:dyDescent="0.35">
      <c r="B485" s="118">
        <v>46079</v>
      </c>
      <c r="C485" s="119">
        <v>191005.02</v>
      </c>
    </row>
    <row r="486" spans="2:3" x14ac:dyDescent="0.35">
      <c r="B486" s="116">
        <v>46080</v>
      </c>
      <c r="C486" s="117">
        <v>188786.98</v>
      </c>
    </row>
    <row r="487" spans="2:3" x14ac:dyDescent="0.35">
      <c r="B487" s="118">
        <v>46083</v>
      </c>
      <c r="C487" s="119">
        <v>189307.02</v>
      </c>
    </row>
    <row r="488" spans="2:3" x14ac:dyDescent="0.35">
      <c r="B488" s="116">
        <v>46084</v>
      </c>
      <c r="C488" s="117">
        <v>183104.87</v>
      </c>
    </row>
    <row r="489" spans="2:3" x14ac:dyDescent="0.35">
      <c r="B489" s="118">
        <v>46085</v>
      </c>
      <c r="C489" s="119">
        <v>185366.44</v>
      </c>
    </row>
    <row r="490" spans="2:3" x14ac:dyDescent="0.35">
      <c r="B490" s="116">
        <v>46086</v>
      </c>
      <c r="C490" s="117">
        <v>180463.84</v>
      </c>
    </row>
    <row r="491" spans="2:3" x14ac:dyDescent="0.35">
      <c r="B491" s="118">
        <v>46087</v>
      </c>
      <c r="C491" s="119">
        <v>179364.82</v>
      </c>
    </row>
    <row r="492" spans="2:3" x14ac:dyDescent="0.35">
      <c r="B492" s="116">
        <v>46090</v>
      </c>
      <c r="C492" s="117">
        <v>180915.36</v>
      </c>
    </row>
    <row r="493" spans="2:3" x14ac:dyDescent="0.35">
      <c r="B493" s="118">
        <v>46091</v>
      </c>
      <c r="C493" s="119">
        <v>183447</v>
      </c>
    </row>
    <row r="494" spans="2:3" x14ac:dyDescent="0.35">
      <c r="B494" s="116">
        <v>46092</v>
      </c>
      <c r="C494" s="117">
        <v>183969.35</v>
      </c>
    </row>
    <row r="495" spans="2:3" x14ac:dyDescent="0.35">
      <c r="B495" s="118">
        <v>46093</v>
      </c>
      <c r="C495" s="119">
        <v>179284.49</v>
      </c>
    </row>
    <row r="496" spans="2:3" x14ac:dyDescent="0.35">
      <c r="B496" s="116">
        <v>46094</v>
      </c>
      <c r="C496" s="117">
        <v>177653.31</v>
      </c>
    </row>
    <row r="497" spans="2:3" x14ac:dyDescent="0.35">
      <c r="B497" s="118">
        <v>46097</v>
      </c>
      <c r="C497" s="119">
        <v>179875.44</v>
      </c>
    </row>
    <row r="498" spans="2:3" x14ac:dyDescent="0.35">
      <c r="B498" s="116">
        <v>46098</v>
      </c>
      <c r="C498" s="117">
        <v>180409.73</v>
      </c>
    </row>
    <row r="499" spans="2:3" x14ac:dyDescent="0.35">
      <c r="B499" s="118">
        <v>46099</v>
      </c>
      <c r="C499" s="119">
        <v>179639.91</v>
      </c>
    </row>
    <row r="500" spans="2:3" x14ac:dyDescent="0.35">
      <c r="B500" s="116">
        <v>46100</v>
      </c>
      <c r="C500" s="117">
        <v>180270.62</v>
      </c>
    </row>
    <row r="501" spans="2:3" x14ac:dyDescent="0.35">
      <c r="B501" s="118">
        <v>46101</v>
      </c>
      <c r="C501" s="119">
        <v>176219.4</v>
      </c>
    </row>
    <row r="502" spans="2:3" x14ac:dyDescent="0.35">
      <c r="B502" s="116">
        <v>46104</v>
      </c>
      <c r="C502" s="117">
        <v>181931.93</v>
      </c>
    </row>
    <row r="503" spans="2:3" x14ac:dyDescent="0.35">
      <c r="B503" s="118">
        <v>46105</v>
      </c>
      <c r="C503" s="119">
        <v>182509.14</v>
      </c>
    </row>
    <row r="504" spans="2:3" x14ac:dyDescent="0.35">
      <c r="B504" s="116">
        <v>46106</v>
      </c>
      <c r="C504" s="117">
        <v>185424.28</v>
      </c>
    </row>
    <row r="505" spans="2:3" x14ac:dyDescent="0.35">
      <c r="B505" s="118">
        <v>46107</v>
      </c>
      <c r="C505" s="119">
        <v>182732.67</v>
      </c>
    </row>
    <row r="506" spans="2:3" x14ac:dyDescent="0.35">
      <c r="B506" s="116">
        <v>46108</v>
      </c>
      <c r="C506" s="117">
        <v>181556.76</v>
      </c>
    </row>
    <row r="507" spans="2:3" x14ac:dyDescent="0.35">
      <c r="B507" s="118">
        <v>46111</v>
      </c>
      <c r="C507" s="119">
        <v>182514.2</v>
      </c>
    </row>
    <row r="508" spans="2:3" x14ac:dyDescent="0.35">
      <c r="B508" s="116">
        <v>46112</v>
      </c>
      <c r="C508" s="117">
        <v>187461.84</v>
      </c>
    </row>
    <row r="509" spans="2:3" x14ac:dyDescent="0.35">
      <c r="B509" s="118">
        <v>46113</v>
      </c>
      <c r="C509" s="119">
        <v>187952.91</v>
      </c>
    </row>
    <row r="510" spans="2:3" x14ac:dyDescent="0.35">
      <c r="B510" s="116">
        <v>46114</v>
      </c>
      <c r="C510" s="117">
        <v>188052.02</v>
      </c>
    </row>
    <row r="511" spans="2:3" x14ac:dyDescent="0.35">
      <c r="B511" s="118">
        <v>46115</v>
      </c>
      <c r="C511" s="119"/>
    </row>
    <row r="512" spans="2:3" x14ac:dyDescent="0.35">
      <c r="B512" s="116">
        <v>46118</v>
      </c>
      <c r="C512" s="117">
        <v>188161.97</v>
      </c>
    </row>
    <row r="513" spans="2:3" x14ac:dyDescent="0.35">
      <c r="B513" s="118">
        <v>46119</v>
      </c>
      <c r="C513" s="119">
        <v>188258.91</v>
      </c>
    </row>
    <row r="514" spans="2:3" x14ac:dyDescent="0.35">
      <c r="B514" s="116">
        <v>46120</v>
      </c>
      <c r="C514" s="117">
        <v>192201.16</v>
      </c>
    </row>
    <row r="515" spans="2:3" x14ac:dyDescent="0.35">
      <c r="B515" s="118">
        <v>46121</v>
      </c>
      <c r="C515" s="119">
        <v>195129.25</v>
      </c>
    </row>
    <row r="516" spans="2:3" x14ac:dyDescent="0.35">
      <c r="B516" s="116">
        <v>46122</v>
      </c>
      <c r="C516" s="117">
        <v>197323.87</v>
      </c>
    </row>
    <row r="517" spans="2:3" x14ac:dyDescent="0.35">
      <c r="B517" s="118">
        <v>46125</v>
      </c>
      <c r="C517" s="119">
        <v>198000.71</v>
      </c>
    </row>
    <row r="518" spans="2:3" x14ac:dyDescent="0.35">
      <c r="B518" s="116">
        <v>46126</v>
      </c>
      <c r="C518" s="117">
        <v>198657.33</v>
      </c>
    </row>
    <row r="519" spans="2:3" x14ac:dyDescent="0.35">
      <c r="B519" s="118">
        <v>46127</v>
      </c>
      <c r="C519" s="119">
        <v>197737.61</v>
      </c>
    </row>
    <row r="520" spans="2:3" x14ac:dyDescent="0.35">
      <c r="B520" s="116">
        <v>46128</v>
      </c>
      <c r="C520" s="117">
        <v>196818.59</v>
      </c>
    </row>
    <row r="521" spans="2:3" x14ac:dyDescent="0.35">
      <c r="B521" s="118">
        <v>46129</v>
      </c>
      <c r="C521" s="119">
        <v>195733.51</v>
      </c>
    </row>
    <row r="522" spans="2:3" x14ac:dyDescent="0.35">
      <c r="B522" s="116">
        <v>46132</v>
      </c>
      <c r="C522" s="117">
        <v>196132.06</v>
      </c>
    </row>
    <row r="523" spans="2:3" x14ac:dyDescent="0.35">
      <c r="B523" s="118">
        <v>46133</v>
      </c>
      <c r="C523" s="119"/>
    </row>
    <row r="524" spans="2:3" x14ac:dyDescent="0.35">
      <c r="B524" s="116">
        <v>46134</v>
      </c>
      <c r="C524" s="117">
        <v>192888.95999999999</v>
      </c>
    </row>
    <row r="525" spans="2:3" x14ac:dyDescent="0.35">
      <c r="B525" s="118">
        <v>46135</v>
      </c>
      <c r="C525" s="119">
        <v>191378.43</v>
      </c>
    </row>
    <row r="526" spans="2:3" x14ac:dyDescent="0.35">
      <c r="B526" s="116">
        <v>46136</v>
      </c>
      <c r="C526" s="117">
        <v>190745.02</v>
      </c>
    </row>
    <row r="527" spans="2:3" x14ac:dyDescent="0.35">
      <c r="B527" s="118">
        <v>46139</v>
      </c>
      <c r="C527" s="119">
        <v>189578.79</v>
      </c>
    </row>
    <row r="528" spans="2:3" x14ac:dyDescent="0.35">
      <c r="B528" s="116">
        <v>46140</v>
      </c>
      <c r="C528" s="117">
        <v>188618.69</v>
      </c>
    </row>
    <row r="529" spans="2:3" x14ac:dyDescent="0.35">
      <c r="B529" s="118">
        <v>46141</v>
      </c>
      <c r="C529" s="119">
        <v>184750.42</v>
      </c>
    </row>
    <row r="530" spans="2:3" x14ac:dyDescent="0.35">
      <c r="B530" s="116">
        <v>46142</v>
      </c>
      <c r="C530" s="117">
        <v>187317.64</v>
      </c>
    </row>
    <row r="531" spans="2:3" x14ac:dyDescent="0.35">
      <c r="B531" s="118"/>
      <c r="C531" s="119"/>
    </row>
    <row r="532" spans="2:3" x14ac:dyDescent="0.35">
      <c r="B532" s="116"/>
      <c r="C532" s="117"/>
    </row>
    <row r="533" spans="2:3" x14ac:dyDescent="0.35">
      <c r="B533" s="118"/>
      <c r="C533" s="119"/>
    </row>
    <row r="534" spans="2:3" x14ac:dyDescent="0.35">
      <c r="B534" s="116"/>
      <c r="C534" s="117"/>
    </row>
    <row r="535" spans="2:3" x14ac:dyDescent="0.35">
      <c r="B535" s="118"/>
      <c r="C535" s="119"/>
    </row>
    <row r="536" spans="2:3" x14ac:dyDescent="0.35">
      <c r="B536" s="116"/>
      <c r="C536" s="117"/>
    </row>
    <row r="537" spans="2:3" x14ac:dyDescent="0.35">
      <c r="B537" s="118"/>
      <c r="C537" s="119"/>
    </row>
    <row r="538" spans="2:3" x14ac:dyDescent="0.35">
      <c r="B538" s="116"/>
      <c r="C538" s="117"/>
    </row>
    <row r="539" spans="2:3" x14ac:dyDescent="0.35">
      <c r="B539" s="118"/>
      <c r="C539" s="119"/>
    </row>
    <row r="540" spans="2:3" x14ac:dyDescent="0.35">
      <c r="B540" s="116"/>
      <c r="C540" s="117"/>
    </row>
    <row r="541" spans="2:3" x14ac:dyDescent="0.35">
      <c r="B541" s="118"/>
      <c r="C541" s="119"/>
    </row>
    <row r="542" spans="2:3" x14ac:dyDescent="0.35">
      <c r="B542" s="116"/>
      <c r="C542" s="117"/>
    </row>
    <row r="543" spans="2:3" x14ac:dyDescent="0.35">
      <c r="B543" s="118"/>
      <c r="C543" s="119"/>
    </row>
    <row r="544" spans="2:3" x14ac:dyDescent="0.35">
      <c r="B544" s="116"/>
      <c r="C544" s="117"/>
    </row>
    <row r="545" spans="2:3" x14ac:dyDescent="0.35">
      <c r="B545" s="118"/>
      <c r="C545" s="119"/>
    </row>
    <row r="546" spans="2:3" x14ac:dyDescent="0.35">
      <c r="B546" s="116"/>
      <c r="C546" s="117"/>
    </row>
    <row r="547" spans="2:3" x14ac:dyDescent="0.35">
      <c r="B547" s="118"/>
      <c r="C547" s="119"/>
    </row>
    <row r="548" spans="2:3" x14ac:dyDescent="0.35">
      <c r="B548" s="116"/>
      <c r="C548" s="117"/>
    </row>
    <row r="549" spans="2:3" x14ac:dyDescent="0.35">
      <c r="B549" s="118"/>
      <c r="C549" s="119"/>
    </row>
    <row r="550" spans="2:3" x14ac:dyDescent="0.35">
      <c r="B550" s="116"/>
      <c r="C550" s="117"/>
    </row>
    <row r="551" spans="2:3" x14ac:dyDescent="0.35">
      <c r="B551" s="118"/>
      <c r="C551" s="119"/>
    </row>
    <row r="552" spans="2:3" x14ac:dyDescent="0.35">
      <c r="B552" s="116"/>
      <c r="C552" s="117"/>
    </row>
    <row r="553" spans="2:3" x14ac:dyDescent="0.35">
      <c r="B553" s="118"/>
      <c r="C553" s="119"/>
    </row>
    <row r="554" spans="2:3" x14ac:dyDescent="0.35">
      <c r="B554" s="116"/>
      <c r="C554" s="117"/>
    </row>
    <row r="555" spans="2:3" x14ac:dyDescent="0.35">
      <c r="B555" s="118"/>
      <c r="C555" s="119"/>
    </row>
    <row r="556" spans="2:3" x14ac:dyDescent="0.35">
      <c r="B556" s="116"/>
      <c r="C556" s="117"/>
    </row>
    <row r="557" spans="2:3" x14ac:dyDescent="0.35">
      <c r="B557" s="118"/>
      <c r="C557" s="119"/>
    </row>
    <row r="558" spans="2:3" x14ac:dyDescent="0.35">
      <c r="B558" s="116"/>
      <c r="C558" s="117"/>
    </row>
    <row r="559" spans="2:3" x14ac:dyDescent="0.35">
      <c r="B559" s="118"/>
      <c r="C559" s="119"/>
    </row>
    <row r="560" spans="2:3" x14ac:dyDescent="0.35">
      <c r="B560" s="116"/>
      <c r="C560" s="117"/>
    </row>
    <row r="561" spans="2:3" x14ac:dyDescent="0.35">
      <c r="B561" s="118"/>
      <c r="C561" s="119"/>
    </row>
    <row r="562" spans="2:3" x14ac:dyDescent="0.35">
      <c r="B562" s="116"/>
      <c r="C562" s="117"/>
    </row>
    <row r="563" spans="2:3" x14ac:dyDescent="0.35">
      <c r="B563" s="118"/>
      <c r="C563" s="119"/>
    </row>
    <row r="564" spans="2:3" x14ac:dyDescent="0.35">
      <c r="B564" s="116"/>
      <c r="C564" s="117"/>
    </row>
    <row r="565" spans="2:3" x14ac:dyDescent="0.35">
      <c r="B565" s="118"/>
      <c r="C565" s="119"/>
    </row>
    <row r="566" spans="2:3" x14ac:dyDescent="0.35">
      <c r="B566" s="116"/>
      <c r="C566" s="117"/>
    </row>
    <row r="567" spans="2:3" x14ac:dyDescent="0.35">
      <c r="B567" s="118"/>
      <c r="C567" s="119"/>
    </row>
    <row r="568" spans="2:3" x14ac:dyDescent="0.35">
      <c r="B568" s="116"/>
      <c r="C568" s="117"/>
    </row>
    <row r="569" spans="2:3" x14ac:dyDescent="0.35">
      <c r="B569" s="118"/>
      <c r="C569" s="119"/>
    </row>
    <row r="570" spans="2:3" x14ac:dyDescent="0.35">
      <c r="B570" s="116"/>
      <c r="C570" s="117"/>
    </row>
    <row r="571" spans="2:3" x14ac:dyDescent="0.35">
      <c r="B571" s="118"/>
      <c r="C571" s="119"/>
    </row>
    <row r="572" spans="2:3" x14ac:dyDescent="0.35">
      <c r="B572" s="116"/>
      <c r="C572" s="117"/>
    </row>
    <row r="573" spans="2:3" x14ac:dyDescent="0.35">
      <c r="B573" s="118"/>
      <c r="C573" s="119"/>
    </row>
    <row r="574" spans="2:3" x14ac:dyDescent="0.35">
      <c r="B574" s="116"/>
      <c r="C574" s="117"/>
    </row>
    <row r="575" spans="2:3" x14ac:dyDescent="0.35">
      <c r="B575" s="118"/>
      <c r="C575" s="119"/>
    </row>
    <row r="576" spans="2:3" x14ac:dyDescent="0.35">
      <c r="B576" s="116"/>
      <c r="C576" s="117"/>
    </row>
    <row r="577" spans="2:3" x14ac:dyDescent="0.35">
      <c r="B577" s="118"/>
      <c r="C577" s="119"/>
    </row>
    <row r="578" spans="2:3" x14ac:dyDescent="0.35">
      <c r="B578" s="116"/>
      <c r="C578" s="117"/>
    </row>
    <row r="579" spans="2:3" x14ac:dyDescent="0.35">
      <c r="B579" s="118"/>
      <c r="C579" s="119"/>
    </row>
    <row r="580" spans="2:3" x14ac:dyDescent="0.35">
      <c r="B580" s="116"/>
      <c r="C580" s="117"/>
    </row>
    <row r="581" spans="2:3" x14ac:dyDescent="0.35">
      <c r="B581" s="118"/>
      <c r="C581" s="119"/>
    </row>
    <row r="582" spans="2:3" x14ac:dyDescent="0.35">
      <c r="B582" s="116"/>
      <c r="C582" s="117"/>
    </row>
    <row r="583" spans="2:3" x14ac:dyDescent="0.35">
      <c r="B583" s="118"/>
      <c r="C583" s="119"/>
    </row>
    <row r="584" spans="2:3" x14ac:dyDescent="0.35">
      <c r="B584" s="116"/>
      <c r="C584" s="117"/>
    </row>
    <row r="585" spans="2:3" x14ac:dyDescent="0.35">
      <c r="B585" s="118"/>
      <c r="C585" s="119"/>
    </row>
    <row r="586" spans="2:3" x14ac:dyDescent="0.35">
      <c r="B586" s="116"/>
      <c r="C586" s="117"/>
    </row>
    <row r="587" spans="2:3" x14ac:dyDescent="0.35">
      <c r="B587" s="118"/>
      <c r="C587" s="119"/>
    </row>
    <row r="588" spans="2:3" x14ac:dyDescent="0.35">
      <c r="B588" s="116"/>
      <c r="C588" s="117"/>
    </row>
    <row r="589" spans="2:3" x14ac:dyDescent="0.35">
      <c r="B589" s="118"/>
      <c r="C589" s="119"/>
    </row>
    <row r="590" spans="2:3" x14ac:dyDescent="0.35">
      <c r="B590" s="116"/>
      <c r="C590" s="117"/>
    </row>
    <row r="591" spans="2:3" x14ac:dyDescent="0.35">
      <c r="B591" s="118"/>
      <c r="C591" s="119"/>
    </row>
    <row r="592" spans="2:3" x14ac:dyDescent="0.35">
      <c r="B592" s="116"/>
      <c r="C592" s="117"/>
    </row>
    <row r="593" spans="2:3" x14ac:dyDescent="0.35">
      <c r="B593" s="118"/>
      <c r="C593" s="119"/>
    </row>
    <row r="594" spans="2:3" x14ac:dyDescent="0.35">
      <c r="B594" s="116"/>
      <c r="C594" s="117"/>
    </row>
    <row r="595" spans="2:3" x14ac:dyDescent="0.35">
      <c r="B595" s="118"/>
      <c r="C595" s="119"/>
    </row>
    <row r="596" spans="2:3" x14ac:dyDescent="0.35">
      <c r="B596" s="116"/>
      <c r="C596" s="117"/>
    </row>
    <row r="597" spans="2:3" x14ac:dyDescent="0.35">
      <c r="B597" s="118"/>
      <c r="C597" s="119"/>
    </row>
    <row r="598" spans="2:3" x14ac:dyDescent="0.35">
      <c r="B598" s="116"/>
      <c r="C598" s="117"/>
    </row>
    <row r="599" spans="2:3" x14ac:dyDescent="0.35">
      <c r="B599" s="118"/>
      <c r="C599" s="119"/>
    </row>
    <row r="600" spans="2:3" x14ac:dyDescent="0.35">
      <c r="B600" s="116"/>
      <c r="C600" s="117"/>
    </row>
    <row r="601" spans="2:3" x14ac:dyDescent="0.35">
      <c r="B601" s="118"/>
      <c r="C601" s="119"/>
    </row>
    <row r="602" spans="2:3" x14ac:dyDescent="0.35">
      <c r="B602" s="116"/>
      <c r="C602" s="117"/>
    </row>
    <row r="603" spans="2:3" x14ac:dyDescent="0.35">
      <c r="B603" s="118"/>
      <c r="C603" s="119"/>
    </row>
    <row r="604" spans="2:3" x14ac:dyDescent="0.35">
      <c r="B604" s="116"/>
      <c r="C604" s="117"/>
    </row>
    <row r="605" spans="2:3" x14ac:dyDescent="0.35">
      <c r="B605" s="118"/>
      <c r="C605" s="119"/>
    </row>
    <row r="606" spans="2:3" x14ac:dyDescent="0.35">
      <c r="B606" s="116"/>
      <c r="C606" s="117"/>
    </row>
    <row r="607" spans="2:3" x14ac:dyDescent="0.35">
      <c r="B607" s="118"/>
      <c r="C607" s="119"/>
    </row>
    <row r="608" spans="2:3" x14ac:dyDescent="0.35">
      <c r="B608" s="116"/>
      <c r="C608" s="117"/>
    </row>
    <row r="609" spans="2:3" x14ac:dyDescent="0.35">
      <c r="B609" s="118"/>
      <c r="C609" s="119"/>
    </row>
    <row r="610" spans="2:3" x14ac:dyDescent="0.35">
      <c r="B610" s="116"/>
      <c r="C610" s="117"/>
    </row>
    <row r="611" spans="2:3" x14ac:dyDescent="0.35">
      <c r="B611" s="118"/>
      <c r="C611" s="119"/>
    </row>
    <row r="612" spans="2:3" x14ac:dyDescent="0.35">
      <c r="B612" s="116"/>
      <c r="C612" s="117"/>
    </row>
    <row r="613" spans="2:3" x14ac:dyDescent="0.35">
      <c r="B613" s="118"/>
      <c r="C613" s="119"/>
    </row>
    <row r="614" spans="2:3" x14ac:dyDescent="0.35">
      <c r="B614" s="116"/>
      <c r="C614" s="117"/>
    </row>
    <row r="615" spans="2:3" x14ac:dyDescent="0.35">
      <c r="B615" s="118"/>
      <c r="C615" s="119"/>
    </row>
    <row r="616" spans="2:3" x14ac:dyDescent="0.35">
      <c r="B616" s="116"/>
      <c r="C616" s="117"/>
    </row>
    <row r="617" spans="2:3" x14ac:dyDescent="0.35">
      <c r="B617" s="118"/>
      <c r="C617" s="119"/>
    </row>
    <row r="618" spans="2:3" x14ac:dyDescent="0.35">
      <c r="B618" s="116"/>
      <c r="C618" s="117"/>
    </row>
    <row r="619" spans="2:3" x14ac:dyDescent="0.35">
      <c r="B619" s="118"/>
      <c r="C619" s="119"/>
    </row>
    <row r="620" spans="2:3" x14ac:dyDescent="0.35">
      <c r="B620" s="116"/>
      <c r="C620" s="117"/>
    </row>
    <row r="621" spans="2:3" x14ac:dyDescent="0.35">
      <c r="B621" s="118"/>
      <c r="C621" s="119"/>
    </row>
    <row r="622" spans="2:3" x14ac:dyDescent="0.35">
      <c r="B622" s="116"/>
      <c r="C622" s="117"/>
    </row>
    <row r="623" spans="2:3" x14ac:dyDescent="0.35">
      <c r="B623" s="118"/>
      <c r="C623" s="119"/>
    </row>
    <row r="624" spans="2:3" x14ac:dyDescent="0.35">
      <c r="B624" s="116"/>
      <c r="C624" s="117"/>
    </row>
    <row r="625" spans="2:3" x14ac:dyDescent="0.35">
      <c r="B625" s="118"/>
      <c r="C625" s="119"/>
    </row>
    <row r="626" spans="2:3" x14ac:dyDescent="0.35">
      <c r="B626" s="116"/>
      <c r="C626" s="117"/>
    </row>
    <row r="627" spans="2:3" x14ac:dyDescent="0.35">
      <c r="B627" s="118"/>
      <c r="C627" s="119"/>
    </row>
    <row r="628" spans="2:3" x14ac:dyDescent="0.35">
      <c r="B628" s="116"/>
      <c r="C628" s="117"/>
    </row>
    <row r="629" spans="2:3" x14ac:dyDescent="0.35">
      <c r="B629" s="118"/>
      <c r="C629" s="119"/>
    </row>
    <row r="630" spans="2:3" x14ac:dyDescent="0.35">
      <c r="B630" s="116"/>
      <c r="C630" s="117"/>
    </row>
    <row r="631" spans="2:3" x14ac:dyDescent="0.35">
      <c r="B631" s="118"/>
      <c r="C631" s="119"/>
    </row>
    <row r="632" spans="2:3" x14ac:dyDescent="0.35">
      <c r="B632" s="116"/>
      <c r="C632" s="117"/>
    </row>
    <row r="633" spans="2:3" x14ac:dyDescent="0.35">
      <c r="B633" s="118"/>
      <c r="C633" s="119"/>
    </row>
    <row r="634" spans="2:3" x14ac:dyDescent="0.35">
      <c r="B634" s="116"/>
      <c r="C634" s="117"/>
    </row>
    <row r="635" spans="2:3" x14ac:dyDescent="0.35">
      <c r="B635" s="118"/>
      <c r="C635" s="119"/>
    </row>
    <row r="636" spans="2:3" x14ac:dyDescent="0.35">
      <c r="B636" s="116"/>
      <c r="C636" s="117"/>
    </row>
    <row r="637" spans="2:3" x14ac:dyDescent="0.35">
      <c r="B637" s="118"/>
      <c r="C637" s="119"/>
    </row>
    <row r="638" spans="2:3" x14ac:dyDescent="0.35">
      <c r="B638" s="116"/>
      <c r="C638" s="117"/>
    </row>
    <row r="639" spans="2:3" x14ac:dyDescent="0.35">
      <c r="B639" s="118"/>
      <c r="C639" s="119"/>
    </row>
    <row r="640" spans="2:3" x14ac:dyDescent="0.35">
      <c r="B640" s="116"/>
      <c r="C640" s="117"/>
    </row>
    <row r="641" spans="2:3" x14ac:dyDescent="0.35">
      <c r="B641" s="118"/>
      <c r="C641" s="119"/>
    </row>
    <row r="642" spans="2:3" x14ac:dyDescent="0.35">
      <c r="B642" s="116"/>
      <c r="C642" s="117"/>
    </row>
    <row r="643" spans="2:3" x14ac:dyDescent="0.35">
      <c r="B643" s="118"/>
      <c r="C643" s="119"/>
    </row>
    <row r="644" spans="2:3" x14ac:dyDescent="0.35">
      <c r="B644" s="116"/>
      <c r="C644" s="117"/>
    </row>
    <row r="645" spans="2:3" x14ac:dyDescent="0.35">
      <c r="B645" s="118"/>
      <c r="C645" s="119"/>
    </row>
    <row r="646" spans="2:3" x14ac:dyDescent="0.35">
      <c r="B646" s="116"/>
      <c r="C646" s="117"/>
    </row>
    <row r="647" spans="2:3" x14ac:dyDescent="0.35">
      <c r="B647" s="118"/>
      <c r="C647" s="119"/>
    </row>
    <row r="648" spans="2:3" x14ac:dyDescent="0.35">
      <c r="B648" s="116"/>
      <c r="C648" s="117"/>
    </row>
    <row r="649" spans="2:3" x14ac:dyDescent="0.35">
      <c r="B649" s="118"/>
      <c r="C649" s="119"/>
    </row>
    <row r="650" spans="2:3" x14ac:dyDescent="0.35">
      <c r="B650" s="116"/>
      <c r="C650" s="117"/>
    </row>
    <row r="651" spans="2:3" x14ac:dyDescent="0.35">
      <c r="B651" s="118"/>
      <c r="C651" s="119"/>
    </row>
    <row r="652" spans="2:3" x14ac:dyDescent="0.35">
      <c r="B652" s="116"/>
      <c r="C652" s="117"/>
    </row>
    <row r="653" spans="2:3" x14ac:dyDescent="0.35">
      <c r="B653" s="118"/>
      <c r="C653" s="119"/>
    </row>
    <row r="654" spans="2:3" x14ac:dyDescent="0.35">
      <c r="B654" s="116"/>
      <c r="C654" s="117"/>
    </row>
    <row r="655" spans="2:3" x14ac:dyDescent="0.35">
      <c r="B655" s="118"/>
      <c r="C655" s="119"/>
    </row>
    <row r="656" spans="2:3" x14ac:dyDescent="0.35">
      <c r="B656" s="116"/>
      <c r="C656" s="117"/>
    </row>
    <row r="657" spans="2:3" x14ac:dyDescent="0.35">
      <c r="B657" s="118"/>
      <c r="C657" s="119"/>
    </row>
    <row r="658" spans="2:3" x14ac:dyDescent="0.35">
      <c r="B658" s="116"/>
      <c r="C658" s="117"/>
    </row>
    <row r="659" spans="2:3" x14ac:dyDescent="0.35">
      <c r="B659" s="118"/>
      <c r="C659" s="119"/>
    </row>
    <row r="660" spans="2:3" x14ac:dyDescent="0.35">
      <c r="B660" s="116"/>
      <c r="C660" s="117"/>
    </row>
    <row r="661" spans="2:3" x14ac:dyDescent="0.35">
      <c r="B661" s="118"/>
      <c r="C661" s="119"/>
    </row>
    <row r="662" spans="2:3" x14ac:dyDescent="0.35">
      <c r="B662" s="116"/>
      <c r="C662" s="117"/>
    </row>
    <row r="663" spans="2:3" x14ac:dyDescent="0.35">
      <c r="B663" s="118"/>
      <c r="C663" s="119"/>
    </row>
    <row r="664" spans="2:3" x14ac:dyDescent="0.35">
      <c r="B664" s="116"/>
      <c r="C664" s="117"/>
    </row>
    <row r="665" spans="2:3" x14ac:dyDescent="0.35">
      <c r="B665" s="118"/>
      <c r="C665" s="119"/>
    </row>
    <row r="666" spans="2:3" x14ac:dyDescent="0.35">
      <c r="B666" s="116"/>
      <c r="C666" s="117"/>
    </row>
    <row r="667" spans="2:3" x14ac:dyDescent="0.35">
      <c r="B667" s="118"/>
      <c r="C667" s="119"/>
    </row>
    <row r="668" spans="2:3" x14ac:dyDescent="0.35">
      <c r="B668" s="116"/>
      <c r="C668" s="117"/>
    </row>
    <row r="669" spans="2:3" x14ac:dyDescent="0.35">
      <c r="B669" s="118"/>
      <c r="C669" s="119"/>
    </row>
    <row r="670" spans="2:3" x14ac:dyDescent="0.35">
      <c r="B670" s="116"/>
      <c r="C670" s="117"/>
    </row>
    <row r="671" spans="2:3" x14ac:dyDescent="0.35">
      <c r="B671" s="118"/>
      <c r="C671" s="119"/>
    </row>
    <row r="672" spans="2:3" x14ac:dyDescent="0.35">
      <c r="B672" s="116"/>
      <c r="C672" s="117"/>
    </row>
    <row r="673" spans="2:3" x14ac:dyDescent="0.35">
      <c r="B673" s="118"/>
      <c r="C673" s="119"/>
    </row>
    <row r="674" spans="2:3" x14ac:dyDescent="0.35">
      <c r="B674" s="116"/>
      <c r="C674" s="117"/>
    </row>
    <row r="675" spans="2:3" x14ac:dyDescent="0.35">
      <c r="B675" s="118"/>
      <c r="C675" s="119"/>
    </row>
    <row r="676" spans="2:3" x14ac:dyDescent="0.35">
      <c r="B676" s="116"/>
      <c r="C676" s="117"/>
    </row>
    <row r="677" spans="2:3" x14ac:dyDescent="0.35">
      <c r="B677" s="118"/>
      <c r="C677" s="119"/>
    </row>
    <row r="678" spans="2:3" x14ac:dyDescent="0.35">
      <c r="B678" s="116"/>
      <c r="C678" s="117"/>
    </row>
    <row r="679" spans="2:3" x14ac:dyDescent="0.35">
      <c r="B679" s="118"/>
      <c r="C679" s="119"/>
    </row>
    <row r="680" spans="2:3" x14ac:dyDescent="0.35">
      <c r="B680" s="116"/>
      <c r="C680" s="117"/>
    </row>
    <row r="681" spans="2:3" x14ac:dyDescent="0.35">
      <c r="B681" s="118"/>
      <c r="C681" s="119"/>
    </row>
    <row r="682" spans="2:3" x14ac:dyDescent="0.35">
      <c r="B682" s="116"/>
      <c r="C682" s="117"/>
    </row>
    <row r="683" spans="2:3" x14ac:dyDescent="0.35">
      <c r="B683" s="118"/>
      <c r="C683" s="119"/>
    </row>
    <row r="684" spans="2:3" x14ac:dyDescent="0.35">
      <c r="B684" s="116"/>
      <c r="C684" s="117"/>
    </row>
    <row r="685" spans="2:3" x14ac:dyDescent="0.35">
      <c r="B685" s="118"/>
      <c r="C685" s="119"/>
    </row>
    <row r="686" spans="2:3" x14ac:dyDescent="0.35">
      <c r="B686" s="116"/>
      <c r="C686" s="117"/>
    </row>
    <row r="687" spans="2:3" x14ac:dyDescent="0.35">
      <c r="B687" s="118"/>
      <c r="C687" s="119"/>
    </row>
    <row r="688" spans="2:3" x14ac:dyDescent="0.35">
      <c r="B688" s="116"/>
      <c r="C688" s="117"/>
    </row>
    <row r="689" spans="2:3" x14ac:dyDescent="0.35">
      <c r="B689" s="118"/>
      <c r="C689" s="119"/>
    </row>
    <row r="690" spans="2:3" x14ac:dyDescent="0.35">
      <c r="B690" s="116"/>
      <c r="C690" s="117"/>
    </row>
    <row r="691" spans="2:3" x14ac:dyDescent="0.35">
      <c r="B691" s="118"/>
      <c r="C691" s="119"/>
    </row>
    <row r="692" spans="2:3" x14ac:dyDescent="0.35">
      <c r="B692" s="116"/>
      <c r="C692" s="117"/>
    </row>
    <row r="693" spans="2:3" x14ac:dyDescent="0.35">
      <c r="B693" s="118"/>
      <c r="C693" s="119"/>
    </row>
    <row r="694" spans="2:3" x14ac:dyDescent="0.35">
      <c r="B694" s="116"/>
      <c r="C694" s="117"/>
    </row>
    <row r="695" spans="2:3" x14ac:dyDescent="0.35">
      <c r="B695" s="118"/>
      <c r="C695" s="119"/>
    </row>
    <row r="696" spans="2:3" x14ac:dyDescent="0.35">
      <c r="B696" s="116"/>
      <c r="C696" s="117"/>
    </row>
    <row r="697" spans="2:3" x14ac:dyDescent="0.35">
      <c r="B697" s="118"/>
      <c r="C697" s="119"/>
    </row>
    <row r="698" spans="2:3" x14ac:dyDescent="0.35">
      <c r="B698" s="116"/>
      <c r="C698" s="117"/>
    </row>
    <row r="699" spans="2:3" x14ac:dyDescent="0.35">
      <c r="B699" s="118"/>
      <c r="C699" s="119"/>
    </row>
    <row r="700" spans="2:3" x14ac:dyDescent="0.35">
      <c r="B700" s="116"/>
      <c r="C700" s="117"/>
    </row>
    <row r="701" spans="2:3" x14ac:dyDescent="0.35">
      <c r="B701" s="118"/>
      <c r="C701" s="119"/>
    </row>
    <row r="702" spans="2:3" x14ac:dyDescent="0.35">
      <c r="B702" s="116"/>
      <c r="C702" s="117"/>
    </row>
    <row r="703" spans="2:3" x14ac:dyDescent="0.35">
      <c r="B703" s="118"/>
      <c r="C703" s="119"/>
    </row>
    <row r="704" spans="2:3" x14ac:dyDescent="0.35">
      <c r="B704" s="116"/>
      <c r="C704" s="117"/>
    </row>
    <row r="705" spans="2:3" x14ac:dyDescent="0.35">
      <c r="B705" s="118"/>
      <c r="C705" s="119"/>
    </row>
    <row r="706" spans="2:3" x14ac:dyDescent="0.35">
      <c r="B706" s="116"/>
      <c r="C706" s="117"/>
    </row>
    <row r="707" spans="2:3" x14ac:dyDescent="0.35">
      <c r="B707" s="118"/>
      <c r="C707" s="119"/>
    </row>
    <row r="708" spans="2:3" x14ac:dyDescent="0.35">
      <c r="B708" s="116"/>
      <c r="C708" s="117"/>
    </row>
    <row r="709" spans="2:3" x14ac:dyDescent="0.35">
      <c r="B709" s="118"/>
      <c r="C709" s="119"/>
    </row>
    <row r="710" spans="2:3" x14ac:dyDescent="0.35">
      <c r="B710" s="116"/>
      <c r="C710" s="117"/>
    </row>
    <row r="711" spans="2:3" x14ac:dyDescent="0.35">
      <c r="B711" s="118"/>
      <c r="C711" s="119"/>
    </row>
    <row r="712" spans="2:3" x14ac:dyDescent="0.35">
      <c r="B712" s="116"/>
      <c r="C712" s="117"/>
    </row>
    <row r="713" spans="2:3" x14ac:dyDescent="0.35">
      <c r="B713" s="118"/>
      <c r="C713" s="119"/>
    </row>
    <row r="714" spans="2:3" x14ac:dyDescent="0.35">
      <c r="B714" s="116"/>
      <c r="C714" s="117"/>
    </row>
    <row r="715" spans="2:3" x14ac:dyDescent="0.35">
      <c r="B715" s="118"/>
      <c r="C715" s="119"/>
    </row>
    <row r="716" spans="2:3" x14ac:dyDescent="0.35">
      <c r="B716" s="116"/>
      <c r="C716" s="117"/>
    </row>
    <row r="717" spans="2:3" x14ac:dyDescent="0.35">
      <c r="B717" s="118"/>
      <c r="C717" s="119"/>
    </row>
    <row r="718" spans="2:3" x14ac:dyDescent="0.35">
      <c r="B718" s="116"/>
      <c r="C718" s="117"/>
    </row>
    <row r="719" spans="2:3" x14ac:dyDescent="0.35">
      <c r="B719" s="118"/>
      <c r="C719" s="119"/>
    </row>
    <row r="720" spans="2:3" x14ac:dyDescent="0.35">
      <c r="B720" s="116"/>
      <c r="C720" s="117"/>
    </row>
    <row r="721" spans="2:3" x14ac:dyDescent="0.35">
      <c r="B721" s="118"/>
      <c r="C721" s="119"/>
    </row>
    <row r="722" spans="2:3" x14ac:dyDescent="0.35">
      <c r="B722" s="116"/>
      <c r="C722" s="117"/>
    </row>
    <row r="723" spans="2:3" x14ac:dyDescent="0.35">
      <c r="B723" s="118"/>
      <c r="C723" s="119"/>
    </row>
    <row r="724" spans="2:3" x14ac:dyDescent="0.35">
      <c r="B724" s="116"/>
      <c r="C724" s="117"/>
    </row>
    <row r="725" spans="2:3" x14ac:dyDescent="0.35">
      <c r="B725" s="118"/>
      <c r="C725" s="119"/>
    </row>
    <row r="726" spans="2:3" x14ac:dyDescent="0.35">
      <c r="B726" s="116"/>
      <c r="C726" s="117"/>
    </row>
    <row r="727" spans="2:3" x14ac:dyDescent="0.35">
      <c r="B727" s="118"/>
      <c r="C727" s="119"/>
    </row>
    <row r="728" spans="2:3" x14ac:dyDescent="0.35">
      <c r="B728" s="116"/>
      <c r="C728" s="117"/>
    </row>
    <row r="729" spans="2:3" x14ac:dyDescent="0.35">
      <c r="B729" s="118"/>
      <c r="C729" s="119"/>
    </row>
    <row r="730" spans="2:3" x14ac:dyDescent="0.35">
      <c r="B730" s="116"/>
      <c r="C730" s="117"/>
    </row>
    <row r="731" spans="2:3" x14ac:dyDescent="0.35">
      <c r="B731" s="118"/>
      <c r="C731" s="119"/>
    </row>
    <row r="732" spans="2:3" x14ac:dyDescent="0.35">
      <c r="B732" s="116"/>
      <c r="C732" s="117"/>
    </row>
    <row r="733" spans="2:3" x14ac:dyDescent="0.35">
      <c r="B733" s="118"/>
      <c r="C733" s="119"/>
    </row>
    <row r="734" spans="2:3" x14ac:dyDescent="0.35">
      <c r="B734" s="116"/>
      <c r="C734" s="117"/>
    </row>
    <row r="735" spans="2:3" x14ac:dyDescent="0.35">
      <c r="B735" s="118"/>
      <c r="C735" s="119"/>
    </row>
    <row r="736" spans="2:3" x14ac:dyDescent="0.35">
      <c r="B736" s="116"/>
      <c r="C736" s="117"/>
    </row>
    <row r="737" spans="2:3" x14ac:dyDescent="0.35">
      <c r="B737" s="118"/>
      <c r="C737" s="119"/>
    </row>
    <row r="738" spans="2:3" x14ac:dyDescent="0.35">
      <c r="B738" s="116"/>
      <c r="C738" s="117"/>
    </row>
    <row r="739" spans="2:3" x14ac:dyDescent="0.35">
      <c r="B739" s="118"/>
      <c r="C739" s="119"/>
    </row>
    <row r="740" spans="2:3" x14ac:dyDescent="0.35">
      <c r="B740" s="116"/>
      <c r="C740" s="117"/>
    </row>
    <row r="741" spans="2:3" x14ac:dyDescent="0.35">
      <c r="B741" s="118"/>
      <c r="C741" s="119"/>
    </row>
    <row r="742" spans="2:3" x14ac:dyDescent="0.35">
      <c r="B742" s="116"/>
      <c r="C742" s="117"/>
    </row>
    <row r="743" spans="2:3" x14ac:dyDescent="0.35">
      <c r="B743" s="118"/>
      <c r="C743" s="119"/>
    </row>
    <row r="744" spans="2:3" x14ac:dyDescent="0.35">
      <c r="B744" s="116"/>
      <c r="C744" s="117"/>
    </row>
    <row r="745" spans="2:3" x14ac:dyDescent="0.35">
      <c r="B745" s="118"/>
      <c r="C745" s="119"/>
    </row>
    <row r="746" spans="2:3" x14ac:dyDescent="0.35">
      <c r="B746" s="116"/>
      <c r="C746" s="117"/>
    </row>
    <row r="747" spans="2:3" x14ac:dyDescent="0.35">
      <c r="B747" s="118"/>
      <c r="C747" s="119"/>
    </row>
    <row r="748" spans="2:3" x14ac:dyDescent="0.35">
      <c r="B748" s="116"/>
      <c r="C748" s="117"/>
    </row>
    <row r="749" spans="2:3" x14ac:dyDescent="0.35">
      <c r="B749" s="118"/>
      <c r="C749" s="119"/>
    </row>
    <row r="750" spans="2:3" x14ac:dyDescent="0.35">
      <c r="B750" s="116"/>
      <c r="C750" s="117"/>
    </row>
    <row r="751" spans="2:3" x14ac:dyDescent="0.35">
      <c r="B751" s="118"/>
      <c r="C751" s="119"/>
    </row>
    <row r="752" spans="2:3" x14ac:dyDescent="0.35">
      <c r="B752" s="116"/>
      <c r="C752" s="117"/>
    </row>
    <row r="753" spans="2:3" x14ac:dyDescent="0.35">
      <c r="B753" s="118"/>
      <c r="C753" s="119"/>
    </row>
    <row r="754" spans="2:3" x14ac:dyDescent="0.35">
      <c r="B754" s="116"/>
      <c r="C754" s="117"/>
    </row>
    <row r="755" spans="2:3" x14ac:dyDescent="0.35">
      <c r="B755" s="118"/>
      <c r="C755" s="119"/>
    </row>
    <row r="756" spans="2:3" x14ac:dyDescent="0.35">
      <c r="B756" s="116"/>
      <c r="C756" s="117"/>
    </row>
    <row r="757" spans="2:3" x14ac:dyDescent="0.35">
      <c r="B757" s="118"/>
      <c r="C757" s="119"/>
    </row>
    <row r="758" spans="2:3" x14ac:dyDescent="0.35">
      <c r="B758" s="116"/>
      <c r="C758" s="117"/>
    </row>
    <row r="759" spans="2:3" x14ac:dyDescent="0.35">
      <c r="B759" s="118"/>
      <c r="C759" s="119"/>
    </row>
    <row r="760" spans="2:3" x14ac:dyDescent="0.35">
      <c r="B760" s="116"/>
      <c r="C760" s="117"/>
    </row>
    <row r="761" spans="2:3" x14ac:dyDescent="0.35">
      <c r="B761" s="118"/>
      <c r="C761" s="119"/>
    </row>
    <row r="762" spans="2:3" x14ac:dyDescent="0.35">
      <c r="B762" s="116"/>
      <c r="C762" s="117"/>
    </row>
    <row r="763" spans="2:3" x14ac:dyDescent="0.35">
      <c r="B763" s="118"/>
      <c r="C763" s="119"/>
    </row>
    <row r="764" spans="2:3" x14ac:dyDescent="0.35">
      <c r="B764" s="116"/>
      <c r="C764" s="117"/>
    </row>
    <row r="765" spans="2:3" x14ac:dyDescent="0.35">
      <c r="B765" s="118"/>
      <c r="C765" s="119"/>
    </row>
    <row r="766" spans="2:3" x14ac:dyDescent="0.35">
      <c r="B766" s="116"/>
      <c r="C766" s="117"/>
    </row>
    <row r="767" spans="2:3" x14ac:dyDescent="0.35">
      <c r="B767" s="118"/>
      <c r="C767" s="119"/>
    </row>
    <row r="768" spans="2:3" x14ac:dyDescent="0.35">
      <c r="B768" s="116"/>
      <c r="C768" s="117"/>
    </row>
    <row r="769" spans="2:3" x14ac:dyDescent="0.35">
      <c r="B769" s="118"/>
      <c r="C769" s="119"/>
    </row>
    <row r="770" spans="2:3" x14ac:dyDescent="0.35">
      <c r="B770" s="116"/>
      <c r="C770" s="117"/>
    </row>
    <row r="771" spans="2:3" x14ac:dyDescent="0.35">
      <c r="B771" s="118"/>
      <c r="C771" s="119"/>
    </row>
    <row r="772" spans="2:3" x14ac:dyDescent="0.35">
      <c r="B772" s="116"/>
      <c r="C772" s="117"/>
    </row>
    <row r="773" spans="2:3" x14ac:dyDescent="0.35">
      <c r="B773" s="118"/>
      <c r="C773" s="119"/>
    </row>
    <row r="774" spans="2:3" x14ac:dyDescent="0.35">
      <c r="B774" s="116"/>
      <c r="C774" s="117"/>
    </row>
    <row r="775" spans="2:3" x14ac:dyDescent="0.35">
      <c r="B775" s="118"/>
      <c r="C775" s="119"/>
    </row>
    <row r="776" spans="2:3" x14ac:dyDescent="0.35">
      <c r="B776" s="116"/>
      <c r="C776" s="117"/>
    </row>
    <row r="777" spans="2:3" x14ac:dyDescent="0.35">
      <c r="B777" s="118"/>
      <c r="C777" s="119"/>
    </row>
    <row r="778" spans="2:3" x14ac:dyDescent="0.35">
      <c r="B778" s="116"/>
      <c r="C778" s="117"/>
    </row>
    <row r="779" spans="2:3" x14ac:dyDescent="0.35">
      <c r="B779" s="118"/>
      <c r="C779" s="119"/>
    </row>
    <row r="780" spans="2:3" x14ac:dyDescent="0.35">
      <c r="B780" s="116"/>
      <c r="C780" s="117"/>
    </row>
    <row r="781" spans="2:3" x14ac:dyDescent="0.35">
      <c r="B781" s="118"/>
      <c r="C781" s="119"/>
    </row>
    <row r="782" spans="2:3" x14ac:dyDescent="0.35">
      <c r="B782" s="116"/>
      <c r="C782" s="117"/>
    </row>
    <row r="783" spans="2:3" x14ac:dyDescent="0.35">
      <c r="B783" s="118"/>
      <c r="C783" s="119"/>
    </row>
    <row r="784" spans="2:3" x14ac:dyDescent="0.35">
      <c r="B784" s="116"/>
      <c r="C784" s="117"/>
    </row>
    <row r="785" spans="2:3" x14ac:dyDescent="0.35">
      <c r="B785" s="118"/>
      <c r="C785" s="119"/>
    </row>
    <row r="786" spans="2:3" x14ac:dyDescent="0.35">
      <c r="B786" s="116"/>
      <c r="C786" s="117"/>
    </row>
    <row r="787" spans="2:3" x14ac:dyDescent="0.35">
      <c r="B787" s="118"/>
      <c r="C787" s="119"/>
    </row>
    <row r="788" spans="2:3" x14ac:dyDescent="0.35">
      <c r="B788" s="116"/>
      <c r="C788" s="117"/>
    </row>
    <row r="789" spans="2:3" x14ac:dyDescent="0.35">
      <c r="B789" s="118"/>
      <c r="C789" s="119"/>
    </row>
    <row r="790" spans="2:3" x14ac:dyDescent="0.35">
      <c r="B790" s="116"/>
      <c r="C790" s="117"/>
    </row>
    <row r="791" spans="2:3" x14ac:dyDescent="0.35">
      <c r="B791" s="118"/>
      <c r="C791" s="119"/>
    </row>
    <row r="792" spans="2:3" x14ac:dyDescent="0.35">
      <c r="B792" s="116"/>
      <c r="C792" s="117"/>
    </row>
    <row r="793" spans="2:3" x14ac:dyDescent="0.35">
      <c r="B793" s="118"/>
      <c r="C793" s="119"/>
    </row>
    <row r="794" spans="2:3" x14ac:dyDescent="0.35">
      <c r="B794" s="116"/>
      <c r="C794" s="117"/>
    </row>
    <row r="795" spans="2:3" x14ac:dyDescent="0.35">
      <c r="B795" s="118"/>
      <c r="C795" s="119"/>
    </row>
    <row r="796" spans="2:3" x14ac:dyDescent="0.35">
      <c r="B796" s="116"/>
      <c r="C796" s="117"/>
    </row>
    <row r="797" spans="2:3" x14ac:dyDescent="0.35">
      <c r="B797" s="118"/>
      <c r="C797" s="119"/>
    </row>
    <row r="798" spans="2:3" x14ac:dyDescent="0.35">
      <c r="B798" s="116"/>
      <c r="C798" s="117"/>
    </row>
    <row r="799" spans="2:3" x14ac:dyDescent="0.35">
      <c r="B799" s="118"/>
      <c r="C799" s="119"/>
    </row>
    <row r="800" spans="2:3" x14ac:dyDescent="0.35">
      <c r="B800" s="116"/>
      <c r="C800" s="117"/>
    </row>
    <row r="801" spans="2:3" x14ac:dyDescent="0.35">
      <c r="B801" s="118"/>
      <c r="C801" s="119"/>
    </row>
    <row r="802" spans="2:3" x14ac:dyDescent="0.35">
      <c r="B802" s="116"/>
      <c r="C802" s="117"/>
    </row>
    <row r="803" spans="2:3" x14ac:dyDescent="0.35">
      <c r="B803" s="118"/>
      <c r="C803" s="119"/>
    </row>
    <row r="804" spans="2:3" x14ac:dyDescent="0.35">
      <c r="B804" s="116"/>
      <c r="C804" s="117"/>
    </row>
    <row r="805" spans="2:3" x14ac:dyDescent="0.35">
      <c r="B805" s="118"/>
      <c r="C805" s="119"/>
    </row>
    <row r="806" spans="2:3" x14ac:dyDescent="0.35">
      <c r="B806" s="116"/>
      <c r="C806" s="117"/>
    </row>
    <row r="807" spans="2:3" x14ac:dyDescent="0.35">
      <c r="B807" s="118"/>
      <c r="C807" s="119"/>
    </row>
    <row r="808" spans="2:3" x14ac:dyDescent="0.35">
      <c r="B808" s="116"/>
      <c r="C808" s="117"/>
    </row>
    <row r="809" spans="2:3" x14ac:dyDescent="0.35">
      <c r="B809" s="118"/>
      <c r="C809" s="119"/>
    </row>
    <row r="810" spans="2:3" x14ac:dyDescent="0.35">
      <c r="B810" s="116"/>
      <c r="C810" s="117"/>
    </row>
    <row r="811" spans="2:3" x14ac:dyDescent="0.35">
      <c r="B811" s="118"/>
      <c r="C811" s="119"/>
    </row>
    <row r="812" spans="2:3" x14ac:dyDescent="0.35">
      <c r="B812" s="116"/>
      <c r="C812" s="117"/>
    </row>
    <row r="813" spans="2:3" x14ac:dyDescent="0.35">
      <c r="B813" s="118"/>
      <c r="C813" s="119"/>
    </row>
    <row r="814" spans="2:3" x14ac:dyDescent="0.35">
      <c r="B814" s="116"/>
      <c r="C814" s="117"/>
    </row>
    <row r="815" spans="2:3" x14ac:dyDescent="0.35">
      <c r="B815" s="118"/>
      <c r="C815" s="119"/>
    </row>
    <row r="816" spans="2:3" x14ac:dyDescent="0.35">
      <c r="B816" s="116"/>
      <c r="C816" s="117"/>
    </row>
    <row r="817" spans="2:3" x14ac:dyDescent="0.35">
      <c r="B817" s="118"/>
      <c r="C817" s="119"/>
    </row>
    <row r="818" spans="2:3" x14ac:dyDescent="0.35">
      <c r="B818" s="116"/>
      <c r="C818" s="117"/>
    </row>
    <row r="819" spans="2:3" x14ac:dyDescent="0.35">
      <c r="B819" s="118"/>
      <c r="C819" s="119"/>
    </row>
    <row r="820" spans="2:3" x14ac:dyDescent="0.35">
      <c r="B820" s="116"/>
      <c r="C820" s="117"/>
    </row>
    <row r="821" spans="2:3" x14ac:dyDescent="0.35">
      <c r="B821" s="118"/>
      <c r="C821" s="119"/>
    </row>
    <row r="822" spans="2:3" x14ac:dyDescent="0.35">
      <c r="B822" s="116"/>
      <c r="C822" s="117"/>
    </row>
    <row r="823" spans="2:3" x14ac:dyDescent="0.35">
      <c r="B823" s="118"/>
      <c r="C823" s="119"/>
    </row>
    <row r="824" spans="2:3" x14ac:dyDescent="0.35">
      <c r="B824" s="116"/>
      <c r="C824" s="117"/>
    </row>
    <row r="825" spans="2:3" x14ac:dyDescent="0.35">
      <c r="B825" s="118"/>
      <c r="C825" s="119"/>
    </row>
    <row r="826" spans="2:3" x14ac:dyDescent="0.35">
      <c r="B826" s="116"/>
      <c r="C826" s="117"/>
    </row>
    <row r="827" spans="2:3" x14ac:dyDescent="0.35">
      <c r="B827" s="118"/>
      <c r="C827" s="119"/>
    </row>
    <row r="828" spans="2:3" x14ac:dyDescent="0.35">
      <c r="B828" s="116"/>
      <c r="C828" s="117"/>
    </row>
    <row r="829" spans="2:3" x14ac:dyDescent="0.35">
      <c r="B829" s="118"/>
      <c r="C829" s="119"/>
    </row>
    <row r="830" spans="2:3" x14ac:dyDescent="0.35">
      <c r="B830" s="116"/>
      <c r="C830" s="117"/>
    </row>
    <row r="831" spans="2:3" x14ac:dyDescent="0.35">
      <c r="B831" s="118"/>
      <c r="C831" s="119"/>
    </row>
    <row r="832" spans="2:3" x14ac:dyDescent="0.35">
      <c r="B832" s="116"/>
      <c r="C832" s="117"/>
    </row>
    <row r="833" spans="2:3" x14ac:dyDescent="0.35">
      <c r="B833" s="118"/>
      <c r="C833" s="119"/>
    </row>
    <row r="834" spans="2:3" x14ac:dyDescent="0.35">
      <c r="B834" s="116"/>
      <c r="C834" s="117"/>
    </row>
    <row r="835" spans="2:3" x14ac:dyDescent="0.35">
      <c r="B835" s="118"/>
      <c r="C835" s="119"/>
    </row>
    <row r="836" spans="2:3" x14ac:dyDescent="0.35">
      <c r="B836" s="116"/>
      <c r="C836" s="117"/>
    </row>
    <row r="837" spans="2:3" x14ac:dyDescent="0.35">
      <c r="B837" s="118"/>
      <c r="C837" s="119"/>
    </row>
    <row r="838" spans="2:3" x14ac:dyDescent="0.35">
      <c r="B838" s="116"/>
      <c r="C838" s="117"/>
    </row>
    <row r="839" spans="2:3" x14ac:dyDescent="0.35">
      <c r="B839" s="118"/>
      <c r="C839" s="119"/>
    </row>
    <row r="840" spans="2:3" x14ac:dyDescent="0.35">
      <c r="B840" s="116"/>
      <c r="C840" s="117"/>
    </row>
    <row r="841" spans="2:3" x14ac:dyDescent="0.35">
      <c r="B841" s="118"/>
      <c r="C841" s="119"/>
    </row>
    <row r="842" spans="2:3" x14ac:dyDescent="0.35">
      <c r="B842" s="116"/>
      <c r="C842" s="117"/>
    </row>
    <row r="843" spans="2:3" x14ac:dyDescent="0.35">
      <c r="B843" s="118"/>
      <c r="C843" s="119"/>
    </row>
    <row r="844" spans="2:3" x14ac:dyDescent="0.35">
      <c r="B844" s="116"/>
      <c r="C844" s="117"/>
    </row>
    <row r="845" spans="2:3" x14ac:dyDescent="0.35">
      <c r="B845" s="118"/>
      <c r="C845" s="119"/>
    </row>
    <row r="846" spans="2:3" x14ac:dyDescent="0.35">
      <c r="B846" s="116"/>
      <c r="C846" s="117"/>
    </row>
    <row r="847" spans="2:3" x14ac:dyDescent="0.35">
      <c r="B847" s="118"/>
      <c r="C847" s="119"/>
    </row>
    <row r="848" spans="2:3" x14ac:dyDescent="0.35">
      <c r="B848" s="116"/>
      <c r="C848" s="117"/>
    </row>
    <row r="849" spans="2:3" x14ac:dyDescent="0.35">
      <c r="B849" s="118"/>
      <c r="C849" s="119"/>
    </row>
    <row r="850" spans="2:3" x14ac:dyDescent="0.35">
      <c r="B850" s="116"/>
      <c r="C850" s="117"/>
    </row>
    <row r="851" spans="2:3" x14ac:dyDescent="0.35">
      <c r="B851" s="118"/>
      <c r="C851" s="119"/>
    </row>
    <row r="852" spans="2:3" x14ac:dyDescent="0.35">
      <c r="B852" s="116"/>
      <c r="C852" s="117"/>
    </row>
    <row r="853" spans="2:3" x14ac:dyDescent="0.35">
      <c r="B853" s="118"/>
      <c r="C853" s="119"/>
    </row>
    <row r="854" spans="2:3" x14ac:dyDescent="0.35">
      <c r="B854" s="116"/>
      <c r="C854" s="117"/>
    </row>
    <row r="855" spans="2:3" x14ac:dyDescent="0.35">
      <c r="B855" s="118"/>
      <c r="C855" s="119"/>
    </row>
    <row r="856" spans="2:3" x14ac:dyDescent="0.35">
      <c r="B856" s="116"/>
      <c r="C856" s="117"/>
    </row>
    <row r="857" spans="2:3" x14ac:dyDescent="0.35">
      <c r="B857" s="118"/>
      <c r="C857" s="119"/>
    </row>
    <row r="858" spans="2:3" x14ac:dyDescent="0.35">
      <c r="B858" s="116"/>
      <c r="C858" s="117"/>
    </row>
    <row r="859" spans="2:3" x14ac:dyDescent="0.35">
      <c r="B859" s="118"/>
      <c r="C859" s="119"/>
    </row>
    <row r="860" spans="2:3" x14ac:dyDescent="0.35">
      <c r="B860" s="116"/>
      <c r="C860" s="117"/>
    </row>
    <row r="861" spans="2:3" x14ac:dyDescent="0.35">
      <c r="B861" s="118"/>
      <c r="C861" s="119"/>
    </row>
    <row r="862" spans="2:3" x14ac:dyDescent="0.35">
      <c r="B862" s="116"/>
      <c r="C862" s="117"/>
    </row>
    <row r="863" spans="2:3" x14ac:dyDescent="0.35">
      <c r="B863" s="118"/>
      <c r="C863" s="119"/>
    </row>
    <row r="864" spans="2:3" x14ac:dyDescent="0.35">
      <c r="B864" s="116"/>
      <c r="C864" s="117"/>
    </row>
    <row r="865" spans="2:3" x14ac:dyDescent="0.35">
      <c r="B865" s="118"/>
      <c r="C865" s="119"/>
    </row>
    <row r="866" spans="2:3" x14ac:dyDescent="0.35">
      <c r="B866" s="116"/>
      <c r="C866" s="117"/>
    </row>
    <row r="867" spans="2:3" x14ac:dyDescent="0.35">
      <c r="B867" s="118"/>
      <c r="C867" s="119"/>
    </row>
    <row r="868" spans="2:3" x14ac:dyDescent="0.35">
      <c r="B868" s="116"/>
      <c r="C868" s="117"/>
    </row>
    <row r="869" spans="2:3" x14ac:dyDescent="0.35">
      <c r="B869" s="118"/>
      <c r="C869" s="119"/>
    </row>
    <row r="870" spans="2:3" x14ac:dyDescent="0.35">
      <c r="B870" s="116"/>
      <c r="C870" s="117"/>
    </row>
    <row r="871" spans="2:3" x14ac:dyDescent="0.35">
      <c r="B871" s="118"/>
      <c r="C871" s="119"/>
    </row>
    <row r="872" spans="2:3" x14ac:dyDescent="0.35">
      <c r="B872" s="116"/>
      <c r="C872" s="117"/>
    </row>
    <row r="873" spans="2:3" x14ac:dyDescent="0.35">
      <c r="B873" s="118"/>
      <c r="C873" s="119"/>
    </row>
    <row r="874" spans="2:3" x14ac:dyDescent="0.35">
      <c r="B874" s="116"/>
      <c r="C874" s="117"/>
    </row>
    <row r="875" spans="2:3" x14ac:dyDescent="0.35">
      <c r="B875" s="118"/>
      <c r="C875" s="119"/>
    </row>
    <row r="876" spans="2:3" x14ac:dyDescent="0.35">
      <c r="B876" s="116"/>
      <c r="C876" s="117"/>
    </row>
    <row r="877" spans="2:3" x14ac:dyDescent="0.35">
      <c r="B877" s="118"/>
      <c r="C877" s="119"/>
    </row>
    <row r="878" spans="2:3" x14ac:dyDescent="0.35">
      <c r="B878" s="116"/>
      <c r="C878" s="117"/>
    </row>
    <row r="879" spans="2:3" x14ac:dyDescent="0.35">
      <c r="B879" s="118"/>
      <c r="C879" s="119"/>
    </row>
    <row r="880" spans="2:3" x14ac:dyDescent="0.35">
      <c r="B880" s="116"/>
      <c r="C880" s="117"/>
    </row>
    <row r="881" spans="2:3" x14ac:dyDescent="0.35">
      <c r="B881" s="118"/>
      <c r="C881" s="119"/>
    </row>
    <row r="882" spans="2:3" x14ac:dyDescent="0.35">
      <c r="B882" s="116"/>
      <c r="C882" s="117"/>
    </row>
    <row r="883" spans="2:3" x14ac:dyDescent="0.35">
      <c r="B883" s="118"/>
      <c r="C883" s="119"/>
    </row>
    <row r="884" spans="2:3" x14ac:dyDescent="0.35">
      <c r="B884" s="116"/>
      <c r="C884" s="117"/>
    </row>
    <row r="885" spans="2:3" x14ac:dyDescent="0.35">
      <c r="B885" s="118"/>
      <c r="C885" s="119"/>
    </row>
    <row r="886" spans="2:3" x14ac:dyDescent="0.35">
      <c r="B886" s="116"/>
      <c r="C886" s="117"/>
    </row>
    <row r="887" spans="2:3" x14ac:dyDescent="0.35">
      <c r="B887" s="118"/>
      <c r="C887" s="119"/>
    </row>
    <row r="888" spans="2:3" x14ac:dyDescent="0.35">
      <c r="B888" s="116"/>
      <c r="C888" s="117"/>
    </row>
    <row r="889" spans="2:3" x14ac:dyDescent="0.35">
      <c r="B889" s="118"/>
      <c r="C889" s="119"/>
    </row>
    <row r="890" spans="2:3" x14ac:dyDescent="0.35">
      <c r="B890" s="116"/>
      <c r="C890" s="117"/>
    </row>
    <row r="891" spans="2:3" x14ac:dyDescent="0.35">
      <c r="B891" s="118"/>
      <c r="C891" s="119"/>
    </row>
    <row r="892" spans="2:3" x14ac:dyDescent="0.35">
      <c r="B892" s="116"/>
      <c r="C892" s="117"/>
    </row>
    <row r="893" spans="2:3" x14ac:dyDescent="0.35">
      <c r="B893" s="118"/>
      <c r="C893" s="119"/>
    </row>
    <row r="894" spans="2:3" x14ac:dyDescent="0.35">
      <c r="B894" s="116"/>
      <c r="C894" s="117"/>
    </row>
    <row r="895" spans="2:3" x14ac:dyDescent="0.35">
      <c r="B895" s="118"/>
      <c r="C895" s="119"/>
    </row>
    <row r="896" spans="2:3" x14ac:dyDescent="0.35">
      <c r="B896" s="116"/>
      <c r="C896" s="117"/>
    </row>
    <row r="897" spans="2:3" x14ac:dyDescent="0.35">
      <c r="B897" s="118"/>
      <c r="C897" s="119"/>
    </row>
    <row r="898" spans="2:3" x14ac:dyDescent="0.35">
      <c r="B898" s="116"/>
      <c r="C898" s="117"/>
    </row>
    <row r="899" spans="2:3" x14ac:dyDescent="0.35">
      <c r="B899" s="118"/>
      <c r="C899" s="119"/>
    </row>
    <row r="900" spans="2:3" x14ac:dyDescent="0.35">
      <c r="B900" s="116"/>
      <c r="C900" s="117"/>
    </row>
    <row r="901" spans="2:3" x14ac:dyDescent="0.35">
      <c r="B901" s="118"/>
      <c r="C901" s="119"/>
    </row>
    <row r="902" spans="2:3" x14ac:dyDescent="0.35">
      <c r="B902" s="116"/>
      <c r="C902" s="117"/>
    </row>
    <row r="903" spans="2:3" x14ac:dyDescent="0.35">
      <c r="B903" s="118"/>
      <c r="C903" s="119"/>
    </row>
    <row r="904" spans="2:3" x14ac:dyDescent="0.35">
      <c r="B904" s="116"/>
      <c r="C904" s="117"/>
    </row>
    <row r="905" spans="2:3" x14ac:dyDescent="0.35">
      <c r="B905" s="118"/>
      <c r="C905" s="119"/>
    </row>
    <row r="906" spans="2:3" x14ac:dyDescent="0.35">
      <c r="B906" s="116"/>
      <c r="C906" s="117"/>
    </row>
    <row r="907" spans="2:3" x14ac:dyDescent="0.35">
      <c r="B907" s="118"/>
      <c r="C907" s="119"/>
    </row>
    <row r="908" spans="2:3" x14ac:dyDescent="0.35">
      <c r="B908" s="116"/>
      <c r="C908" s="117"/>
    </row>
    <row r="909" spans="2:3" x14ac:dyDescent="0.35">
      <c r="B909" s="118"/>
      <c r="C909" s="119"/>
    </row>
    <row r="910" spans="2:3" x14ac:dyDescent="0.35">
      <c r="B910" s="116"/>
      <c r="C910" s="117"/>
    </row>
    <row r="911" spans="2:3" x14ac:dyDescent="0.35">
      <c r="B911" s="118"/>
      <c r="C911" s="119"/>
    </row>
    <row r="912" spans="2:3" x14ac:dyDescent="0.35">
      <c r="B912" s="116"/>
      <c r="C912" s="117"/>
    </row>
    <row r="913" spans="2:3" x14ac:dyDescent="0.35">
      <c r="B913" s="118"/>
      <c r="C913" s="119"/>
    </row>
    <row r="914" spans="2:3" x14ac:dyDescent="0.35">
      <c r="B914" s="116"/>
      <c r="C914" s="117"/>
    </row>
    <row r="915" spans="2:3" x14ac:dyDescent="0.35">
      <c r="B915" s="118"/>
      <c r="C915" s="119"/>
    </row>
    <row r="916" spans="2:3" x14ac:dyDescent="0.35">
      <c r="B916" s="116"/>
      <c r="C916" s="117"/>
    </row>
    <row r="917" spans="2:3" x14ac:dyDescent="0.35">
      <c r="B917" s="118"/>
      <c r="C917" s="119"/>
    </row>
    <row r="918" spans="2:3" x14ac:dyDescent="0.35">
      <c r="B918" s="116"/>
      <c r="C918" s="117"/>
    </row>
    <row r="919" spans="2:3" x14ac:dyDescent="0.35">
      <c r="B919" s="118"/>
      <c r="C919" s="119"/>
    </row>
    <row r="920" spans="2:3" x14ac:dyDescent="0.35">
      <c r="B920" s="116"/>
      <c r="C920" s="117"/>
    </row>
    <row r="921" spans="2:3" x14ac:dyDescent="0.35">
      <c r="B921" s="118"/>
      <c r="C921" s="119"/>
    </row>
    <row r="922" spans="2:3" x14ac:dyDescent="0.35">
      <c r="B922" s="116"/>
      <c r="C922" s="117"/>
    </row>
    <row r="923" spans="2:3" x14ac:dyDescent="0.35">
      <c r="B923" s="118"/>
      <c r="C923" s="119"/>
    </row>
    <row r="924" spans="2:3" x14ac:dyDescent="0.35">
      <c r="B924" s="116"/>
      <c r="C924" s="117"/>
    </row>
    <row r="925" spans="2:3" x14ac:dyDescent="0.35">
      <c r="B925" s="118"/>
      <c r="C925" s="119"/>
    </row>
    <row r="926" spans="2:3" x14ac:dyDescent="0.35">
      <c r="B926" s="116"/>
      <c r="C926" s="117"/>
    </row>
    <row r="927" spans="2:3" x14ac:dyDescent="0.35">
      <c r="B927" s="118"/>
      <c r="C927" s="119"/>
    </row>
    <row r="928" spans="2:3" x14ac:dyDescent="0.35">
      <c r="B928" s="116"/>
      <c r="C928" s="117"/>
    </row>
    <row r="929" spans="2:3" x14ac:dyDescent="0.35">
      <c r="B929" s="118"/>
      <c r="C929" s="119"/>
    </row>
    <row r="930" spans="2:3" x14ac:dyDescent="0.35">
      <c r="B930" s="116"/>
      <c r="C930" s="117"/>
    </row>
    <row r="931" spans="2:3" x14ac:dyDescent="0.35">
      <c r="B931" s="118"/>
      <c r="C931" s="119"/>
    </row>
    <row r="932" spans="2:3" x14ac:dyDescent="0.35">
      <c r="B932" s="116"/>
      <c r="C932" s="117"/>
    </row>
    <row r="933" spans="2:3" x14ac:dyDescent="0.35">
      <c r="B933" s="118"/>
      <c r="C933" s="119"/>
    </row>
    <row r="934" spans="2:3" x14ac:dyDescent="0.35">
      <c r="B934" s="116"/>
      <c r="C934" s="117"/>
    </row>
    <row r="935" spans="2:3" x14ac:dyDescent="0.35">
      <c r="B935" s="118"/>
      <c r="C935" s="119"/>
    </row>
    <row r="936" spans="2:3" x14ac:dyDescent="0.35">
      <c r="B936" s="116"/>
      <c r="C936" s="117"/>
    </row>
    <row r="937" spans="2:3" x14ac:dyDescent="0.35">
      <c r="B937" s="118"/>
      <c r="C937" s="119"/>
    </row>
    <row r="938" spans="2:3" x14ac:dyDescent="0.35">
      <c r="B938" s="116"/>
      <c r="C938" s="117"/>
    </row>
    <row r="939" spans="2:3" x14ac:dyDescent="0.35">
      <c r="B939" s="118"/>
      <c r="C939" s="119"/>
    </row>
    <row r="940" spans="2:3" x14ac:dyDescent="0.35">
      <c r="B940" s="116"/>
      <c r="C940" s="117"/>
    </row>
    <row r="941" spans="2:3" x14ac:dyDescent="0.35">
      <c r="B941" s="118"/>
      <c r="C941" s="119"/>
    </row>
    <row r="942" spans="2:3" x14ac:dyDescent="0.35">
      <c r="B942" s="116"/>
      <c r="C942" s="117"/>
    </row>
    <row r="943" spans="2:3" x14ac:dyDescent="0.35">
      <c r="B943" s="118"/>
      <c r="C943" s="119"/>
    </row>
    <row r="944" spans="2:3" x14ac:dyDescent="0.35">
      <c r="B944" s="116"/>
      <c r="C944" s="117"/>
    </row>
    <row r="945" spans="2:3" x14ac:dyDescent="0.35">
      <c r="B945" s="118"/>
      <c r="C945" s="119"/>
    </row>
    <row r="946" spans="2:3" x14ac:dyDescent="0.35">
      <c r="B946" s="116"/>
      <c r="C946" s="117"/>
    </row>
    <row r="947" spans="2:3" x14ac:dyDescent="0.35">
      <c r="B947" s="118"/>
      <c r="C947" s="119"/>
    </row>
    <row r="948" spans="2:3" x14ac:dyDescent="0.35">
      <c r="B948" s="116"/>
      <c r="C948" s="117"/>
    </row>
    <row r="949" spans="2:3" x14ac:dyDescent="0.35">
      <c r="B949" s="118"/>
      <c r="C949" s="119"/>
    </row>
    <row r="950" spans="2:3" x14ac:dyDescent="0.35">
      <c r="B950" s="116"/>
      <c r="C950" s="117"/>
    </row>
    <row r="951" spans="2:3" x14ac:dyDescent="0.35">
      <c r="B951" s="118"/>
      <c r="C951" s="119"/>
    </row>
    <row r="952" spans="2:3" x14ac:dyDescent="0.35">
      <c r="B952" s="116"/>
      <c r="C952" s="117"/>
    </row>
    <row r="953" spans="2:3" x14ac:dyDescent="0.35">
      <c r="B953" s="118"/>
      <c r="C953" s="119"/>
    </row>
    <row r="954" spans="2:3" x14ac:dyDescent="0.35">
      <c r="B954" s="116"/>
      <c r="C954" s="117"/>
    </row>
    <row r="955" spans="2:3" x14ac:dyDescent="0.35">
      <c r="B955" s="118"/>
      <c r="C955" s="119"/>
    </row>
    <row r="956" spans="2:3" x14ac:dyDescent="0.35">
      <c r="B956" s="116"/>
      <c r="C956" s="117"/>
    </row>
    <row r="957" spans="2:3" x14ac:dyDescent="0.35">
      <c r="B957" s="118"/>
      <c r="C957" s="119"/>
    </row>
    <row r="958" spans="2:3" x14ac:dyDescent="0.35">
      <c r="B958" s="116"/>
      <c r="C958" s="117"/>
    </row>
    <row r="959" spans="2:3" x14ac:dyDescent="0.35">
      <c r="B959" s="118"/>
      <c r="C959" s="119"/>
    </row>
    <row r="960" spans="2:3" x14ac:dyDescent="0.35">
      <c r="B960" s="116"/>
      <c r="C960" s="117"/>
    </row>
    <row r="961" spans="2:3" x14ac:dyDescent="0.35">
      <c r="B961" s="118"/>
      <c r="C961" s="119"/>
    </row>
    <row r="962" spans="2:3" x14ac:dyDescent="0.35">
      <c r="B962" s="116"/>
      <c r="C962" s="117"/>
    </row>
    <row r="963" spans="2:3" x14ac:dyDescent="0.35">
      <c r="B963" s="118"/>
      <c r="C963" s="119"/>
    </row>
    <row r="964" spans="2:3" x14ac:dyDescent="0.35">
      <c r="B964" s="116"/>
      <c r="C964" s="117"/>
    </row>
    <row r="965" spans="2:3" x14ac:dyDescent="0.35">
      <c r="B965" s="118"/>
      <c r="C965" s="119"/>
    </row>
    <row r="966" spans="2:3" x14ac:dyDescent="0.35">
      <c r="B966" s="116"/>
      <c r="C966" s="117"/>
    </row>
    <row r="967" spans="2:3" x14ac:dyDescent="0.35">
      <c r="B967" s="118"/>
      <c r="C967" s="119"/>
    </row>
    <row r="968" spans="2:3" x14ac:dyDescent="0.35">
      <c r="B968" s="116"/>
      <c r="C968" s="117"/>
    </row>
    <row r="969" spans="2:3" x14ac:dyDescent="0.35">
      <c r="B969" s="118"/>
      <c r="C969" s="119"/>
    </row>
    <row r="970" spans="2:3" x14ac:dyDescent="0.35">
      <c r="B970" s="116"/>
      <c r="C970" s="117"/>
    </row>
    <row r="971" spans="2:3" x14ac:dyDescent="0.35">
      <c r="B971" s="118"/>
      <c r="C971" s="119"/>
    </row>
    <row r="972" spans="2:3" x14ac:dyDescent="0.35">
      <c r="B972" s="116"/>
      <c r="C972" s="117"/>
    </row>
    <row r="973" spans="2:3" x14ac:dyDescent="0.35">
      <c r="B973" s="118"/>
      <c r="C973" s="119"/>
    </row>
    <row r="974" spans="2:3" x14ac:dyDescent="0.35">
      <c r="B974" s="116"/>
      <c r="C974" s="117"/>
    </row>
    <row r="975" spans="2:3" x14ac:dyDescent="0.35">
      <c r="B975" s="118"/>
      <c r="C975" s="119"/>
    </row>
    <row r="976" spans="2:3" x14ac:dyDescent="0.35">
      <c r="B976" s="116"/>
      <c r="C976" s="117"/>
    </row>
    <row r="977" spans="2:3" x14ac:dyDescent="0.35">
      <c r="B977" s="118"/>
      <c r="C977" s="119"/>
    </row>
    <row r="978" spans="2:3" x14ac:dyDescent="0.35">
      <c r="B978" s="116"/>
      <c r="C978" s="117"/>
    </row>
    <row r="979" spans="2:3" x14ac:dyDescent="0.35">
      <c r="B979" s="118"/>
      <c r="C979" s="119"/>
    </row>
    <row r="980" spans="2:3" x14ac:dyDescent="0.35">
      <c r="B980" s="116"/>
      <c r="C980" s="117"/>
    </row>
    <row r="981" spans="2:3" x14ac:dyDescent="0.35">
      <c r="B981" s="118"/>
      <c r="C981" s="119"/>
    </row>
    <row r="982" spans="2:3" x14ac:dyDescent="0.35">
      <c r="B982" s="116"/>
      <c r="C982" s="117"/>
    </row>
    <row r="983" spans="2:3" x14ac:dyDescent="0.35">
      <c r="B983" s="118"/>
      <c r="C983" s="119"/>
    </row>
    <row r="984" spans="2:3" x14ac:dyDescent="0.35">
      <c r="B984" s="116"/>
      <c r="C984" s="117"/>
    </row>
    <row r="985" spans="2:3" x14ac:dyDescent="0.35">
      <c r="B985" s="118"/>
      <c r="C985" s="119"/>
    </row>
    <row r="986" spans="2:3" x14ac:dyDescent="0.35">
      <c r="B986" s="116"/>
      <c r="C986" s="117"/>
    </row>
    <row r="987" spans="2:3" x14ac:dyDescent="0.35">
      <c r="B987" s="118"/>
      <c r="C987" s="119"/>
    </row>
    <row r="988" spans="2:3" x14ac:dyDescent="0.35">
      <c r="B988" s="116"/>
      <c r="C988" s="117"/>
    </row>
    <row r="989" spans="2:3" x14ac:dyDescent="0.35">
      <c r="B989" s="118"/>
      <c r="C989" s="119"/>
    </row>
    <row r="990" spans="2:3" x14ac:dyDescent="0.35">
      <c r="B990" s="116"/>
      <c r="C990" s="117"/>
    </row>
    <row r="991" spans="2:3" x14ac:dyDescent="0.35">
      <c r="B991" s="118"/>
      <c r="C991" s="119"/>
    </row>
    <row r="992" spans="2:3" x14ac:dyDescent="0.35">
      <c r="B992" s="116"/>
      <c r="C992" s="117"/>
    </row>
    <row r="993" spans="2:3" x14ac:dyDescent="0.35">
      <c r="B993" s="118"/>
      <c r="C993" s="119"/>
    </row>
    <row r="994" spans="2:3" x14ac:dyDescent="0.35">
      <c r="B994" s="116"/>
      <c r="C994" s="117"/>
    </row>
    <row r="995" spans="2:3" x14ac:dyDescent="0.35">
      <c r="B995" s="118"/>
      <c r="C995" s="119"/>
    </row>
    <row r="996" spans="2:3" x14ac:dyDescent="0.35">
      <c r="B996" s="116"/>
      <c r="C996" s="117"/>
    </row>
    <row r="997" spans="2:3" x14ac:dyDescent="0.35">
      <c r="B997" s="118"/>
      <c r="C997" s="119"/>
    </row>
    <row r="998" spans="2:3" x14ac:dyDescent="0.35">
      <c r="B998" s="116"/>
      <c r="C998" s="117"/>
    </row>
    <row r="999" spans="2:3" x14ac:dyDescent="0.35">
      <c r="B999" s="118"/>
      <c r="C999" s="119"/>
    </row>
  </sheetData>
  <mergeCells count="1">
    <mergeCell ref="B1:I1"/>
  </mergeCells>
  <conditionalFormatting sqref="I8:I13">
    <cfRule type="cellIs" dxfId="1" priority="1" operator="equal">
      <formula>"q"</formula>
    </cfRule>
    <cfRule type="cellIs" dxfId="0" priority="2" operator="equal">
      <formula>"p"</formula>
    </cfRule>
  </conditionalFormatting>
  <dataValidations count="1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C8 B9:C112" xr:uid="{EA539B85-A294-4ECF-8F0F-FBCE7350117D}">
      <formula1>"FALSE"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854AE-BBD0-49D5-89B7-850A0F95A2DD}">
  <sheetPr>
    <tabColor rgb="FFDAE2DD"/>
  </sheetPr>
  <dimension ref="A1:B1"/>
  <sheetViews>
    <sheetView showGridLines="0" workbookViewId="0">
      <selection activeCell="B1" sqref="B1"/>
    </sheetView>
  </sheetViews>
  <sheetFormatPr defaultRowHeight="14.5" x14ac:dyDescent="0.35"/>
  <cols>
    <col min="1" max="1" width="13.1796875" customWidth="1"/>
    <col min="2" max="2" width="10" bestFit="1" customWidth="1"/>
  </cols>
  <sheetData>
    <row r="1" spans="1:2" x14ac:dyDescent="0.35">
      <c r="A1" s="130" t="s">
        <v>238</v>
      </c>
      <c r="B1" s="131" t="s">
        <v>239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Painel de Mercado</vt:lpstr>
      <vt:lpstr>Base Gráfico</vt:lpstr>
      <vt:lpstr>Versão</vt:lpstr>
      <vt:lpstr>'Painel de Mercado'!Area_de_impressao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cp:lastPrinted>2022-02-26T01:21:23Z</cp:lastPrinted>
  <dcterms:created xsi:type="dcterms:W3CDTF">2018-07-16T19:23:00Z</dcterms:created>
  <dcterms:modified xsi:type="dcterms:W3CDTF">2026-05-04T17:04:22Z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1462380833</vt:lpwstr>
  </property>
  <property fmtid="{D5CDD505-2E9C-101B-9397-08002B2CF9AE}" pid="3" name="EcoUpdateMessage">
    <vt:lpwstr>2026/05/04-16:53:53</vt:lpwstr>
  </property>
  <property fmtid="{D5CDD505-2E9C-101B-9397-08002B2CF9AE}" pid="4" name="EcoUpdateStatus">
    <vt:lpwstr>2026-04-30=BRA:St,ME,TP;ARG:St,ME,Fd,TP;MEX:St,Fd,TP;CHL:St,ME;PER:St,ME,Fd;SAU:St|2026-05-03=BRA:Fd|2026-05-01=USA:St,ME;MEX:ME;CHL:Fd|2022-10-17=USA:TP|2021-11-17=CHL:TP|2014-02-26=VEN:St|2002-11-08=JPN:St|2026-04-21=GBR:St,ME|2016-08-18=NNN:St|2026-04-29=COL:St,ME|2026-04-07=COL:Fd|2026-04-15=PER:TP|2007-01-31=ESP:St|2003-01-29=CHN:St|2003-01-28=TWN:St|2003-01-30=HKG:St;KOR:St|2023-01-19=OTH:St|2025-06-24=PAN:St|2024-06-24=SAU:ME</vt:lpwstr>
  </property>
</Properties>
</file>