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G" ContentType="image/jpeg"/>
  <Default Extension="png" ContentType="image/png"/>
  <Default Extension="rels" ContentType="application/vnd.openxmlformats-package.relationships+xml"/>
  <Default Extension="svg" ContentType="image/svg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G:\Meu Drive\Add-In\1- Planilhas Tc Economatica\Planilhas\15- Tempo Real\"/>
    </mc:Choice>
  </mc:AlternateContent>
  <xr:revisionPtr revIDLastSave="0" documentId="13_ncr:1_{F22A14A1-DA3A-422F-9C0F-88971948A876}" xr6:coauthVersionLast="47" xr6:coauthVersionMax="47" xr10:uidLastSave="{00000000-0000-0000-0000-000000000000}"/>
  <bookViews>
    <workbookView xWindow="28680" yWindow="-120" windowWidth="29040" windowHeight="15840" tabRatio="555" xr2:uid="{1A04D168-80A4-44AE-A8CD-5AD164E2A20F}"/>
  </bookViews>
  <sheets>
    <sheet name="Painel de Mercado" sheetId="1" r:id="rId1"/>
    <sheet name="Base Gráfico" sheetId="6" state="hidden" r:id="rId2"/>
  </sheets>
  <externalReferences>
    <externalReference r:id="rId3"/>
    <externalReference r:id="rId4"/>
  </externalReferences>
  <definedNames>
    <definedName name="_ECO_RANGE_ID000211e3850f447f8b792c6cb74f38cd" localSheetId="0" hidden="1">'Painel de Mercado'!$J$50:$J$135</definedName>
    <definedName name="_ECO_RANGE_ID038c2a2317c24e02a0f81d5aae544289" localSheetId="0" hidden="1">'Painel de Mercado'!$E$50:$E$135</definedName>
    <definedName name="_ECO_RANGE_ID1ccd3451d96b485a94a679ad6503b765" localSheetId="0" hidden="1">'Painel de Mercado'!$C$50:$C$135</definedName>
    <definedName name="_ECO_RANGE_ID3cff137309f84dfdb0689e3b3c0fd94a" localSheetId="0" hidden="1">'Painel de Mercado'!$G$50:$G$135</definedName>
    <definedName name="_ECO_RANGE_ID49482a84131a45a58f71020393b94cda" localSheetId="0" hidden="1">'Painel de Mercado'!$F$50:$F$135</definedName>
    <definedName name="_xlnm.Print_Area" localSheetId="0">'Painel de Mercado'!$D$1:$Z$120</definedName>
    <definedName name="Codigos">OFFSET('[1]Risco e Retorno'!$D$8,0,0,COUNTA('[1]Risco e Retorno'!$D:$D)-4)</definedName>
    <definedName name="Códigos">OFFSET('[2]FII Guide'!$C$8,0,0,COUNTA('[2]FII Guide'!$C$8:$C$1048576))</definedName>
    <definedName name="Itens">#REF!</definedName>
    <definedName name="Lista1">OFFSET(#REF!,0,0,COUNTA(#REF!)-1)</definedName>
    <definedName name="Lista2">OFFSET(#REF!,0,0,COUNTA(#REF!)-1)</definedName>
    <definedName name="Lista3">OFFSET(#REF!,0,0,COUNTA(#REF!)-1)</definedName>
    <definedName name="Lista4">OFFSET(#REF!,0,0,COUNTA(#REF!)-1)</definedName>
    <definedName name="ListaFundos">OFFSET(#REF!,0,0,COUNTA(#REF!)-1)</definedName>
    <definedName name="Multiplicador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7" i="6" l="1"/>
  <c r="D18" i="6"/>
  <c r="F29" i="1"/>
  <c r="Y39" i="1" a="1"/>
  <c r="T35" i="1" a="1"/>
  <c r="C11" i="6" a="1"/>
  <c r="C8" i="6" a="1"/>
  <c r="U32" i="1" a="1"/>
  <c r="T37" i="1" a="1"/>
  <c r="W46" i="1" a="1"/>
  <c r="T44" i="1" a="1"/>
  <c r="U41" i="1" a="1"/>
  <c r="U34" i="1" a="1"/>
  <c r="X40" i="1" a="1"/>
  <c r="X32" i="1" a="1"/>
  <c r="J49" i="1"/>
  <c r="W44" i="1" a="1"/>
  <c r="T34" i="1" a="1"/>
  <c r="Q31" i="1" a="1"/>
  <c r="T31" i="1" a="1"/>
  <c r="U31" i="1" a="1"/>
  <c r="P31" i="1" a="1"/>
  <c r="V46" i="1" a="1"/>
  <c r="X41" i="1" a="1"/>
  <c r="E49" i="1"/>
  <c r="C13" i="6" a="1"/>
  <c r="U37" i="1" a="1"/>
  <c r="X33" i="1" a="1"/>
  <c r="C12" i="6" a="1"/>
  <c r="X38" i="1" a="1"/>
  <c r="K17" i="1" a="1"/>
  <c r="E22" i="1" a="1"/>
  <c r="W31" i="1" a="1"/>
  <c r="U42" i="1" a="1"/>
  <c r="Y43" i="1" a="1"/>
  <c r="V36" i="1" a="1"/>
  <c r="Y45" i="1" a="1"/>
  <c r="W42" i="1" a="1"/>
  <c r="G49" i="1"/>
  <c r="Y46" i="1" a="1"/>
  <c r="W36" i="1" a="1"/>
  <c r="V40" i="1" a="1"/>
  <c r="K12" i="1" a="1"/>
  <c r="V41" i="1" a="1"/>
  <c r="X34" i="1" a="1"/>
  <c r="U44" i="1" a="1"/>
  <c r="T40" i="1" a="1"/>
  <c r="K16" i="1" a="1"/>
  <c r="V31" i="1" a="1"/>
  <c r="E17" i="1" a="1"/>
  <c r="T33" i="1" a="1"/>
  <c r="V38" i="1" a="1"/>
  <c r="W45" i="1" a="1"/>
  <c r="Y31" i="1" a="1"/>
  <c r="U33" i="1" a="1"/>
  <c r="W38" i="1" a="1"/>
  <c r="C16" i="6" a="1"/>
  <c r="U36" i="1" a="1"/>
  <c r="T38" i="1" a="1"/>
  <c r="W32" i="1" a="1"/>
  <c r="X46" i="1" a="1"/>
  <c r="W41" i="1" a="1"/>
  <c r="T43" i="1" a="1"/>
  <c r="V37" i="1" a="1"/>
  <c r="Y35" i="1" a="1"/>
  <c r="U45" i="1" a="1"/>
  <c r="W33" i="1" a="1"/>
  <c r="Y37" i="1" a="1"/>
  <c r="W34" i="1" a="1"/>
  <c r="T41" i="1" a="1"/>
  <c r="V43" i="1" a="1"/>
  <c r="Y38" i="1" a="1"/>
  <c r="W39" i="1" a="1"/>
  <c r="K22" i="1" a="1"/>
  <c r="V39" i="1" a="1"/>
  <c r="K21" i="1" a="1"/>
  <c r="T32" i="1" a="1"/>
  <c r="W40" i="1" a="1"/>
  <c r="V44" i="1" a="1"/>
  <c r="V34" i="1" a="1"/>
  <c r="Y44" i="1" a="1"/>
  <c r="W37" i="1" a="1"/>
  <c r="F49" i="1"/>
  <c r="T45" i="1" a="1"/>
  <c r="O31" i="1" a="1"/>
  <c r="X36" i="1" a="1"/>
  <c r="Y33" i="1" a="1"/>
  <c r="X42" i="1" a="1"/>
  <c r="X39" i="1" a="1"/>
  <c r="U43" i="1" a="1"/>
  <c r="T39" i="1" a="1"/>
  <c r="X45" i="1" a="1"/>
  <c r="X44" i="1" a="1"/>
  <c r="X43" i="1" a="1"/>
  <c r="V42" i="1" a="1"/>
  <c r="Y34" i="1" a="1"/>
  <c r="U35" i="1" a="1"/>
  <c r="U39" i="1" a="1"/>
  <c r="E18" i="1" a="1"/>
  <c r="T42" i="1" a="1"/>
  <c r="E26" i="1" a="1"/>
  <c r="V35" i="1" a="1"/>
  <c r="U40" i="1" a="1"/>
  <c r="X37" i="1" a="1"/>
  <c r="V33" i="1" a="1"/>
  <c r="V32" i="1" a="1"/>
  <c r="Y42" i="1" a="1"/>
  <c r="V45" i="1" a="1"/>
  <c r="T46" i="1" a="1"/>
  <c r="U38" i="1" a="1"/>
  <c r="X35" i="1" a="1"/>
  <c r="E21" i="1" a="1"/>
  <c r="Y41" i="1" a="1"/>
  <c r="C14" i="6" a="1"/>
  <c r="W35" i="1" a="1"/>
  <c r="U46" i="1" a="1"/>
  <c r="T36" i="1" a="1"/>
  <c r="Y36" i="1" a="1"/>
  <c r="C15" i="6" a="1"/>
  <c r="Y40" i="1" a="1"/>
  <c r="W43" i="1" a="1"/>
  <c r="Y32" i="1" a="1"/>
  <c r="E25" i="1" a="1"/>
  <c r="X31" i="1" a="1"/>
  <c r="U31" i="1" l="1"/>
  <c r="O31" i="1"/>
  <c r="C15" i="6"/>
  <c r="D15" i="6" s="1"/>
  <c r="C16" i="6"/>
  <c r="D16" i="6" s="1"/>
  <c r="K22" i="1"/>
  <c r="K21" i="1"/>
  <c r="K17" i="1"/>
  <c r="K16" i="1"/>
  <c r="C14" i="6"/>
  <c r="D14" i="6" s="1"/>
  <c r="X35" i="1"/>
  <c r="V38" i="1"/>
  <c r="V42" i="1"/>
  <c r="T43" i="1"/>
  <c r="X43" i="1"/>
  <c r="V44" i="1"/>
  <c r="T45" i="1"/>
  <c r="X45" i="1"/>
  <c r="V46" i="1"/>
  <c r="V36" i="1"/>
  <c r="X41" i="1"/>
  <c r="Y33" i="1"/>
  <c r="U35" i="1"/>
  <c r="Y35" i="1"/>
  <c r="U37" i="1"/>
  <c r="Y37" i="1"/>
  <c r="W38" i="1"/>
  <c r="U39" i="1"/>
  <c r="Y39" i="1"/>
  <c r="W40" i="1"/>
  <c r="Y41" i="1"/>
  <c r="W42" i="1"/>
  <c r="U43" i="1"/>
  <c r="Y43" i="1"/>
  <c r="W44" i="1"/>
  <c r="U45" i="1"/>
  <c r="Y45" i="1"/>
  <c r="W46" i="1"/>
  <c r="X33" i="1"/>
  <c r="V40" i="1"/>
  <c r="U33" i="1"/>
  <c r="W34" i="1"/>
  <c r="W36" i="1"/>
  <c r="U41" i="1"/>
  <c r="T33" i="1"/>
  <c r="T41" i="1"/>
  <c r="X32" i="1"/>
  <c r="T34" i="1"/>
  <c r="V35" i="1"/>
  <c r="X36" i="1"/>
  <c r="V37" i="1"/>
  <c r="X38" i="1"/>
  <c r="V39" i="1"/>
  <c r="T40" i="1"/>
  <c r="X40" i="1"/>
  <c r="T42" i="1"/>
  <c r="X42" i="1"/>
  <c r="V43" i="1"/>
  <c r="T44" i="1"/>
  <c r="X44" i="1"/>
  <c r="V45" i="1"/>
  <c r="T46" i="1"/>
  <c r="X46" i="1"/>
  <c r="T35" i="1"/>
  <c r="T39" i="1"/>
  <c r="V33" i="1"/>
  <c r="X34" i="1"/>
  <c r="T36" i="1"/>
  <c r="T38" i="1"/>
  <c r="V41" i="1"/>
  <c r="V32" i="1"/>
  <c r="T37" i="1"/>
  <c r="X39" i="1"/>
  <c r="T32" i="1"/>
  <c r="Y32" i="1"/>
  <c r="U34" i="1"/>
  <c r="W35" i="1"/>
  <c r="Y36" i="1"/>
  <c r="U38" i="1"/>
  <c r="W39" i="1"/>
  <c r="U40" i="1"/>
  <c r="Y40" i="1"/>
  <c r="U42" i="1"/>
  <c r="Y42" i="1"/>
  <c r="W43" i="1"/>
  <c r="U44" i="1"/>
  <c r="Y44" i="1"/>
  <c r="W45" i="1"/>
  <c r="U46" i="1"/>
  <c r="Y46" i="1"/>
  <c r="V34" i="1"/>
  <c r="X37" i="1"/>
  <c r="W32" i="1"/>
  <c r="U32" i="1"/>
  <c r="W33" i="1"/>
  <c r="Y34" i="1"/>
  <c r="U36" i="1"/>
  <c r="W37" i="1"/>
  <c r="Y38" i="1"/>
  <c r="W41" i="1"/>
  <c r="Y31" i="1"/>
  <c r="X31" i="1"/>
  <c r="W31" i="1"/>
  <c r="V31" i="1"/>
  <c r="T31" i="1"/>
  <c r="Q31" i="1"/>
  <c r="P31" i="1"/>
  <c r="C8" i="6"/>
  <c r="D8" i="6" s="1"/>
  <c r="E22" i="1"/>
  <c r="E21" i="1"/>
  <c r="E18" i="1"/>
  <c r="E17" i="1"/>
  <c r="C13" i="6"/>
  <c r="D13" i="6" s="1"/>
  <c r="C12" i="6"/>
  <c r="D12" i="6" s="1"/>
  <c r="E26" i="1"/>
  <c r="E25" i="1"/>
  <c r="C11" i="6"/>
  <c r="D11" i="6" s="1"/>
  <c r="K12" i="1"/>
  <c r="A30" i="1" l="1"/>
  <c r="Y539" i="1" a="1"/>
  <c r="Y539" i="1" s="1"/>
  <c r="X539" i="1" a="1"/>
  <c r="X539" i="1" s="1"/>
  <c r="W539" i="1" a="1"/>
  <c r="W539" i="1" s="1"/>
  <c r="V539" i="1" a="1"/>
  <c r="V539" i="1" s="1"/>
  <c r="U539" i="1" a="1"/>
  <c r="U539" i="1" s="1"/>
  <c r="T539" i="1" a="1"/>
  <c r="T539" i="1" s="1"/>
  <c r="S539" i="1" a="1"/>
  <c r="S539" i="1" s="1"/>
  <c r="Q539" i="1" a="1"/>
  <c r="Q539" i="1" s="1"/>
  <c r="P539" i="1" a="1"/>
  <c r="P539" i="1" s="1"/>
  <c r="O539" i="1" a="1"/>
  <c r="O539" i="1" s="1"/>
  <c r="N539" i="1" a="1"/>
  <c r="N539" i="1" s="1"/>
  <c r="Y538" i="1" a="1"/>
  <c r="Y538" i="1" s="1"/>
  <c r="X538" i="1" a="1"/>
  <c r="X538" i="1" s="1"/>
  <c r="W538" i="1" a="1"/>
  <c r="W538" i="1" s="1"/>
  <c r="V538" i="1" a="1"/>
  <c r="V538" i="1" s="1"/>
  <c r="U538" i="1" a="1"/>
  <c r="U538" i="1" s="1"/>
  <c r="T538" i="1" a="1"/>
  <c r="T538" i="1" s="1"/>
  <c r="S538" i="1" a="1"/>
  <c r="S538" i="1" s="1"/>
  <c r="Q538" i="1" a="1"/>
  <c r="Q538" i="1" s="1"/>
  <c r="P538" i="1" a="1"/>
  <c r="P538" i="1" s="1"/>
  <c r="O538" i="1" a="1"/>
  <c r="O538" i="1" s="1"/>
  <c r="N538" i="1" a="1"/>
  <c r="N538" i="1" s="1"/>
  <c r="Y537" i="1" a="1"/>
  <c r="Y537" i="1" s="1"/>
  <c r="X537" i="1" a="1"/>
  <c r="X537" i="1" s="1"/>
  <c r="W537" i="1" a="1"/>
  <c r="W537" i="1" s="1"/>
  <c r="V537" i="1" a="1"/>
  <c r="V537" i="1" s="1"/>
  <c r="U537" i="1" a="1"/>
  <c r="U537" i="1" s="1"/>
  <c r="T537" i="1" a="1"/>
  <c r="T537" i="1" s="1"/>
  <c r="S537" i="1" a="1"/>
  <c r="S537" i="1" s="1"/>
  <c r="Q537" i="1" a="1"/>
  <c r="Q537" i="1" s="1"/>
  <c r="P537" i="1" a="1"/>
  <c r="P537" i="1" s="1"/>
  <c r="O537" i="1" a="1"/>
  <c r="O537" i="1" s="1"/>
  <c r="N537" i="1" a="1"/>
  <c r="N537" i="1" s="1"/>
  <c r="Y536" i="1" a="1"/>
  <c r="Y536" i="1" s="1"/>
  <c r="X536" i="1" a="1"/>
  <c r="X536" i="1" s="1"/>
  <c r="W536" i="1" a="1"/>
  <c r="W536" i="1" s="1"/>
  <c r="V536" i="1" a="1"/>
  <c r="V536" i="1" s="1"/>
  <c r="U536" i="1" a="1"/>
  <c r="U536" i="1" s="1"/>
  <c r="T536" i="1" a="1"/>
  <c r="T536" i="1" s="1"/>
  <c r="S536" i="1" a="1"/>
  <c r="S536" i="1" s="1"/>
  <c r="Q536" i="1" a="1"/>
  <c r="Q536" i="1" s="1"/>
  <c r="P536" i="1" a="1"/>
  <c r="P536" i="1" s="1"/>
  <c r="O536" i="1" a="1"/>
  <c r="O536" i="1" s="1"/>
  <c r="N536" i="1" a="1"/>
  <c r="N536" i="1" s="1"/>
  <c r="Y535" i="1" a="1"/>
  <c r="Y535" i="1" s="1"/>
  <c r="X535" i="1" a="1"/>
  <c r="X535" i="1" s="1"/>
  <c r="W535" i="1" a="1"/>
  <c r="W535" i="1" s="1"/>
  <c r="V535" i="1" a="1"/>
  <c r="V535" i="1" s="1"/>
  <c r="U535" i="1" a="1"/>
  <c r="U535" i="1" s="1"/>
  <c r="T535" i="1" a="1"/>
  <c r="T535" i="1" s="1"/>
  <c r="S535" i="1" a="1"/>
  <c r="S535" i="1" s="1"/>
  <c r="Q535" i="1" a="1"/>
  <c r="Q535" i="1" s="1"/>
  <c r="P535" i="1" a="1"/>
  <c r="P535" i="1" s="1"/>
  <c r="O535" i="1" a="1"/>
  <c r="O535" i="1" s="1"/>
  <c r="N535" i="1" a="1"/>
  <c r="N535" i="1" s="1"/>
  <c r="Y534" i="1" a="1"/>
  <c r="Y534" i="1" s="1"/>
  <c r="X534" i="1" a="1"/>
  <c r="X534" i="1" s="1"/>
  <c r="W534" i="1" a="1"/>
  <c r="W534" i="1" s="1"/>
  <c r="V534" i="1" a="1"/>
  <c r="V534" i="1" s="1"/>
  <c r="U534" i="1" a="1"/>
  <c r="U534" i="1" s="1"/>
  <c r="T534" i="1" a="1"/>
  <c r="T534" i="1" s="1"/>
  <c r="S534" i="1" a="1"/>
  <c r="S534" i="1" s="1"/>
  <c r="Q534" i="1" a="1"/>
  <c r="Q534" i="1" s="1"/>
  <c r="P534" i="1" a="1"/>
  <c r="P534" i="1" s="1"/>
  <c r="O534" i="1" a="1"/>
  <c r="O534" i="1" s="1"/>
  <c r="N534" i="1" a="1"/>
  <c r="N534" i="1" s="1"/>
  <c r="Y533" i="1" a="1"/>
  <c r="Y533" i="1" s="1"/>
  <c r="X533" i="1" a="1"/>
  <c r="X533" i="1" s="1"/>
  <c r="W533" i="1" a="1"/>
  <c r="W533" i="1" s="1"/>
  <c r="V533" i="1" a="1"/>
  <c r="V533" i="1" s="1"/>
  <c r="U533" i="1" a="1"/>
  <c r="U533" i="1" s="1"/>
  <c r="T533" i="1" a="1"/>
  <c r="T533" i="1" s="1"/>
  <c r="S533" i="1" a="1"/>
  <c r="S533" i="1" s="1"/>
  <c r="Q533" i="1" a="1"/>
  <c r="Q533" i="1" s="1"/>
  <c r="P533" i="1" a="1"/>
  <c r="P533" i="1" s="1"/>
  <c r="O533" i="1" a="1"/>
  <c r="O533" i="1" s="1"/>
  <c r="N533" i="1" a="1"/>
  <c r="N533" i="1" s="1"/>
  <c r="Y532" i="1" a="1"/>
  <c r="Y532" i="1" s="1"/>
  <c r="X532" i="1" a="1"/>
  <c r="X532" i="1" s="1"/>
  <c r="W532" i="1" a="1"/>
  <c r="W532" i="1" s="1"/>
  <c r="V532" i="1" a="1"/>
  <c r="V532" i="1" s="1"/>
  <c r="U532" i="1" a="1"/>
  <c r="U532" i="1" s="1"/>
  <c r="T532" i="1" a="1"/>
  <c r="T532" i="1" s="1"/>
  <c r="S532" i="1" a="1"/>
  <c r="S532" i="1" s="1"/>
  <c r="Q532" i="1" a="1"/>
  <c r="Q532" i="1" s="1"/>
  <c r="P532" i="1" a="1"/>
  <c r="P532" i="1" s="1"/>
  <c r="O532" i="1" a="1"/>
  <c r="O532" i="1" s="1"/>
  <c r="N532" i="1" a="1"/>
  <c r="N532" i="1" s="1"/>
  <c r="Y531" i="1" a="1"/>
  <c r="Y531" i="1" s="1"/>
  <c r="X531" i="1" a="1"/>
  <c r="X531" i="1" s="1"/>
  <c r="W531" i="1" a="1"/>
  <c r="W531" i="1" s="1"/>
  <c r="V531" i="1" a="1"/>
  <c r="V531" i="1" s="1"/>
  <c r="U531" i="1" a="1"/>
  <c r="U531" i="1" s="1"/>
  <c r="T531" i="1" a="1"/>
  <c r="T531" i="1" s="1"/>
  <c r="S531" i="1" a="1"/>
  <c r="S531" i="1" s="1"/>
  <c r="Q531" i="1" a="1"/>
  <c r="Q531" i="1" s="1"/>
  <c r="P531" i="1" a="1"/>
  <c r="P531" i="1" s="1"/>
  <c r="O531" i="1" a="1"/>
  <c r="O531" i="1" s="1"/>
  <c r="N531" i="1" a="1"/>
  <c r="N531" i="1" s="1"/>
  <c r="Y530" i="1" a="1"/>
  <c r="Y530" i="1" s="1"/>
  <c r="X530" i="1" a="1"/>
  <c r="X530" i="1" s="1"/>
  <c r="W530" i="1" a="1"/>
  <c r="W530" i="1" s="1"/>
  <c r="V530" i="1" a="1"/>
  <c r="V530" i="1" s="1"/>
  <c r="U530" i="1" a="1"/>
  <c r="U530" i="1" s="1"/>
  <c r="T530" i="1" a="1"/>
  <c r="T530" i="1" s="1"/>
  <c r="S530" i="1" a="1"/>
  <c r="S530" i="1" s="1"/>
  <c r="Q530" i="1" a="1"/>
  <c r="Q530" i="1" s="1"/>
  <c r="P530" i="1" a="1"/>
  <c r="P530" i="1" s="1"/>
  <c r="O530" i="1" a="1"/>
  <c r="O530" i="1" s="1"/>
  <c r="N530" i="1" a="1"/>
  <c r="N530" i="1" s="1"/>
  <c r="Y529" i="1" a="1"/>
  <c r="Y529" i="1" s="1"/>
  <c r="X529" i="1" a="1"/>
  <c r="X529" i="1" s="1"/>
  <c r="W529" i="1" a="1"/>
  <c r="W529" i="1" s="1"/>
  <c r="V529" i="1" a="1"/>
  <c r="V529" i="1" s="1"/>
  <c r="U529" i="1" a="1"/>
  <c r="U529" i="1" s="1"/>
  <c r="T529" i="1" a="1"/>
  <c r="T529" i="1" s="1"/>
  <c r="S529" i="1" a="1"/>
  <c r="S529" i="1" s="1"/>
  <c r="Q529" i="1" a="1"/>
  <c r="Q529" i="1" s="1"/>
  <c r="P529" i="1" a="1"/>
  <c r="P529" i="1" s="1"/>
  <c r="O529" i="1" a="1"/>
  <c r="O529" i="1" s="1"/>
  <c r="N529" i="1" a="1"/>
  <c r="N529" i="1" s="1"/>
  <c r="Y528" i="1" a="1"/>
  <c r="Y528" i="1" s="1"/>
  <c r="X528" i="1" a="1"/>
  <c r="X528" i="1" s="1"/>
  <c r="W528" i="1" a="1"/>
  <c r="W528" i="1" s="1"/>
  <c r="V528" i="1" a="1"/>
  <c r="V528" i="1" s="1"/>
  <c r="U528" i="1" a="1"/>
  <c r="U528" i="1" s="1"/>
  <c r="T528" i="1" a="1"/>
  <c r="T528" i="1" s="1"/>
  <c r="S528" i="1" a="1"/>
  <c r="S528" i="1" s="1"/>
  <c r="Q528" i="1" a="1"/>
  <c r="Q528" i="1" s="1"/>
  <c r="P528" i="1" a="1"/>
  <c r="P528" i="1" s="1"/>
  <c r="O528" i="1" a="1"/>
  <c r="O528" i="1" s="1"/>
  <c r="N528" i="1" a="1"/>
  <c r="N528" i="1" s="1"/>
  <c r="Y527" i="1" a="1"/>
  <c r="Y527" i="1" s="1"/>
  <c r="X527" i="1" a="1"/>
  <c r="X527" i="1" s="1"/>
  <c r="W527" i="1" a="1"/>
  <c r="W527" i="1" s="1"/>
  <c r="V527" i="1" a="1"/>
  <c r="V527" i="1" s="1"/>
  <c r="U527" i="1" a="1"/>
  <c r="U527" i="1" s="1"/>
  <c r="T527" i="1" a="1"/>
  <c r="T527" i="1" s="1"/>
  <c r="S527" i="1" a="1"/>
  <c r="S527" i="1" s="1"/>
  <c r="Q527" i="1" a="1"/>
  <c r="Q527" i="1" s="1"/>
  <c r="P527" i="1" a="1"/>
  <c r="P527" i="1" s="1"/>
  <c r="O527" i="1" a="1"/>
  <c r="O527" i="1" s="1"/>
  <c r="N527" i="1" a="1"/>
  <c r="N527" i="1" s="1"/>
  <c r="Y526" i="1" a="1"/>
  <c r="Y526" i="1" s="1"/>
  <c r="X526" i="1" a="1"/>
  <c r="X526" i="1" s="1"/>
  <c r="W526" i="1" a="1"/>
  <c r="W526" i="1" s="1"/>
  <c r="V526" i="1" a="1"/>
  <c r="V526" i="1" s="1"/>
  <c r="U526" i="1" a="1"/>
  <c r="U526" i="1" s="1"/>
  <c r="T526" i="1" a="1"/>
  <c r="T526" i="1" s="1"/>
  <c r="S526" i="1" a="1"/>
  <c r="S526" i="1" s="1"/>
  <c r="Q526" i="1" a="1"/>
  <c r="Q526" i="1" s="1"/>
  <c r="P526" i="1" a="1"/>
  <c r="P526" i="1" s="1"/>
  <c r="O526" i="1" a="1"/>
  <c r="O526" i="1" s="1"/>
  <c r="N526" i="1" a="1"/>
  <c r="N526" i="1" s="1"/>
  <c r="Y525" i="1" a="1"/>
  <c r="Y525" i="1" s="1"/>
  <c r="X525" i="1" a="1"/>
  <c r="X525" i="1" s="1"/>
  <c r="W525" i="1" a="1"/>
  <c r="W525" i="1" s="1"/>
  <c r="V525" i="1" a="1"/>
  <c r="V525" i="1" s="1"/>
  <c r="U525" i="1" a="1"/>
  <c r="U525" i="1" s="1"/>
  <c r="T525" i="1" a="1"/>
  <c r="T525" i="1" s="1"/>
  <c r="S525" i="1" a="1"/>
  <c r="S525" i="1" s="1"/>
  <c r="Q525" i="1" a="1"/>
  <c r="Q525" i="1" s="1"/>
  <c r="P525" i="1" a="1"/>
  <c r="P525" i="1" s="1"/>
  <c r="O525" i="1" a="1"/>
  <c r="O525" i="1" s="1"/>
  <c r="N525" i="1" a="1"/>
  <c r="N525" i="1" s="1"/>
  <c r="Y524" i="1" a="1"/>
  <c r="Y524" i="1" s="1"/>
  <c r="X524" i="1" a="1"/>
  <c r="X524" i="1" s="1"/>
  <c r="W524" i="1" a="1"/>
  <c r="W524" i="1" s="1"/>
  <c r="V524" i="1" a="1"/>
  <c r="V524" i="1" s="1"/>
  <c r="U524" i="1" a="1"/>
  <c r="U524" i="1" s="1"/>
  <c r="T524" i="1" a="1"/>
  <c r="T524" i="1" s="1"/>
  <c r="S524" i="1" a="1"/>
  <c r="S524" i="1" s="1"/>
  <c r="Q524" i="1" a="1"/>
  <c r="Q524" i="1" s="1"/>
  <c r="P524" i="1" a="1"/>
  <c r="P524" i="1" s="1"/>
  <c r="O524" i="1" a="1"/>
  <c r="O524" i="1" s="1"/>
  <c r="N524" i="1" a="1"/>
  <c r="N524" i="1" s="1"/>
  <c r="Y523" i="1" a="1"/>
  <c r="Y523" i="1" s="1"/>
  <c r="X523" i="1" a="1"/>
  <c r="X523" i="1" s="1"/>
  <c r="W523" i="1" a="1"/>
  <c r="W523" i="1" s="1"/>
  <c r="V523" i="1" a="1"/>
  <c r="V523" i="1" s="1"/>
  <c r="U523" i="1" a="1"/>
  <c r="U523" i="1" s="1"/>
  <c r="T523" i="1" a="1"/>
  <c r="T523" i="1" s="1"/>
  <c r="S523" i="1" a="1"/>
  <c r="S523" i="1" s="1"/>
  <c r="Q523" i="1" a="1"/>
  <c r="Q523" i="1" s="1"/>
  <c r="P523" i="1" a="1"/>
  <c r="P523" i="1" s="1"/>
  <c r="O523" i="1" a="1"/>
  <c r="O523" i="1" s="1"/>
  <c r="N523" i="1" a="1"/>
  <c r="N523" i="1" s="1"/>
  <c r="Y522" i="1" a="1"/>
  <c r="Y522" i="1" s="1"/>
  <c r="X522" i="1" a="1"/>
  <c r="X522" i="1" s="1"/>
  <c r="W522" i="1" a="1"/>
  <c r="W522" i="1" s="1"/>
  <c r="V522" i="1" a="1"/>
  <c r="V522" i="1" s="1"/>
  <c r="U522" i="1" a="1"/>
  <c r="U522" i="1" s="1"/>
  <c r="T522" i="1" a="1"/>
  <c r="T522" i="1" s="1"/>
  <c r="S522" i="1" a="1"/>
  <c r="S522" i="1" s="1"/>
  <c r="Q522" i="1" a="1"/>
  <c r="Q522" i="1" s="1"/>
  <c r="P522" i="1" a="1"/>
  <c r="P522" i="1" s="1"/>
  <c r="O522" i="1" a="1"/>
  <c r="O522" i="1" s="1"/>
  <c r="N522" i="1" a="1"/>
  <c r="N522" i="1" s="1"/>
  <c r="Y521" i="1" a="1"/>
  <c r="Y521" i="1" s="1"/>
  <c r="X521" i="1" a="1"/>
  <c r="X521" i="1" s="1"/>
  <c r="W521" i="1" a="1"/>
  <c r="W521" i="1" s="1"/>
  <c r="V521" i="1" a="1"/>
  <c r="V521" i="1" s="1"/>
  <c r="U521" i="1" a="1"/>
  <c r="U521" i="1" s="1"/>
  <c r="T521" i="1" a="1"/>
  <c r="T521" i="1" s="1"/>
  <c r="S521" i="1" a="1"/>
  <c r="S521" i="1" s="1"/>
  <c r="Q521" i="1" a="1"/>
  <c r="Q521" i="1" s="1"/>
  <c r="P521" i="1" a="1"/>
  <c r="P521" i="1" s="1"/>
  <c r="O521" i="1" a="1"/>
  <c r="O521" i="1" s="1"/>
  <c r="N521" i="1" a="1"/>
  <c r="N521" i="1" s="1"/>
  <c r="Y520" i="1" a="1"/>
  <c r="Y520" i="1" s="1"/>
  <c r="X520" i="1" a="1"/>
  <c r="X520" i="1" s="1"/>
  <c r="W520" i="1" a="1"/>
  <c r="W520" i="1" s="1"/>
  <c r="V520" i="1" a="1"/>
  <c r="V520" i="1" s="1"/>
  <c r="U520" i="1" a="1"/>
  <c r="U520" i="1" s="1"/>
  <c r="T520" i="1" a="1"/>
  <c r="T520" i="1" s="1"/>
  <c r="S520" i="1" a="1"/>
  <c r="S520" i="1" s="1"/>
  <c r="Q520" i="1" a="1"/>
  <c r="Q520" i="1" s="1"/>
  <c r="P520" i="1" a="1"/>
  <c r="P520" i="1" s="1"/>
  <c r="O520" i="1" a="1"/>
  <c r="O520" i="1" s="1"/>
  <c r="N520" i="1" a="1"/>
  <c r="N520" i="1" s="1"/>
  <c r="Y519" i="1" a="1"/>
  <c r="Y519" i="1" s="1"/>
  <c r="X519" i="1" a="1"/>
  <c r="X519" i="1" s="1"/>
  <c r="W519" i="1" a="1"/>
  <c r="W519" i="1" s="1"/>
  <c r="V519" i="1" a="1"/>
  <c r="V519" i="1" s="1"/>
  <c r="U519" i="1" a="1"/>
  <c r="U519" i="1" s="1"/>
  <c r="T519" i="1" a="1"/>
  <c r="T519" i="1" s="1"/>
  <c r="S519" i="1" a="1"/>
  <c r="S519" i="1" s="1"/>
  <c r="Q519" i="1" a="1"/>
  <c r="Q519" i="1" s="1"/>
  <c r="P519" i="1" a="1"/>
  <c r="P519" i="1" s="1"/>
  <c r="O519" i="1" a="1"/>
  <c r="O519" i="1" s="1"/>
  <c r="N519" i="1" a="1"/>
  <c r="N519" i="1" s="1"/>
  <c r="Y518" i="1" a="1"/>
  <c r="Y518" i="1" s="1"/>
  <c r="X518" i="1" a="1"/>
  <c r="X518" i="1" s="1"/>
  <c r="W518" i="1" a="1"/>
  <c r="W518" i="1" s="1"/>
  <c r="V518" i="1" a="1"/>
  <c r="V518" i="1" s="1"/>
  <c r="U518" i="1" a="1"/>
  <c r="U518" i="1" s="1"/>
  <c r="T518" i="1" a="1"/>
  <c r="T518" i="1" s="1"/>
  <c r="S518" i="1" a="1"/>
  <c r="S518" i="1" s="1"/>
  <c r="Q518" i="1" a="1"/>
  <c r="Q518" i="1" s="1"/>
  <c r="P518" i="1" a="1"/>
  <c r="P518" i="1" s="1"/>
  <c r="O518" i="1" a="1"/>
  <c r="O518" i="1" s="1"/>
  <c r="N518" i="1" a="1"/>
  <c r="N518" i="1" s="1"/>
  <c r="Y517" i="1" a="1"/>
  <c r="Y517" i="1" s="1"/>
  <c r="X517" i="1" a="1"/>
  <c r="X517" i="1" s="1"/>
  <c r="W517" i="1" a="1"/>
  <c r="W517" i="1" s="1"/>
  <c r="V517" i="1" a="1"/>
  <c r="V517" i="1" s="1"/>
  <c r="U517" i="1" a="1"/>
  <c r="U517" i="1" s="1"/>
  <c r="T517" i="1" a="1"/>
  <c r="T517" i="1" s="1"/>
  <c r="S517" i="1" a="1"/>
  <c r="S517" i="1" s="1"/>
  <c r="Q517" i="1" a="1"/>
  <c r="Q517" i="1" s="1"/>
  <c r="P517" i="1" a="1"/>
  <c r="P517" i="1" s="1"/>
  <c r="O517" i="1" a="1"/>
  <c r="O517" i="1" s="1"/>
  <c r="N517" i="1" a="1"/>
  <c r="N517" i="1" s="1"/>
  <c r="Y516" i="1" a="1"/>
  <c r="Y516" i="1" s="1"/>
  <c r="X516" i="1" a="1"/>
  <c r="X516" i="1" s="1"/>
  <c r="W516" i="1" a="1"/>
  <c r="W516" i="1" s="1"/>
  <c r="V516" i="1" a="1"/>
  <c r="V516" i="1" s="1"/>
  <c r="U516" i="1" a="1"/>
  <c r="U516" i="1" s="1"/>
  <c r="T516" i="1" a="1"/>
  <c r="T516" i="1" s="1"/>
  <c r="S516" i="1" a="1"/>
  <c r="S516" i="1" s="1"/>
  <c r="Q516" i="1" a="1"/>
  <c r="Q516" i="1" s="1"/>
  <c r="P516" i="1" a="1"/>
  <c r="P516" i="1" s="1"/>
  <c r="O516" i="1" a="1"/>
  <c r="O516" i="1" s="1"/>
  <c r="N516" i="1" a="1"/>
  <c r="N516" i="1" s="1"/>
  <c r="Y515" i="1" a="1"/>
  <c r="Y515" i="1" s="1"/>
  <c r="X515" i="1" a="1"/>
  <c r="X515" i="1" s="1"/>
  <c r="W515" i="1" a="1"/>
  <c r="W515" i="1" s="1"/>
  <c r="V515" i="1" a="1"/>
  <c r="V515" i="1" s="1"/>
  <c r="U515" i="1" a="1"/>
  <c r="U515" i="1" s="1"/>
  <c r="T515" i="1" a="1"/>
  <c r="T515" i="1" s="1"/>
  <c r="S515" i="1" a="1"/>
  <c r="S515" i="1" s="1"/>
  <c r="Q515" i="1" a="1"/>
  <c r="Q515" i="1" s="1"/>
  <c r="P515" i="1" a="1"/>
  <c r="P515" i="1" s="1"/>
  <c r="O515" i="1" a="1"/>
  <c r="O515" i="1" s="1"/>
  <c r="N515" i="1" a="1"/>
  <c r="N515" i="1" s="1"/>
  <c r="Y514" i="1" a="1"/>
  <c r="Y514" i="1" s="1"/>
  <c r="X514" i="1" a="1"/>
  <c r="X514" i="1" s="1"/>
  <c r="W514" i="1" a="1"/>
  <c r="W514" i="1" s="1"/>
  <c r="V514" i="1" a="1"/>
  <c r="V514" i="1" s="1"/>
  <c r="U514" i="1" a="1"/>
  <c r="U514" i="1" s="1"/>
  <c r="T514" i="1" a="1"/>
  <c r="T514" i="1" s="1"/>
  <c r="S514" i="1" a="1"/>
  <c r="S514" i="1" s="1"/>
  <c r="Q514" i="1" a="1"/>
  <c r="Q514" i="1" s="1"/>
  <c r="P514" i="1" a="1"/>
  <c r="P514" i="1" s="1"/>
  <c r="O514" i="1" a="1"/>
  <c r="O514" i="1" s="1"/>
  <c r="N514" i="1" a="1"/>
  <c r="N514" i="1" s="1"/>
  <c r="Y513" i="1" a="1"/>
  <c r="Y513" i="1" s="1"/>
  <c r="X513" i="1" a="1"/>
  <c r="X513" i="1" s="1"/>
  <c r="W513" i="1" a="1"/>
  <c r="W513" i="1" s="1"/>
  <c r="V513" i="1" a="1"/>
  <c r="V513" i="1" s="1"/>
  <c r="U513" i="1" a="1"/>
  <c r="U513" i="1" s="1"/>
  <c r="T513" i="1" a="1"/>
  <c r="T513" i="1" s="1"/>
  <c r="S513" i="1" a="1"/>
  <c r="S513" i="1" s="1"/>
  <c r="Q513" i="1" a="1"/>
  <c r="Q513" i="1" s="1"/>
  <c r="P513" i="1" a="1"/>
  <c r="P513" i="1" s="1"/>
  <c r="O513" i="1" a="1"/>
  <c r="O513" i="1" s="1"/>
  <c r="N513" i="1" a="1"/>
  <c r="N513" i="1" s="1"/>
  <c r="Y512" i="1" a="1"/>
  <c r="Y512" i="1" s="1"/>
  <c r="X512" i="1" a="1"/>
  <c r="X512" i="1" s="1"/>
  <c r="W512" i="1" a="1"/>
  <c r="W512" i="1" s="1"/>
  <c r="V512" i="1" a="1"/>
  <c r="V512" i="1" s="1"/>
  <c r="U512" i="1" a="1"/>
  <c r="U512" i="1" s="1"/>
  <c r="T512" i="1" a="1"/>
  <c r="T512" i="1" s="1"/>
  <c r="S512" i="1" a="1"/>
  <c r="S512" i="1" s="1"/>
  <c r="Q512" i="1" a="1"/>
  <c r="Q512" i="1" s="1"/>
  <c r="P512" i="1" a="1"/>
  <c r="P512" i="1" s="1"/>
  <c r="O512" i="1" a="1"/>
  <c r="O512" i="1" s="1"/>
  <c r="N512" i="1" a="1"/>
  <c r="N512" i="1" s="1"/>
  <c r="Y511" i="1" a="1"/>
  <c r="Y511" i="1" s="1"/>
  <c r="X511" i="1" a="1"/>
  <c r="X511" i="1" s="1"/>
  <c r="W511" i="1" a="1"/>
  <c r="W511" i="1" s="1"/>
  <c r="V511" i="1" a="1"/>
  <c r="V511" i="1" s="1"/>
  <c r="U511" i="1" a="1"/>
  <c r="U511" i="1" s="1"/>
  <c r="T511" i="1" a="1"/>
  <c r="T511" i="1" s="1"/>
  <c r="S511" i="1" a="1"/>
  <c r="S511" i="1" s="1"/>
  <c r="Q511" i="1" a="1"/>
  <c r="Q511" i="1" s="1"/>
  <c r="P511" i="1" a="1"/>
  <c r="P511" i="1" s="1"/>
  <c r="O511" i="1" a="1"/>
  <c r="O511" i="1" s="1"/>
  <c r="N511" i="1" a="1"/>
  <c r="N511" i="1" s="1"/>
  <c r="Y510" i="1" a="1"/>
  <c r="Y510" i="1" s="1"/>
  <c r="X510" i="1" a="1"/>
  <c r="X510" i="1" s="1"/>
  <c r="W510" i="1" a="1"/>
  <c r="W510" i="1" s="1"/>
  <c r="V510" i="1" a="1"/>
  <c r="V510" i="1" s="1"/>
  <c r="U510" i="1" a="1"/>
  <c r="U510" i="1" s="1"/>
  <c r="T510" i="1" a="1"/>
  <c r="T510" i="1" s="1"/>
  <c r="S510" i="1" a="1"/>
  <c r="S510" i="1" s="1"/>
  <c r="Q510" i="1" a="1"/>
  <c r="Q510" i="1" s="1"/>
  <c r="P510" i="1" a="1"/>
  <c r="P510" i="1" s="1"/>
  <c r="O510" i="1" a="1"/>
  <c r="O510" i="1" s="1"/>
  <c r="N510" i="1" a="1"/>
  <c r="N510" i="1" s="1"/>
  <c r="Y509" i="1" a="1"/>
  <c r="Y509" i="1" s="1"/>
  <c r="X509" i="1" a="1"/>
  <c r="X509" i="1" s="1"/>
  <c r="W509" i="1" a="1"/>
  <c r="W509" i="1" s="1"/>
  <c r="V509" i="1" a="1"/>
  <c r="V509" i="1" s="1"/>
  <c r="U509" i="1" a="1"/>
  <c r="U509" i="1" s="1"/>
  <c r="T509" i="1" a="1"/>
  <c r="T509" i="1" s="1"/>
  <c r="S509" i="1" a="1"/>
  <c r="S509" i="1" s="1"/>
  <c r="Q509" i="1" a="1"/>
  <c r="Q509" i="1" s="1"/>
  <c r="P509" i="1" a="1"/>
  <c r="P509" i="1" s="1"/>
  <c r="O509" i="1" a="1"/>
  <c r="O509" i="1" s="1"/>
  <c r="N509" i="1" a="1"/>
  <c r="N509" i="1" s="1"/>
  <c r="Y508" i="1" a="1"/>
  <c r="Y508" i="1" s="1"/>
  <c r="X508" i="1" a="1"/>
  <c r="X508" i="1" s="1"/>
  <c r="W508" i="1" a="1"/>
  <c r="W508" i="1" s="1"/>
  <c r="V508" i="1" a="1"/>
  <c r="V508" i="1" s="1"/>
  <c r="U508" i="1" a="1"/>
  <c r="U508" i="1" s="1"/>
  <c r="T508" i="1" a="1"/>
  <c r="T508" i="1" s="1"/>
  <c r="S508" i="1" a="1"/>
  <c r="S508" i="1" s="1"/>
  <c r="Q508" i="1" a="1"/>
  <c r="Q508" i="1" s="1"/>
  <c r="P508" i="1" a="1"/>
  <c r="P508" i="1" s="1"/>
  <c r="O508" i="1" a="1"/>
  <c r="O508" i="1" s="1"/>
  <c r="N508" i="1" a="1"/>
  <c r="N508" i="1" s="1"/>
  <c r="Y507" i="1" a="1"/>
  <c r="Y507" i="1" s="1"/>
  <c r="X507" i="1" a="1"/>
  <c r="X507" i="1" s="1"/>
  <c r="W507" i="1" a="1"/>
  <c r="W507" i="1" s="1"/>
  <c r="V507" i="1" a="1"/>
  <c r="V507" i="1" s="1"/>
  <c r="U507" i="1" a="1"/>
  <c r="U507" i="1" s="1"/>
  <c r="T507" i="1" a="1"/>
  <c r="T507" i="1" s="1"/>
  <c r="S507" i="1" a="1"/>
  <c r="S507" i="1" s="1"/>
  <c r="Q507" i="1" a="1"/>
  <c r="Q507" i="1" s="1"/>
  <c r="P507" i="1" a="1"/>
  <c r="P507" i="1" s="1"/>
  <c r="O507" i="1" a="1"/>
  <c r="O507" i="1" s="1"/>
  <c r="N507" i="1" a="1"/>
  <c r="N507" i="1" s="1"/>
  <c r="Y506" i="1" a="1"/>
  <c r="Y506" i="1" s="1"/>
  <c r="X506" i="1" a="1"/>
  <c r="X506" i="1" s="1"/>
  <c r="W506" i="1" a="1"/>
  <c r="W506" i="1" s="1"/>
  <c r="V506" i="1" a="1"/>
  <c r="V506" i="1" s="1"/>
  <c r="U506" i="1" a="1"/>
  <c r="U506" i="1" s="1"/>
  <c r="T506" i="1" a="1"/>
  <c r="T506" i="1" s="1"/>
  <c r="S506" i="1" a="1"/>
  <c r="S506" i="1" s="1"/>
  <c r="Q506" i="1" a="1"/>
  <c r="Q506" i="1" s="1"/>
  <c r="P506" i="1" a="1"/>
  <c r="P506" i="1" s="1"/>
  <c r="O506" i="1" a="1"/>
  <c r="O506" i="1" s="1"/>
  <c r="N506" i="1" a="1"/>
  <c r="N506" i="1" s="1"/>
  <c r="Y505" i="1" a="1"/>
  <c r="Y505" i="1" s="1"/>
  <c r="X505" i="1" a="1"/>
  <c r="X505" i="1" s="1"/>
  <c r="W505" i="1" a="1"/>
  <c r="W505" i="1" s="1"/>
  <c r="V505" i="1" a="1"/>
  <c r="V505" i="1" s="1"/>
  <c r="U505" i="1" a="1"/>
  <c r="U505" i="1" s="1"/>
  <c r="T505" i="1" a="1"/>
  <c r="T505" i="1" s="1"/>
  <c r="S505" i="1" a="1"/>
  <c r="S505" i="1" s="1"/>
  <c r="Q505" i="1" a="1"/>
  <c r="Q505" i="1" s="1"/>
  <c r="P505" i="1" a="1"/>
  <c r="P505" i="1" s="1"/>
  <c r="O505" i="1" a="1"/>
  <c r="O505" i="1" s="1"/>
  <c r="N505" i="1" a="1"/>
  <c r="N505" i="1" s="1"/>
  <c r="Y504" i="1" a="1"/>
  <c r="Y504" i="1" s="1"/>
  <c r="X504" i="1" a="1"/>
  <c r="X504" i="1" s="1"/>
  <c r="W504" i="1" a="1"/>
  <c r="W504" i="1" s="1"/>
  <c r="V504" i="1" a="1"/>
  <c r="V504" i="1" s="1"/>
  <c r="U504" i="1" a="1"/>
  <c r="U504" i="1" s="1"/>
  <c r="T504" i="1" a="1"/>
  <c r="T504" i="1" s="1"/>
  <c r="S504" i="1" a="1"/>
  <c r="S504" i="1" s="1"/>
  <c r="Q504" i="1" a="1"/>
  <c r="Q504" i="1" s="1"/>
  <c r="P504" i="1" a="1"/>
  <c r="P504" i="1" s="1"/>
  <c r="O504" i="1" a="1"/>
  <c r="O504" i="1" s="1"/>
  <c r="N504" i="1" a="1"/>
  <c r="N504" i="1" s="1"/>
  <c r="Y503" i="1" a="1"/>
  <c r="Y503" i="1" s="1"/>
  <c r="X503" i="1" a="1"/>
  <c r="X503" i="1" s="1"/>
  <c r="W503" i="1" a="1"/>
  <c r="W503" i="1" s="1"/>
  <c r="V503" i="1" a="1"/>
  <c r="V503" i="1" s="1"/>
  <c r="U503" i="1" a="1"/>
  <c r="U503" i="1" s="1"/>
  <c r="T503" i="1" a="1"/>
  <c r="T503" i="1" s="1"/>
  <c r="S503" i="1" a="1"/>
  <c r="S503" i="1" s="1"/>
  <c r="Q503" i="1" a="1"/>
  <c r="Q503" i="1" s="1"/>
  <c r="P503" i="1" a="1"/>
  <c r="P503" i="1" s="1"/>
  <c r="O503" i="1" a="1"/>
  <c r="O503" i="1" s="1"/>
  <c r="N503" i="1" a="1"/>
  <c r="N503" i="1" s="1"/>
  <c r="Y502" i="1" a="1"/>
  <c r="Y502" i="1" s="1"/>
  <c r="X502" i="1" a="1"/>
  <c r="X502" i="1" s="1"/>
  <c r="W502" i="1" a="1"/>
  <c r="W502" i="1" s="1"/>
  <c r="V502" i="1" a="1"/>
  <c r="V502" i="1" s="1"/>
  <c r="U502" i="1" a="1"/>
  <c r="U502" i="1" s="1"/>
  <c r="T502" i="1" a="1"/>
  <c r="T502" i="1" s="1"/>
  <c r="S502" i="1" a="1"/>
  <c r="S502" i="1" s="1"/>
  <c r="Q502" i="1" a="1"/>
  <c r="Q502" i="1" s="1"/>
  <c r="P502" i="1" a="1"/>
  <c r="P502" i="1" s="1"/>
  <c r="O502" i="1" a="1"/>
  <c r="O502" i="1" s="1"/>
  <c r="N502" i="1" a="1"/>
  <c r="N502" i="1" s="1"/>
  <c r="Y501" i="1" a="1"/>
  <c r="Y501" i="1" s="1"/>
  <c r="X501" i="1" a="1"/>
  <c r="X501" i="1" s="1"/>
  <c r="W501" i="1" a="1"/>
  <c r="W501" i="1" s="1"/>
  <c r="V501" i="1" a="1"/>
  <c r="V501" i="1" s="1"/>
  <c r="U501" i="1" a="1"/>
  <c r="U501" i="1" s="1"/>
  <c r="T501" i="1" a="1"/>
  <c r="T501" i="1" s="1"/>
  <c r="S501" i="1" a="1"/>
  <c r="S501" i="1" s="1"/>
  <c r="Q501" i="1" a="1"/>
  <c r="Q501" i="1" s="1"/>
  <c r="P501" i="1" a="1"/>
  <c r="P501" i="1" s="1"/>
  <c r="O501" i="1" a="1"/>
  <c r="O501" i="1" s="1"/>
  <c r="N501" i="1" a="1"/>
  <c r="N501" i="1" s="1"/>
  <c r="Y500" i="1" a="1"/>
  <c r="Y500" i="1" s="1"/>
  <c r="X500" i="1" a="1"/>
  <c r="X500" i="1" s="1"/>
  <c r="W500" i="1" a="1"/>
  <c r="W500" i="1" s="1"/>
  <c r="V500" i="1" a="1"/>
  <c r="V500" i="1" s="1"/>
  <c r="U500" i="1" a="1"/>
  <c r="U500" i="1" s="1"/>
  <c r="T500" i="1" a="1"/>
  <c r="T500" i="1" s="1"/>
  <c r="S500" i="1" a="1"/>
  <c r="S500" i="1" s="1"/>
  <c r="Q500" i="1" a="1"/>
  <c r="Q500" i="1" s="1"/>
  <c r="P500" i="1" a="1"/>
  <c r="P500" i="1" s="1"/>
  <c r="O500" i="1" a="1"/>
  <c r="O500" i="1" s="1"/>
  <c r="N500" i="1" a="1"/>
  <c r="N500" i="1" s="1"/>
  <c r="Y499" i="1" a="1"/>
  <c r="Y499" i="1" s="1"/>
  <c r="X499" i="1" a="1"/>
  <c r="X499" i="1" s="1"/>
  <c r="W499" i="1" a="1"/>
  <c r="W499" i="1" s="1"/>
  <c r="V499" i="1" a="1"/>
  <c r="V499" i="1" s="1"/>
  <c r="U499" i="1" a="1"/>
  <c r="U499" i="1" s="1"/>
  <c r="T499" i="1" a="1"/>
  <c r="T499" i="1" s="1"/>
  <c r="S499" i="1" a="1"/>
  <c r="S499" i="1" s="1"/>
  <c r="Q499" i="1" a="1"/>
  <c r="Q499" i="1" s="1"/>
  <c r="P499" i="1" a="1"/>
  <c r="P499" i="1" s="1"/>
  <c r="O499" i="1" a="1"/>
  <c r="O499" i="1" s="1"/>
  <c r="N499" i="1" a="1"/>
  <c r="N499" i="1" s="1"/>
  <c r="Y498" i="1" a="1"/>
  <c r="Y498" i="1" s="1"/>
  <c r="X498" i="1" a="1"/>
  <c r="X498" i="1" s="1"/>
  <c r="W498" i="1" a="1"/>
  <c r="W498" i="1" s="1"/>
  <c r="V498" i="1" a="1"/>
  <c r="V498" i="1" s="1"/>
  <c r="U498" i="1" a="1"/>
  <c r="U498" i="1" s="1"/>
  <c r="T498" i="1" a="1"/>
  <c r="T498" i="1" s="1"/>
  <c r="S498" i="1" a="1"/>
  <c r="S498" i="1" s="1"/>
  <c r="Q498" i="1" a="1"/>
  <c r="Q498" i="1" s="1"/>
  <c r="P498" i="1" a="1"/>
  <c r="P498" i="1" s="1"/>
  <c r="O498" i="1" a="1"/>
  <c r="O498" i="1" s="1"/>
  <c r="N498" i="1" a="1"/>
  <c r="N498" i="1" s="1"/>
  <c r="Y497" i="1" a="1"/>
  <c r="Y497" i="1" s="1"/>
  <c r="X497" i="1" a="1"/>
  <c r="X497" i="1" s="1"/>
  <c r="W497" i="1" a="1"/>
  <c r="W497" i="1" s="1"/>
  <c r="V497" i="1" a="1"/>
  <c r="V497" i="1" s="1"/>
  <c r="U497" i="1" a="1"/>
  <c r="U497" i="1" s="1"/>
  <c r="T497" i="1" a="1"/>
  <c r="T497" i="1" s="1"/>
  <c r="S497" i="1" a="1"/>
  <c r="S497" i="1" s="1"/>
  <c r="Q497" i="1" a="1"/>
  <c r="Q497" i="1" s="1"/>
  <c r="P497" i="1" a="1"/>
  <c r="P497" i="1" s="1"/>
  <c r="O497" i="1" a="1"/>
  <c r="O497" i="1" s="1"/>
  <c r="N497" i="1" a="1"/>
  <c r="N497" i="1" s="1"/>
  <c r="Y496" i="1" a="1"/>
  <c r="Y496" i="1" s="1"/>
  <c r="X496" i="1" a="1"/>
  <c r="X496" i="1" s="1"/>
  <c r="W496" i="1" a="1"/>
  <c r="W496" i="1" s="1"/>
  <c r="V496" i="1" a="1"/>
  <c r="V496" i="1" s="1"/>
  <c r="U496" i="1" a="1"/>
  <c r="U496" i="1" s="1"/>
  <c r="T496" i="1" a="1"/>
  <c r="T496" i="1" s="1"/>
  <c r="S496" i="1" a="1"/>
  <c r="S496" i="1" s="1"/>
  <c r="Q496" i="1" a="1"/>
  <c r="Q496" i="1" s="1"/>
  <c r="P496" i="1" a="1"/>
  <c r="P496" i="1" s="1"/>
  <c r="O496" i="1" a="1"/>
  <c r="O496" i="1" s="1"/>
  <c r="N496" i="1" a="1"/>
  <c r="N496" i="1" s="1"/>
  <c r="Y495" i="1" a="1"/>
  <c r="Y495" i="1" s="1"/>
  <c r="X495" i="1" a="1"/>
  <c r="X495" i="1" s="1"/>
  <c r="W495" i="1" a="1"/>
  <c r="W495" i="1" s="1"/>
  <c r="V495" i="1" a="1"/>
  <c r="V495" i="1" s="1"/>
  <c r="U495" i="1" a="1"/>
  <c r="U495" i="1" s="1"/>
  <c r="T495" i="1" a="1"/>
  <c r="T495" i="1" s="1"/>
  <c r="S495" i="1" a="1"/>
  <c r="S495" i="1" s="1"/>
  <c r="Q495" i="1" a="1"/>
  <c r="Q495" i="1" s="1"/>
  <c r="P495" i="1" a="1"/>
  <c r="P495" i="1" s="1"/>
  <c r="O495" i="1" a="1"/>
  <c r="O495" i="1" s="1"/>
  <c r="N495" i="1" a="1"/>
  <c r="N495" i="1" s="1"/>
  <c r="Y494" i="1" a="1"/>
  <c r="Y494" i="1" s="1"/>
  <c r="X494" i="1" a="1"/>
  <c r="X494" i="1" s="1"/>
  <c r="W494" i="1" a="1"/>
  <c r="W494" i="1" s="1"/>
  <c r="V494" i="1" a="1"/>
  <c r="V494" i="1" s="1"/>
  <c r="U494" i="1" a="1"/>
  <c r="U494" i="1" s="1"/>
  <c r="T494" i="1" a="1"/>
  <c r="T494" i="1" s="1"/>
  <c r="S494" i="1" a="1"/>
  <c r="S494" i="1" s="1"/>
  <c r="Q494" i="1" a="1"/>
  <c r="Q494" i="1" s="1"/>
  <c r="P494" i="1" a="1"/>
  <c r="P494" i="1" s="1"/>
  <c r="O494" i="1" a="1"/>
  <c r="O494" i="1" s="1"/>
  <c r="N494" i="1" a="1"/>
  <c r="N494" i="1" s="1"/>
  <c r="Y493" i="1" a="1"/>
  <c r="Y493" i="1" s="1"/>
  <c r="X493" i="1" a="1"/>
  <c r="X493" i="1" s="1"/>
  <c r="W493" i="1" a="1"/>
  <c r="W493" i="1" s="1"/>
  <c r="V493" i="1" a="1"/>
  <c r="V493" i="1" s="1"/>
  <c r="U493" i="1" a="1"/>
  <c r="U493" i="1" s="1"/>
  <c r="T493" i="1" a="1"/>
  <c r="T493" i="1" s="1"/>
  <c r="S493" i="1" a="1"/>
  <c r="S493" i="1" s="1"/>
  <c r="Q493" i="1" a="1"/>
  <c r="Q493" i="1" s="1"/>
  <c r="P493" i="1" a="1"/>
  <c r="P493" i="1" s="1"/>
  <c r="O493" i="1" a="1"/>
  <c r="O493" i="1" s="1"/>
  <c r="N493" i="1" a="1"/>
  <c r="N493" i="1" s="1"/>
  <c r="Y492" i="1" a="1"/>
  <c r="Y492" i="1" s="1"/>
  <c r="X492" i="1" a="1"/>
  <c r="X492" i="1" s="1"/>
  <c r="W492" i="1" a="1"/>
  <c r="W492" i="1" s="1"/>
  <c r="V492" i="1" a="1"/>
  <c r="V492" i="1" s="1"/>
  <c r="U492" i="1" a="1"/>
  <c r="U492" i="1" s="1"/>
  <c r="T492" i="1" a="1"/>
  <c r="T492" i="1" s="1"/>
  <c r="S492" i="1" a="1"/>
  <c r="S492" i="1" s="1"/>
  <c r="Q492" i="1" a="1"/>
  <c r="Q492" i="1" s="1"/>
  <c r="P492" i="1" a="1"/>
  <c r="P492" i="1" s="1"/>
  <c r="O492" i="1" a="1"/>
  <c r="O492" i="1" s="1"/>
  <c r="N492" i="1" a="1"/>
  <c r="N492" i="1" s="1"/>
  <c r="Y491" i="1" a="1"/>
  <c r="Y491" i="1" s="1"/>
  <c r="X491" i="1" a="1"/>
  <c r="X491" i="1" s="1"/>
  <c r="W491" i="1" a="1"/>
  <c r="W491" i="1" s="1"/>
  <c r="V491" i="1" a="1"/>
  <c r="V491" i="1" s="1"/>
  <c r="U491" i="1" a="1"/>
  <c r="U491" i="1" s="1"/>
  <c r="T491" i="1" a="1"/>
  <c r="T491" i="1" s="1"/>
  <c r="S491" i="1" a="1"/>
  <c r="S491" i="1" s="1"/>
  <c r="Q491" i="1" a="1"/>
  <c r="Q491" i="1" s="1"/>
  <c r="P491" i="1" a="1"/>
  <c r="P491" i="1" s="1"/>
  <c r="O491" i="1" a="1"/>
  <c r="O491" i="1" s="1"/>
  <c r="N491" i="1" a="1"/>
  <c r="N491" i="1" s="1"/>
  <c r="Y490" i="1" a="1"/>
  <c r="Y490" i="1" s="1"/>
  <c r="X490" i="1" a="1"/>
  <c r="X490" i="1" s="1"/>
  <c r="W490" i="1" a="1"/>
  <c r="W490" i="1" s="1"/>
  <c r="V490" i="1" a="1"/>
  <c r="V490" i="1" s="1"/>
  <c r="U490" i="1" a="1"/>
  <c r="U490" i="1" s="1"/>
  <c r="T490" i="1" a="1"/>
  <c r="T490" i="1" s="1"/>
  <c r="S490" i="1" a="1"/>
  <c r="S490" i="1" s="1"/>
  <c r="Q490" i="1" a="1"/>
  <c r="Q490" i="1" s="1"/>
  <c r="P490" i="1" a="1"/>
  <c r="P490" i="1" s="1"/>
  <c r="O490" i="1" a="1"/>
  <c r="O490" i="1" s="1"/>
  <c r="N490" i="1" a="1"/>
  <c r="N490" i="1" s="1"/>
  <c r="Y489" i="1" a="1"/>
  <c r="Y489" i="1" s="1"/>
  <c r="X489" i="1" a="1"/>
  <c r="X489" i="1" s="1"/>
  <c r="W489" i="1" a="1"/>
  <c r="W489" i="1" s="1"/>
  <c r="V489" i="1" a="1"/>
  <c r="V489" i="1" s="1"/>
  <c r="U489" i="1" a="1"/>
  <c r="U489" i="1" s="1"/>
  <c r="T489" i="1" a="1"/>
  <c r="T489" i="1" s="1"/>
  <c r="S489" i="1" a="1"/>
  <c r="S489" i="1" s="1"/>
  <c r="Q489" i="1" a="1"/>
  <c r="Q489" i="1" s="1"/>
  <c r="P489" i="1" a="1"/>
  <c r="P489" i="1" s="1"/>
  <c r="O489" i="1" a="1"/>
  <c r="O489" i="1" s="1"/>
  <c r="N489" i="1" a="1"/>
  <c r="N489" i="1" s="1"/>
  <c r="Y488" i="1" a="1"/>
  <c r="Y488" i="1" s="1"/>
  <c r="X488" i="1" a="1"/>
  <c r="X488" i="1" s="1"/>
  <c r="W488" i="1" a="1"/>
  <c r="W488" i="1" s="1"/>
  <c r="V488" i="1" a="1"/>
  <c r="V488" i="1" s="1"/>
  <c r="U488" i="1" a="1"/>
  <c r="U488" i="1" s="1"/>
  <c r="T488" i="1" a="1"/>
  <c r="T488" i="1" s="1"/>
  <c r="S488" i="1" a="1"/>
  <c r="S488" i="1" s="1"/>
  <c r="Q488" i="1" a="1"/>
  <c r="Q488" i="1" s="1"/>
  <c r="P488" i="1" a="1"/>
  <c r="P488" i="1" s="1"/>
  <c r="O488" i="1" a="1"/>
  <c r="O488" i="1" s="1"/>
  <c r="N488" i="1" a="1"/>
  <c r="N488" i="1" s="1"/>
  <c r="Y487" i="1" a="1"/>
  <c r="Y487" i="1" s="1"/>
  <c r="X487" i="1" a="1"/>
  <c r="X487" i="1" s="1"/>
  <c r="W487" i="1" a="1"/>
  <c r="W487" i="1" s="1"/>
  <c r="V487" i="1" a="1"/>
  <c r="V487" i="1" s="1"/>
  <c r="U487" i="1" a="1"/>
  <c r="U487" i="1" s="1"/>
  <c r="T487" i="1" a="1"/>
  <c r="T487" i="1" s="1"/>
  <c r="S487" i="1" a="1"/>
  <c r="S487" i="1" s="1"/>
  <c r="Q487" i="1" a="1"/>
  <c r="Q487" i="1" s="1"/>
  <c r="P487" i="1" a="1"/>
  <c r="P487" i="1" s="1"/>
  <c r="O487" i="1" a="1"/>
  <c r="O487" i="1" s="1"/>
  <c r="N487" i="1" a="1"/>
  <c r="N487" i="1" s="1"/>
  <c r="Y486" i="1" a="1"/>
  <c r="Y486" i="1" s="1"/>
  <c r="X486" i="1" a="1"/>
  <c r="X486" i="1" s="1"/>
  <c r="W486" i="1" a="1"/>
  <c r="W486" i="1" s="1"/>
  <c r="V486" i="1" a="1"/>
  <c r="V486" i="1" s="1"/>
  <c r="U486" i="1" a="1"/>
  <c r="U486" i="1" s="1"/>
  <c r="T486" i="1" a="1"/>
  <c r="T486" i="1" s="1"/>
  <c r="S486" i="1" a="1"/>
  <c r="S486" i="1" s="1"/>
  <c r="Q486" i="1" a="1"/>
  <c r="Q486" i="1" s="1"/>
  <c r="P486" i="1" a="1"/>
  <c r="P486" i="1" s="1"/>
  <c r="O486" i="1" a="1"/>
  <c r="O486" i="1" s="1"/>
  <c r="N486" i="1" a="1"/>
  <c r="N486" i="1" s="1"/>
  <c r="Y485" i="1" a="1"/>
  <c r="Y485" i="1" s="1"/>
  <c r="X485" i="1" a="1"/>
  <c r="X485" i="1" s="1"/>
  <c r="W485" i="1" a="1"/>
  <c r="W485" i="1" s="1"/>
  <c r="V485" i="1" a="1"/>
  <c r="V485" i="1" s="1"/>
  <c r="U485" i="1" a="1"/>
  <c r="U485" i="1" s="1"/>
  <c r="T485" i="1" a="1"/>
  <c r="T485" i="1" s="1"/>
  <c r="S485" i="1" a="1"/>
  <c r="S485" i="1" s="1"/>
  <c r="Q485" i="1" a="1"/>
  <c r="Q485" i="1" s="1"/>
  <c r="P485" i="1" a="1"/>
  <c r="P485" i="1" s="1"/>
  <c r="O485" i="1" a="1"/>
  <c r="O485" i="1" s="1"/>
  <c r="N485" i="1" a="1"/>
  <c r="N485" i="1" s="1"/>
  <c r="Y484" i="1" a="1"/>
  <c r="Y484" i="1" s="1"/>
  <c r="X484" i="1" a="1"/>
  <c r="X484" i="1" s="1"/>
  <c r="W484" i="1" a="1"/>
  <c r="W484" i="1" s="1"/>
  <c r="V484" i="1" a="1"/>
  <c r="V484" i="1" s="1"/>
  <c r="U484" i="1" a="1"/>
  <c r="U484" i="1" s="1"/>
  <c r="T484" i="1" a="1"/>
  <c r="T484" i="1" s="1"/>
  <c r="S484" i="1" a="1"/>
  <c r="S484" i="1" s="1"/>
  <c r="Q484" i="1" a="1"/>
  <c r="Q484" i="1" s="1"/>
  <c r="P484" i="1" a="1"/>
  <c r="P484" i="1" s="1"/>
  <c r="O484" i="1" a="1"/>
  <c r="O484" i="1" s="1"/>
  <c r="N484" i="1" a="1"/>
  <c r="N484" i="1" s="1"/>
  <c r="Y483" i="1" a="1"/>
  <c r="Y483" i="1" s="1"/>
  <c r="X483" i="1" a="1"/>
  <c r="X483" i="1" s="1"/>
  <c r="W483" i="1" a="1"/>
  <c r="W483" i="1" s="1"/>
  <c r="V483" i="1" a="1"/>
  <c r="V483" i="1" s="1"/>
  <c r="U483" i="1" a="1"/>
  <c r="U483" i="1" s="1"/>
  <c r="T483" i="1" a="1"/>
  <c r="T483" i="1" s="1"/>
  <c r="S483" i="1" a="1"/>
  <c r="S483" i="1" s="1"/>
  <c r="Q483" i="1" a="1"/>
  <c r="Q483" i="1" s="1"/>
  <c r="P483" i="1" a="1"/>
  <c r="P483" i="1" s="1"/>
  <c r="O483" i="1" a="1"/>
  <c r="O483" i="1" s="1"/>
  <c r="N483" i="1" a="1"/>
  <c r="N483" i="1" s="1"/>
  <c r="Y482" i="1" a="1"/>
  <c r="Y482" i="1" s="1"/>
  <c r="X482" i="1" a="1"/>
  <c r="X482" i="1" s="1"/>
  <c r="W482" i="1" a="1"/>
  <c r="W482" i="1" s="1"/>
  <c r="V482" i="1" a="1"/>
  <c r="V482" i="1" s="1"/>
  <c r="U482" i="1" a="1"/>
  <c r="U482" i="1" s="1"/>
  <c r="T482" i="1" a="1"/>
  <c r="T482" i="1" s="1"/>
  <c r="S482" i="1" a="1"/>
  <c r="S482" i="1" s="1"/>
  <c r="Q482" i="1" a="1"/>
  <c r="Q482" i="1" s="1"/>
  <c r="P482" i="1" a="1"/>
  <c r="P482" i="1" s="1"/>
  <c r="O482" i="1" a="1"/>
  <c r="O482" i="1" s="1"/>
  <c r="N482" i="1" a="1"/>
  <c r="N482" i="1" s="1"/>
  <c r="Y481" i="1" a="1"/>
  <c r="Y481" i="1" s="1"/>
  <c r="X481" i="1" a="1"/>
  <c r="X481" i="1" s="1"/>
  <c r="W481" i="1" a="1"/>
  <c r="W481" i="1" s="1"/>
  <c r="V481" i="1" a="1"/>
  <c r="V481" i="1" s="1"/>
  <c r="U481" i="1" a="1"/>
  <c r="U481" i="1" s="1"/>
  <c r="T481" i="1" a="1"/>
  <c r="T481" i="1" s="1"/>
  <c r="S481" i="1" a="1"/>
  <c r="S481" i="1" s="1"/>
  <c r="Q481" i="1" a="1"/>
  <c r="Q481" i="1" s="1"/>
  <c r="P481" i="1" a="1"/>
  <c r="P481" i="1" s="1"/>
  <c r="O481" i="1" a="1"/>
  <c r="O481" i="1" s="1"/>
  <c r="N481" i="1" a="1"/>
  <c r="N481" i="1" s="1"/>
  <c r="Y480" i="1" a="1"/>
  <c r="Y480" i="1" s="1"/>
  <c r="X480" i="1" a="1"/>
  <c r="X480" i="1" s="1"/>
  <c r="W480" i="1" a="1"/>
  <c r="W480" i="1" s="1"/>
  <c r="V480" i="1" a="1"/>
  <c r="V480" i="1" s="1"/>
  <c r="U480" i="1" a="1"/>
  <c r="U480" i="1" s="1"/>
  <c r="T480" i="1" a="1"/>
  <c r="T480" i="1" s="1"/>
  <c r="S480" i="1" a="1"/>
  <c r="S480" i="1" s="1"/>
  <c r="Q480" i="1" a="1"/>
  <c r="Q480" i="1" s="1"/>
  <c r="P480" i="1" a="1"/>
  <c r="P480" i="1" s="1"/>
  <c r="O480" i="1" a="1"/>
  <c r="O480" i="1" s="1"/>
  <c r="N480" i="1" a="1"/>
  <c r="N480" i="1" s="1"/>
  <c r="Y479" i="1" a="1"/>
  <c r="Y479" i="1" s="1"/>
  <c r="X479" i="1" a="1"/>
  <c r="X479" i="1" s="1"/>
  <c r="W479" i="1" a="1"/>
  <c r="W479" i="1" s="1"/>
  <c r="V479" i="1" a="1"/>
  <c r="V479" i="1" s="1"/>
  <c r="U479" i="1" a="1"/>
  <c r="U479" i="1" s="1"/>
  <c r="T479" i="1" a="1"/>
  <c r="T479" i="1" s="1"/>
  <c r="S479" i="1" a="1"/>
  <c r="S479" i="1" s="1"/>
  <c r="Q479" i="1" a="1"/>
  <c r="Q479" i="1" s="1"/>
  <c r="P479" i="1" a="1"/>
  <c r="P479" i="1" s="1"/>
  <c r="O479" i="1" a="1"/>
  <c r="O479" i="1" s="1"/>
  <c r="N479" i="1" a="1"/>
  <c r="N479" i="1" s="1"/>
  <c r="Y478" i="1" a="1"/>
  <c r="Y478" i="1" s="1"/>
  <c r="X478" i="1" a="1"/>
  <c r="X478" i="1" s="1"/>
  <c r="W478" i="1" a="1"/>
  <c r="W478" i="1" s="1"/>
  <c r="V478" i="1" a="1"/>
  <c r="V478" i="1" s="1"/>
  <c r="U478" i="1" a="1"/>
  <c r="U478" i="1" s="1"/>
  <c r="T478" i="1" a="1"/>
  <c r="T478" i="1" s="1"/>
  <c r="S478" i="1" a="1"/>
  <c r="S478" i="1" s="1"/>
  <c r="Q478" i="1" a="1"/>
  <c r="Q478" i="1" s="1"/>
  <c r="P478" i="1" a="1"/>
  <c r="P478" i="1" s="1"/>
  <c r="O478" i="1" a="1"/>
  <c r="O478" i="1" s="1"/>
  <c r="N478" i="1" a="1"/>
  <c r="N478" i="1" s="1"/>
  <c r="Y477" i="1" a="1"/>
  <c r="Y477" i="1" s="1"/>
  <c r="X477" i="1" a="1"/>
  <c r="X477" i="1" s="1"/>
  <c r="W477" i="1" a="1"/>
  <c r="W477" i="1" s="1"/>
  <c r="V477" i="1" a="1"/>
  <c r="V477" i="1" s="1"/>
  <c r="U477" i="1" a="1"/>
  <c r="U477" i="1" s="1"/>
  <c r="T477" i="1" a="1"/>
  <c r="T477" i="1" s="1"/>
  <c r="S477" i="1" a="1"/>
  <c r="S477" i="1" s="1"/>
  <c r="Q477" i="1" a="1"/>
  <c r="Q477" i="1" s="1"/>
  <c r="P477" i="1" a="1"/>
  <c r="P477" i="1" s="1"/>
  <c r="O477" i="1" a="1"/>
  <c r="O477" i="1" s="1"/>
  <c r="N477" i="1" a="1"/>
  <c r="N477" i="1" s="1"/>
  <c r="Y476" i="1" a="1"/>
  <c r="Y476" i="1" s="1"/>
  <c r="X476" i="1" a="1"/>
  <c r="X476" i="1" s="1"/>
  <c r="W476" i="1" a="1"/>
  <c r="W476" i="1" s="1"/>
  <c r="V476" i="1" a="1"/>
  <c r="V476" i="1" s="1"/>
  <c r="U476" i="1" a="1"/>
  <c r="U476" i="1" s="1"/>
  <c r="T476" i="1" a="1"/>
  <c r="T476" i="1" s="1"/>
  <c r="S476" i="1" a="1"/>
  <c r="S476" i="1" s="1"/>
  <c r="Q476" i="1" a="1"/>
  <c r="Q476" i="1" s="1"/>
  <c r="P476" i="1" a="1"/>
  <c r="P476" i="1" s="1"/>
  <c r="O476" i="1" a="1"/>
  <c r="O476" i="1" s="1"/>
  <c r="N476" i="1" a="1"/>
  <c r="N476" i="1" s="1"/>
  <c r="Y475" i="1" a="1"/>
  <c r="Y475" i="1" s="1"/>
  <c r="X475" i="1" a="1"/>
  <c r="X475" i="1" s="1"/>
  <c r="W475" i="1" a="1"/>
  <c r="W475" i="1" s="1"/>
  <c r="V475" i="1" a="1"/>
  <c r="V475" i="1" s="1"/>
  <c r="U475" i="1" a="1"/>
  <c r="U475" i="1" s="1"/>
  <c r="T475" i="1" a="1"/>
  <c r="T475" i="1" s="1"/>
  <c r="S475" i="1" a="1"/>
  <c r="S475" i="1" s="1"/>
  <c r="Q475" i="1" a="1"/>
  <c r="Q475" i="1" s="1"/>
  <c r="P475" i="1" a="1"/>
  <c r="P475" i="1" s="1"/>
  <c r="O475" i="1" a="1"/>
  <c r="O475" i="1" s="1"/>
  <c r="N475" i="1" a="1"/>
  <c r="N475" i="1" s="1"/>
  <c r="Y474" i="1" a="1"/>
  <c r="Y474" i="1" s="1"/>
  <c r="X474" i="1" a="1"/>
  <c r="X474" i="1" s="1"/>
  <c r="W474" i="1" a="1"/>
  <c r="W474" i="1" s="1"/>
  <c r="V474" i="1" a="1"/>
  <c r="V474" i="1" s="1"/>
  <c r="U474" i="1" a="1"/>
  <c r="U474" i="1" s="1"/>
  <c r="T474" i="1" a="1"/>
  <c r="T474" i="1" s="1"/>
  <c r="S474" i="1" a="1"/>
  <c r="S474" i="1" s="1"/>
  <c r="Q474" i="1" a="1"/>
  <c r="Q474" i="1" s="1"/>
  <c r="P474" i="1" a="1"/>
  <c r="P474" i="1" s="1"/>
  <c r="O474" i="1" a="1"/>
  <c r="O474" i="1" s="1"/>
  <c r="N474" i="1" a="1"/>
  <c r="N474" i="1" s="1"/>
  <c r="Y473" i="1" a="1"/>
  <c r="Y473" i="1" s="1"/>
  <c r="X473" i="1" a="1"/>
  <c r="X473" i="1" s="1"/>
  <c r="W473" i="1" a="1"/>
  <c r="W473" i="1" s="1"/>
  <c r="V473" i="1" a="1"/>
  <c r="V473" i="1" s="1"/>
  <c r="U473" i="1" a="1"/>
  <c r="U473" i="1" s="1"/>
  <c r="T473" i="1" a="1"/>
  <c r="T473" i="1" s="1"/>
  <c r="S473" i="1" a="1"/>
  <c r="S473" i="1" s="1"/>
  <c r="Q473" i="1" a="1"/>
  <c r="Q473" i="1" s="1"/>
  <c r="P473" i="1" a="1"/>
  <c r="P473" i="1" s="1"/>
  <c r="O473" i="1" a="1"/>
  <c r="O473" i="1" s="1"/>
  <c r="N473" i="1" a="1"/>
  <c r="N473" i="1" s="1"/>
  <c r="Y472" i="1" a="1"/>
  <c r="Y472" i="1" s="1"/>
  <c r="X472" i="1" a="1"/>
  <c r="X472" i="1" s="1"/>
  <c r="W472" i="1" a="1"/>
  <c r="W472" i="1" s="1"/>
  <c r="V472" i="1" a="1"/>
  <c r="V472" i="1" s="1"/>
  <c r="U472" i="1" a="1"/>
  <c r="U472" i="1" s="1"/>
  <c r="T472" i="1" a="1"/>
  <c r="T472" i="1" s="1"/>
  <c r="S472" i="1" a="1"/>
  <c r="S472" i="1" s="1"/>
  <c r="Q472" i="1" a="1"/>
  <c r="Q472" i="1" s="1"/>
  <c r="P472" i="1" a="1"/>
  <c r="P472" i="1" s="1"/>
  <c r="O472" i="1" a="1"/>
  <c r="O472" i="1" s="1"/>
  <c r="N472" i="1" a="1"/>
  <c r="N472" i="1" s="1"/>
  <c r="Y471" i="1" a="1"/>
  <c r="Y471" i="1" s="1"/>
  <c r="X471" i="1" a="1"/>
  <c r="X471" i="1" s="1"/>
  <c r="W471" i="1" a="1"/>
  <c r="W471" i="1" s="1"/>
  <c r="V471" i="1" a="1"/>
  <c r="V471" i="1" s="1"/>
  <c r="U471" i="1" a="1"/>
  <c r="U471" i="1" s="1"/>
  <c r="T471" i="1" a="1"/>
  <c r="T471" i="1" s="1"/>
  <c r="S471" i="1" a="1"/>
  <c r="S471" i="1" s="1"/>
  <c r="Q471" i="1" a="1"/>
  <c r="Q471" i="1" s="1"/>
  <c r="P471" i="1" a="1"/>
  <c r="P471" i="1" s="1"/>
  <c r="O471" i="1" a="1"/>
  <c r="O471" i="1" s="1"/>
  <c r="N471" i="1" a="1"/>
  <c r="N471" i="1" s="1"/>
  <c r="Y470" i="1" a="1"/>
  <c r="Y470" i="1" s="1"/>
  <c r="X470" i="1" a="1"/>
  <c r="X470" i="1" s="1"/>
  <c r="W470" i="1" a="1"/>
  <c r="W470" i="1" s="1"/>
  <c r="V470" i="1" a="1"/>
  <c r="V470" i="1" s="1"/>
  <c r="U470" i="1" a="1"/>
  <c r="U470" i="1" s="1"/>
  <c r="T470" i="1" a="1"/>
  <c r="T470" i="1" s="1"/>
  <c r="S470" i="1" a="1"/>
  <c r="S470" i="1" s="1"/>
  <c r="Q470" i="1" a="1"/>
  <c r="Q470" i="1" s="1"/>
  <c r="P470" i="1" a="1"/>
  <c r="P470" i="1" s="1"/>
  <c r="O470" i="1" a="1"/>
  <c r="O470" i="1" s="1"/>
  <c r="N470" i="1" a="1"/>
  <c r="N470" i="1" s="1"/>
  <c r="Y469" i="1" a="1"/>
  <c r="Y469" i="1" s="1"/>
  <c r="X469" i="1" a="1"/>
  <c r="X469" i="1" s="1"/>
  <c r="W469" i="1" a="1"/>
  <c r="W469" i="1" s="1"/>
  <c r="V469" i="1" a="1"/>
  <c r="V469" i="1" s="1"/>
  <c r="U469" i="1" a="1"/>
  <c r="U469" i="1" s="1"/>
  <c r="T469" i="1" a="1"/>
  <c r="T469" i="1" s="1"/>
  <c r="S469" i="1" a="1"/>
  <c r="S469" i="1" s="1"/>
  <c r="Q469" i="1" a="1"/>
  <c r="Q469" i="1" s="1"/>
  <c r="P469" i="1" a="1"/>
  <c r="P469" i="1" s="1"/>
  <c r="O469" i="1" a="1"/>
  <c r="O469" i="1" s="1"/>
  <c r="N469" i="1" a="1"/>
  <c r="N469" i="1" s="1"/>
  <c r="Y468" i="1" a="1"/>
  <c r="Y468" i="1" s="1"/>
  <c r="X468" i="1" a="1"/>
  <c r="X468" i="1" s="1"/>
  <c r="W468" i="1" a="1"/>
  <c r="W468" i="1" s="1"/>
  <c r="V468" i="1" a="1"/>
  <c r="V468" i="1" s="1"/>
  <c r="U468" i="1" a="1"/>
  <c r="U468" i="1" s="1"/>
  <c r="T468" i="1" a="1"/>
  <c r="T468" i="1" s="1"/>
  <c r="S468" i="1" a="1"/>
  <c r="S468" i="1" s="1"/>
  <c r="Q468" i="1" a="1"/>
  <c r="Q468" i="1" s="1"/>
  <c r="P468" i="1" a="1"/>
  <c r="P468" i="1" s="1"/>
  <c r="O468" i="1" a="1"/>
  <c r="O468" i="1" s="1"/>
  <c r="N468" i="1" a="1"/>
  <c r="N468" i="1" s="1"/>
  <c r="Y467" i="1" a="1"/>
  <c r="Y467" i="1" s="1"/>
  <c r="X467" i="1" a="1"/>
  <c r="X467" i="1" s="1"/>
  <c r="W467" i="1" a="1"/>
  <c r="W467" i="1" s="1"/>
  <c r="V467" i="1" a="1"/>
  <c r="V467" i="1" s="1"/>
  <c r="U467" i="1" a="1"/>
  <c r="U467" i="1" s="1"/>
  <c r="T467" i="1" a="1"/>
  <c r="T467" i="1" s="1"/>
  <c r="S467" i="1" a="1"/>
  <c r="S467" i="1" s="1"/>
  <c r="Q467" i="1" a="1"/>
  <c r="Q467" i="1" s="1"/>
  <c r="P467" i="1" a="1"/>
  <c r="P467" i="1" s="1"/>
  <c r="O467" i="1" a="1"/>
  <c r="O467" i="1" s="1"/>
  <c r="N467" i="1" a="1"/>
  <c r="N467" i="1" s="1"/>
  <c r="Y466" i="1" a="1"/>
  <c r="Y466" i="1" s="1"/>
  <c r="X466" i="1" a="1"/>
  <c r="X466" i="1" s="1"/>
  <c r="W466" i="1" a="1"/>
  <c r="W466" i="1" s="1"/>
  <c r="V466" i="1" a="1"/>
  <c r="V466" i="1" s="1"/>
  <c r="U466" i="1" a="1"/>
  <c r="U466" i="1" s="1"/>
  <c r="T466" i="1" a="1"/>
  <c r="T466" i="1" s="1"/>
  <c r="S466" i="1" a="1"/>
  <c r="S466" i="1" s="1"/>
  <c r="Q466" i="1" a="1"/>
  <c r="Q466" i="1" s="1"/>
  <c r="P466" i="1" a="1"/>
  <c r="P466" i="1" s="1"/>
  <c r="O466" i="1" a="1"/>
  <c r="O466" i="1" s="1"/>
  <c r="N466" i="1" a="1"/>
  <c r="N466" i="1" s="1"/>
  <c r="Y465" i="1" a="1"/>
  <c r="Y465" i="1" s="1"/>
  <c r="X465" i="1" a="1"/>
  <c r="X465" i="1" s="1"/>
  <c r="W465" i="1" a="1"/>
  <c r="W465" i="1" s="1"/>
  <c r="V465" i="1" a="1"/>
  <c r="V465" i="1" s="1"/>
  <c r="U465" i="1" a="1"/>
  <c r="U465" i="1" s="1"/>
  <c r="T465" i="1" a="1"/>
  <c r="T465" i="1" s="1"/>
  <c r="S465" i="1" a="1"/>
  <c r="S465" i="1" s="1"/>
  <c r="Q465" i="1" a="1"/>
  <c r="Q465" i="1" s="1"/>
  <c r="P465" i="1" a="1"/>
  <c r="P465" i="1" s="1"/>
  <c r="O465" i="1" a="1"/>
  <c r="O465" i="1" s="1"/>
  <c r="N465" i="1" a="1"/>
  <c r="N465" i="1" s="1"/>
  <c r="Y464" i="1" a="1"/>
  <c r="Y464" i="1" s="1"/>
  <c r="X464" i="1" a="1"/>
  <c r="X464" i="1" s="1"/>
  <c r="W464" i="1" a="1"/>
  <c r="W464" i="1" s="1"/>
  <c r="V464" i="1" a="1"/>
  <c r="V464" i="1" s="1"/>
  <c r="U464" i="1" a="1"/>
  <c r="U464" i="1" s="1"/>
  <c r="T464" i="1" a="1"/>
  <c r="T464" i="1" s="1"/>
  <c r="S464" i="1" a="1"/>
  <c r="S464" i="1" s="1"/>
  <c r="Q464" i="1" a="1"/>
  <c r="Q464" i="1" s="1"/>
  <c r="P464" i="1" a="1"/>
  <c r="P464" i="1" s="1"/>
  <c r="O464" i="1" a="1"/>
  <c r="O464" i="1" s="1"/>
  <c r="N464" i="1" a="1"/>
  <c r="N464" i="1" s="1"/>
  <c r="Y463" i="1" a="1"/>
  <c r="Y463" i="1" s="1"/>
  <c r="X463" i="1" a="1"/>
  <c r="X463" i="1" s="1"/>
  <c r="W463" i="1" a="1"/>
  <c r="W463" i="1" s="1"/>
  <c r="V463" i="1" a="1"/>
  <c r="V463" i="1" s="1"/>
  <c r="U463" i="1" a="1"/>
  <c r="U463" i="1" s="1"/>
  <c r="T463" i="1" a="1"/>
  <c r="T463" i="1" s="1"/>
  <c r="S463" i="1" a="1"/>
  <c r="S463" i="1" s="1"/>
  <c r="Q463" i="1" a="1"/>
  <c r="Q463" i="1" s="1"/>
  <c r="P463" i="1" a="1"/>
  <c r="P463" i="1" s="1"/>
  <c r="O463" i="1" a="1"/>
  <c r="O463" i="1" s="1"/>
  <c r="N463" i="1" a="1"/>
  <c r="N463" i="1" s="1"/>
  <c r="Y462" i="1" a="1"/>
  <c r="Y462" i="1" s="1"/>
  <c r="X462" i="1" a="1"/>
  <c r="X462" i="1" s="1"/>
  <c r="W462" i="1" a="1"/>
  <c r="W462" i="1" s="1"/>
  <c r="V462" i="1" a="1"/>
  <c r="V462" i="1" s="1"/>
  <c r="U462" i="1" a="1"/>
  <c r="U462" i="1" s="1"/>
  <c r="T462" i="1" a="1"/>
  <c r="T462" i="1" s="1"/>
  <c r="S462" i="1" a="1"/>
  <c r="S462" i="1" s="1"/>
  <c r="Q462" i="1" a="1"/>
  <c r="Q462" i="1" s="1"/>
  <c r="P462" i="1" a="1"/>
  <c r="P462" i="1" s="1"/>
  <c r="O462" i="1" a="1"/>
  <c r="O462" i="1" s="1"/>
  <c r="N462" i="1" a="1"/>
  <c r="N462" i="1" s="1"/>
  <c r="Y461" i="1" a="1"/>
  <c r="Y461" i="1" s="1"/>
  <c r="X461" i="1" a="1"/>
  <c r="X461" i="1" s="1"/>
  <c r="W461" i="1" a="1"/>
  <c r="W461" i="1" s="1"/>
  <c r="V461" i="1" a="1"/>
  <c r="V461" i="1" s="1"/>
  <c r="U461" i="1" a="1"/>
  <c r="U461" i="1" s="1"/>
  <c r="T461" i="1" a="1"/>
  <c r="T461" i="1" s="1"/>
  <c r="S461" i="1" a="1"/>
  <c r="S461" i="1" s="1"/>
  <c r="Q461" i="1" a="1"/>
  <c r="Q461" i="1" s="1"/>
  <c r="P461" i="1" a="1"/>
  <c r="P461" i="1" s="1"/>
  <c r="O461" i="1" a="1"/>
  <c r="O461" i="1" s="1"/>
  <c r="N461" i="1" a="1"/>
  <c r="N461" i="1" s="1"/>
  <c r="Y460" i="1" a="1"/>
  <c r="Y460" i="1" s="1"/>
  <c r="X460" i="1" a="1"/>
  <c r="X460" i="1" s="1"/>
  <c r="W460" i="1" a="1"/>
  <c r="W460" i="1" s="1"/>
  <c r="V460" i="1" a="1"/>
  <c r="V460" i="1" s="1"/>
  <c r="U460" i="1" a="1"/>
  <c r="U460" i="1" s="1"/>
  <c r="T460" i="1" a="1"/>
  <c r="T460" i="1" s="1"/>
  <c r="S460" i="1" a="1"/>
  <c r="S460" i="1" s="1"/>
  <c r="Q460" i="1" a="1"/>
  <c r="Q460" i="1" s="1"/>
  <c r="P460" i="1" a="1"/>
  <c r="P460" i="1" s="1"/>
  <c r="O460" i="1" a="1"/>
  <c r="O460" i="1" s="1"/>
  <c r="N460" i="1" a="1"/>
  <c r="N460" i="1" s="1"/>
  <c r="Y459" i="1" a="1"/>
  <c r="Y459" i="1" s="1"/>
  <c r="X459" i="1" a="1"/>
  <c r="X459" i="1" s="1"/>
  <c r="W459" i="1" a="1"/>
  <c r="W459" i="1" s="1"/>
  <c r="V459" i="1" a="1"/>
  <c r="V459" i="1" s="1"/>
  <c r="U459" i="1" a="1"/>
  <c r="U459" i="1" s="1"/>
  <c r="T459" i="1" a="1"/>
  <c r="T459" i="1" s="1"/>
  <c r="S459" i="1" a="1"/>
  <c r="S459" i="1" s="1"/>
  <c r="Q459" i="1" a="1"/>
  <c r="Q459" i="1" s="1"/>
  <c r="P459" i="1" a="1"/>
  <c r="P459" i="1" s="1"/>
  <c r="O459" i="1" a="1"/>
  <c r="O459" i="1" s="1"/>
  <c r="N459" i="1" a="1"/>
  <c r="N459" i="1" s="1"/>
  <c r="Y458" i="1" a="1"/>
  <c r="Y458" i="1" s="1"/>
  <c r="X458" i="1" a="1"/>
  <c r="X458" i="1" s="1"/>
  <c r="W458" i="1" a="1"/>
  <c r="W458" i="1" s="1"/>
  <c r="V458" i="1" a="1"/>
  <c r="V458" i="1" s="1"/>
  <c r="U458" i="1" a="1"/>
  <c r="U458" i="1" s="1"/>
  <c r="T458" i="1" a="1"/>
  <c r="T458" i="1" s="1"/>
  <c r="S458" i="1" a="1"/>
  <c r="S458" i="1" s="1"/>
  <c r="Q458" i="1" a="1"/>
  <c r="Q458" i="1" s="1"/>
  <c r="P458" i="1" a="1"/>
  <c r="P458" i="1" s="1"/>
  <c r="O458" i="1" a="1"/>
  <c r="O458" i="1" s="1"/>
  <c r="N458" i="1" a="1"/>
  <c r="N458" i="1" s="1"/>
  <c r="Y457" i="1" a="1"/>
  <c r="Y457" i="1" s="1"/>
  <c r="X457" i="1" a="1"/>
  <c r="X457" i="1" s="1"/>
  <c r="W457" i="1" a="1"/>
  <c r="W457" i="1" s="1"/>
  <c r="V457" i="1" a="1"/>
  <c r="V457" i="1" s="1"/>
  <c r="U457" i="1" a="1"/>
  <c r="U457" i="1" s="1"/>
  <c r="T457" i="1" a="1"/>
  <c r="T457" i="1" s="1"/>
  <c r="S457" i="1" a="1"/>
  <c r="S457" i="1" s="1"/>
  <c r="Q457" i="1" a="1"/>
  <c r="Q457" i="1" s="1"/>
  <c r="P457" i="1" a="1"/>
  <c r="P457" i="1" s="1"/>
  <c r="O457" i="1" a="1"/>
  <c r="O457" i="1" s="1"/>
  <c r="N457" i="1" a="1"/>
  <c r="N457" i="1" s="1"/>
  <c r="Y456" i="1" a="1"/>
  <c r="Y456" i="1" s="1"/>
  <c r="X456" i="1" a="1"/>
  <c r="X456" i="1" s="1"/>
  <c r="W456" i="1" a="1"/>
  <c r="W456" i="1" s="1"/>
  <c r="V456" i="1" a="1"/>
  <c r="V456" i="1" s="1"/>
  <c r="U456" i="1" a="1"/>
  <c r="U456" i="1" s="1"/>
  <c r="T456" i="1" a="1"/>
  <c r="T456" i="1" s="1"/>
  <c r="S456" i="1" a="1"/>
  <c r="S456" i="1" s="1"/>
  <c r="Q456" i="1" a="1"/>
  <c r="Q456" i="1" s="1"/>
  <c r="P456" i="1" a="1"/>
  <c r="P456" i="1" s="1"/>
  <c r="O456" i="1" a="1"/>
  <c r="O456" i="1" s="1"/>
  <c r="N456" i="1" a="1"/>
  <c r="N456" i="1" s="1"/>
  <c r="Y455" i="1" a="1"/>
  <c r="Y455" i="1" s="1"/>
  <c r="X455" i="1" a="1"/>
  <c r="X455" i="1" s="1"/>
  <c r="W455" i="1" a="1"/>
  <c r="W455" i="1" s="1"/>
  <c r="V455" i="1" a="1"/>
  <c r="V455" i="1" s="1"/>
  <c r="U455" i="1" a="1"/>
  <c r="U455" i="1" s="1"/>
  <c r="T455" i="1" a="1"/>
  <c r="T455" i="1" s="1"/>
  <c r="S455" i="1" a="1"/>
  <c r="S455" i="1" s="1"/>
  <c r="Q455" i="1" a="1"/>
  <c r="Q455" i="1" s="1"/>
  <c r="P455" i="1" a="1"/>
  <c r="P455" i="1" s="1"/>
  <c r="O455" i="1" a="1"/>
  <c r="O455" i="1" s="1"/>
  <c r="N455" i="1" a="1"/>
  <c r="N455" i="1" s="1"/>
  <c r="Y454" i="1" a="1"/>
  <c r="Y454" i="1" s="1"/>
  <c r="X454" i="1" a="1"/>
  <c r="X454" i="1" s="1"/>
  <c r="W454" i="1" a="1"/>
  <c r="W454" i="1" s="1"/>
  <c r="V454" i="1" a="1"/>
  <c r="V454" i="1" s="1"/>
  <c r="U454" i="1" a="1"/>
  <c r="U454" i="1" s="1"/>
  <c r="T454" i="1" a="1"/>
  <c r="T454" i="1" s="1"/>
  <c r="S454" i="1" a="1"/>
  <c r="S454" i="1" s="1"/>
  <c r="Q454" i="1" a="1"/>
  <c r="Q454" i="1" s="1"/>
  <c r="P454" i="1" a="1"/>
  <c r="P454" i="1" s="1"/>
  <c r="O454" i="1" a="1"/>
  <c r="O454" i="1" s="1"/>
  <c r="N454" i="1" a="1"/>
  <c r="N454" i="1" s="1"/>
  <c r="Y453" i="1" a="1"/>
  <c r="Y453" i="1" s="1"/>
  <c r="X453" i="1" a="1"/>
  <c r="X453" i="1" s="1"/>
  <c r="W453" i="1" a="1"/>
  <c r="W453" i="1" s="1"/>
  <c r="V453" i="1" a="1"/>
  <c r="V453" i="1" s="1"/>
  <c r="U453" i="1" a="1"/>
  <c r="U453" i="1" s="1"/>
  <c r="T453" i="1" a="1"/>
  <c r="T453" i="1" s="1"/>
  <c r="S453" i="1" a="1"/>
  <c r="S453" i="1" s="1"/>
  <c r="Q453" i="1" a="1"/>
  <c r="Q453" i="1" s="1"/>
  <c r="P453" i="1" a="1"/>
  <c r="P453" i="1" s="1"/>
  <c r="O453" i="1" a="1"/>
  <c r="O453" i="1" s="1"/>
  <c r="N453" i="1" a="1"/>
  <c r="N453" i="1" s="1"/>
  <c r="Y452" i="1" a="1"/>
  <c r="Y452" i="1" s="1"/>
  <c r="X452" i="1" a="1"/>
  <c r="X452" i="1" s="1"/>
  <c r="W452" i="1" a="1"/>
  <c r="W452" i="1" s="1"/>
  <c r="V452" i="1" a="1"/>
  <c r="V452" i="1" s="1"/>
  <c r="U452" i="1" a="1"/>
  <c r="U452" i="1" s="1"/>
  <c r="T452" i="1" a="1"/>
  <c r="T452" i="1" s="1"/>
  <c r="S452" i="1" a="1"/>
  <c r="S452" i="1" s="1"/>
  <c r="Q452" i="1" a="1"/>
  <c r="Q452" i="1" s="1"/>
  <c r="P452" i="1" a="1"/>
  <c r="P452" i="1" s="1"/>
  <c r="O452" i="1" a="1"/>
  <c r="O452" i="1" s="1"/>
  <c r="N452" i="1" a="1"/>
  <c r="N452" i="1" s="1"/>
  <c r="Y451" i="1" a="1"/>
  <c r="Y451" i="1" s="1"/>
  <c r="X451" i="1" a="1"/>
  <c r="X451" i="1" s="1"/>
  <c r="W451" i="1" a="1"/>
  <c r="W451" i="1" s="1"/>
  <c r="V451" i="1" a="1"/>
  <c r="V451" i="1" s="1"/>
  <c r="U451" i="1" a="1"/>
  <c r="U451" i="1" s="1"/>
  <c r="T451" i="1" a="1"/>
  <c r="T451" i="1" s="1"/>
  <c r="S451" i="1" a="1"/>
  <c r="S451" i="1" s="1"/>
  <c r="Q451" i="1" a="1"/>
  <c r="Q451" i="1" s="1"/>
  <c r="P451" i="1" a="1"/>
  <c r="P451" i="1" s="1"/>
  <c r="O451" i="1" a="1"/>
  <c r="O451" i="1" s="1"/>
  <c r="N451" i="1" a="1"/>
  <c r="N451" i="1" s="1"/>
  <c r="Y450" i="1" a="1"/>
  <c r="Y450" i="1" s="1"/>
  <c r="X450" i="1" a="1"/>
  <c r="X450" i="1" s="1"/>
  <c r="W450" i="1" a="1"/>
  <c r="W450" i="1" s="1"/>
  <c r="V450" i="1" a="1"/>
  <c r="V450" i="1" s="1"/>
  <c r="U450" i="1" a="1"/>
  <c r="U450" i="1" s="1"/>
  <c r="T450" i="1" a="1"/>
  <c r="T450" i="1" s="1"/>
  <c r="S450" i="1" a="1"/>
  <c r="S450" i="1" s="1"/>
  <c r="Q450" i="1" a="1"/>
  <c r="Q450" i="1" s="1"/>
  <c r="P450" i="1" a="1"/>
  <c r="P450" i="1" s="1"/>
  <c r="O450" i="1" a="1"/>
  <c r="O450" i="1" s="1"/>
  <c r="N450" i="1" a="1"/>
  <c r="N450" i="1" s="1"/>
  <c r="Y449" i="1" a="1"/>
  <c r="Y449" i="1" s="1"/>
  <c r="X449" i="1" a="1"/>
  <c r="X449" i="1" s="1"/>
  <c r="W449" i="1" a="1"/>
  <c r="W449" i="1" s="1"/>
  <c r="V449" i="1" a="1"/>
  <c r="V449" i="1" s="1"/>
  <c r="U449" i="1" a="1"/>
  <c r="U449" i="1" s="1"/>
  <c r="T449" i="1" a="1"/>
  <c r="T449" i="1" s="1"/>
  <c r="S449" i="1" a="1"/>
  <c r="S449" i="1" s="1"/>
  <c r="Q449" i="1" a="1"/>
  <c r="Q449" i="1" s="1"/>
  <c r="P449" i="1" a="1"/>
  <c r="P449" i="1" s="1"/>
  <c r="O449" i="1" a="1"/>
  <c r="O449" i="1" s="1"/>
  <c r="N449" i="1" a="1"/>
  <c r="N449" i="1" s="1"/>
  <c r="Y448" i="1" a="1"/>
  <c r="Y448" i="1" s="1"/>
  <c r="X448" i="1" a="1"/>
  <c r="X448" i="1" s="1"/>
  <c r="W448" i="1" a="1"/>
  <c r="W448" i="1" s="1"/>
  <c r="V448" i="1" a="1"/>
  <c r="V448" i="1" s="1"/>
  <c r="U448" i="1" a="1"/>
  <c r="U448" i="1" s="1"/>
  <c r="T448" i="1" a="1"/>
  <c r="T448" i="1" s="1"/>
  <c r="S448" i="1" a="1"/>
  <c r="S448" i="1" s="1"/>
  <c r="Q448" i="1" a="1"/>
  <c r="Q448" i="1" s="1"/>
  <c r="P448" i="1" a="1"/>
  <c r="P448" i="1" s="1"/>
  <c r="O448" i="1" a="1"/>
  <c r="O448" i="1" s="1"/>
  <c r="N448" i="1" a="1"/>
  <c r="N448" i="1" s="1"/>
  <c r="Y447" i="1" a="1"/>
  <c r="Y447" i="1" s="1"/>
  <c r="X447" i="1" a="1"/>
  <c r="X447" i="1" s="1"/>
  <c r="W447" i="1" a="1"/>
  <c r="W447" i="1" s="1"/>
  <c r="V447" i="1" a="1"/>
  <c r="V447" i="1" s="1"/>
  <c r="U447" i="1" a="1"/>
  <c r="U447" i="1" s="1"/>
  <c r="T447" i="1" a="1"/>
  <c r="T447" i="1" s="1"/>
  <c r="S447" i="1" a="1"/>
  <c r="S447" i="1" s="1"/>
  <c r="Q447" i="1" a="1"/>
  <c r="Q447" i="1" s="1"/>
  <c r="P447" i="1" a="1"/>
  <c r="P447" i="1" s="1"/>
  <c r="O447" i="1" a="1"/>
  <c r="O447" i="1" s="1"/>
  <c r="N447" i="1" a="1"/>
  <c r="N447" i="1" s="1"/>
  <c r="Y446" i="1" a="1"/>
  <c r="Y446" i="1" s="1"/>
  <c r="X446" i="1" a="1"/>
  <c r="X446" i="1" s="1"/>
  <c r="W446" i="1" a="1"/>
  <c r="W446" i="1" s="1"/>
  <c r="V446" i="1" a="1"/>
  <c r="V446" i="1" s="1"/>
  <c r="U446" i="1" a="1"/>
  <c r="U446" i="1" s="1"/>
  <c r="T446" i="1" a="1"/>
  <c r="T446" i="1" s="1"/>
  <c r="S446" i="1" a="1"/>
  <c r="S446" i="1" s="1"/>
  <c r="Q446" i="1" a="1"/>
  <c r="Q446" i="1" s="1"/>
  <c r="P446" i="1" a="1"/>
  <c r="P446" i="1" s="1"/>
  <c r="O446" i="1" a="1"/>
  <c r="O446" i="1" s="1"/>
  <c r="N446" i="1" a="1"/>
  <c r="N446" i="1" s="1"/>
  <c r="Y445" i="1" a="1"/>
  <c r="Y445" i="1" s="1"/>
  <c r="X445" i="1" a="1"/>
  <c r="X445" i="1" s="1"/>
  <c r="W445" i="1" a="1"/>
  <c r="W445" i="1" s="1"/>
  <c r="V445" i="1" a="1"/>
  <c r="V445" i="1" s="1"/>
  <c r="U445" i="1" a="1"/>
  <c r="U445" i="1" s="1"/>
  <c r="T445" i="1" a="1"/>
  <c r="T445" i="1" s="1"/>
  <c r="S445" i="1" a="1"/>
  <c r="S445" i="1" s="1"/>
  <c r="Q445" i="1" a="1"/>
  <c r="Q445" i="1" s="1"/>
  <c r="P445" i="1" a="1"/>
  <c r="P445" i="1" s="1"/>
  <c r="O445" i="1" a="1"/>
  <c r="O445" i="1" s="1"/>
  <c r="N445" i="1" a="1"/>
  <c r="N445" i="1" s="1"/>
  <c r="Y444" i="1" a="1"/>
  <c r="Y444" i="1" s="1"/>
  <c r="X444" i="1" a="1"/>
  <c r="X444" i="1" s="1"/>
  <c r="W444" i="1" a="1"/>
  <c r="W444" i="1" s="1"/>
  <c r="V444" i="1" a="1"/>
  <c r="V444" i="1" s="1"/>
  <c r="U444" i="1" a="1"/>
  <c r="U444" i="1" s="1"/>
  <c r="T444" i="1" a="1"/>
  <c r="T444" i="1" s="1"/>
  <c r="S444" i="1" a="1"/>
  <c r="S444" i="1" s="1"/>
  <c r="Q444" i="1" a="1"/>
  <c r="Q444" i="1" s="1"/>
  <c r="P444" i="1" a="1"/>
  <c r="P444" i="1" s="1"/>
  <c r="O444" i="1" a="1"/>
  <c r="O444" i="1" s="1"/>
  <c r="N444" i="1" a="1"/>
  <c r="N444" i="1" s="1"/>
  <c r="Y443" i="1" a="1"/>
  <c r="Y443" i="1" s="1"/>
  <c r="X443" i="1" a="1"/>
  <c r="X443" i="1" s="1"/>
  <c r="W443" i="1" a="1"/>
  <c r="W443" i="1" s="1"/>
  <c r="V443" i="1" a="1"/>
  <c r="V443" i="1" s="1"/>
  <c r="U443" i="1" a="1"/>
  <c r="U443" i="1" s="1"/>
  <c r="T443" i="1" a="1"/>
  <c r="T443" i="1" s="1"/>
  <c r="S443" i="1" a="1"/>
  <c r="S443" i="1" s="1"/>
  <c r="Q443" i="1" a="1"/>
  <c r="Q443" i="1" s="1"/>
  <c r="P443" i="1" a="1"/>
  <c r="P443" i="1" s="1"/>
  <c r="O443" i="1" a="1"/>
  <c r="O443" i="1" s="1"/>
  <c r="N443" i="1" a="1"/>
  <c r="N443" i="1" s="1"/>
  <c r="Y442" i="1" a="1"/>
  <c r="Y442" i="1" s="1"/>
  <c r="X442" i="1" a="1"/>
  <c r="X442" i="1" s="1"/>
  <c r="W442" i="1" a="1"/>
  <c r="W442" i="1" s="1"/>
  <c r="V442" i="1" a="1"/>
  <c r="V442" i="1" s="1"/>
  <c r="U442" i="1" a="1"/>
  <c r="U442" i="1" s="1"/>
  <c r="T442" i="1" a="1"/>
  <c r="T442" i="1" s="1"/>
  <c r="S442" i="1" a="1"/>
  <c r="S442" i="1" s="1"/>
  <c r="Q442" i="1" a="1"/>
  <c r="Q442" i="1" s="1"/>
  <c r="P442" i="1" a="1"/>
  <c r="P442" i="1" s="1"/>
  <c r="O442" i="1" a="1"/>
  <c r="O442" i="1" s="1"/>
  <c r="N442" i="1" a="1"/>
  <c r="N442" i="1" s="1"/>
  <c r="Y441" i="1" a="1"/>
  <c r="Y441" i="1" s="1"/>
  <c r="X441" i="1" a="1"/>
  <c r="X441" i="1" s="1"/>
  <c r="W441" i="1" a="1"/>
  <c r="W441" i="1" s="1"/>
  <c r="V441" i="1" a="1"/>
  <c r="V441" i="1" s="1"/>
  <c r="U441" i="1" a="1"/>
  <c r="U441" i="1" s="1"/>
  <c r="T441" i="1" a="1"/>
  <c r="T441" i="1" s="1"/>
  <c r="S441" i="1" a="1"/>
  <c r="S441" i="1" s="1"/>
  <c r="Q441" i="1" a="1"/>
  <c r="Q441" i="1" s="1"/>
  <c r="P441" i="1" a="1"/>
  <c r="P441" i="1" s="1"/>
  <c r="O441" i="1" a="1"/>
  <c r="O441" i="1" s="1"/>
  <c r="N441" i="1" a="1"/>
  <c r="N441" i="1" s="1"/>
  <c r="Y440" i="1" a="1"/>
  <c r="Y440" i="1" s="1"/>
  <c r="X440" i="1" a="1"/>
  <c r="X440" i="1" s="1"/>
  <c r="W440" i="1" a="1"/>
  <c r="W440" i="1" s="1"/>
  <c r="V440" i="1" a="1"/>
  <c r="V440" i="1" s="1"/>
  <c r="U440" i="1" a="1"/>
  <c r="U440" i="1" s="1"/>
  <c r="T440" i="1" a="1"/>
  <c r="T440" i="1" s="1"/>
  <c r="S440" i="1" a="1"/>
  <c r="S440" i="1" s="1"/>
  <c r="Q440" i="1" a="1"/>
  <c r="Q440" i="1" s="1"/>
  <c r="P440" i="1" a="1"/>
  <c r="P440" i="1" s="1"/>
  <c r="O440" i="1" a="1"/>
  <c r="O440" i="1" s="1"/>
  <c r="N440" i="1" a="1"/>
  <c r="N440" i="1" s="1"/>
  <c r="Y439" i="1" a="1"/>
  <c r="Y439" i="1" s="1"/>
  <c r="X439" i="1" a="1"/>
  <c r="X439" i="1" s="1"/>
  <c r="W439" i="1" a="1"/>
  <c r="W439" i="1" s="1"/>
  <c r="V439" i="1" a="1"/>
  <c r="V439" i="1" s="1"/>
  <c r="U439" i="1" a="1"/>
  <c r="U439" i="1" s="1"/>
  <c r="T439" i="1" a="1"/>
  <c r="T439" i="1" s="1"/>
  <c r="S439" i="1" a="1"/>
  <c r="S439" i="1" s="1"/>
  <c r="Q439" i="1" a="1"/>
  <c r="Q439" i="1" s="1"/>
  <c r="P439" i="1" a="1"/>
  <c r="P439" i="1" s="1"/>
  <c r="O439" i="1" a="1"/>
  <c r="O439" i="1" s="1"/>
  <c r="N439" i="1" a="1"/>
  <c r="N439" i="1" s="1"/>
  <c r="Y438" i="1" a="1"/>
  <c r="Y438" i="1" s="1"/>
  <c r="X438" i="1" a="1"/>
  <c r="X438" i="1" s="1"/>
  <c r="W438" i="1" a="1"/>
  <c r="W438" i="1" s="1"/>
  <c r="V438" i="1" a="1"/>
  <c r="V438" i="1" s="1"/>
  <c r="U438" i="1" a="1"/>
  <c r="U438" i="1" s="1"/>
  <c r="T438" i="1" a="1"/>
  <c r="T438" i="1" s="1"/>
  <c r="S438" i="1" a="1"/>
  <c r="S438" i="1" s="1"/>
  <c r="Q438" i="1" a="1"/>
  <c r="Q438" i="1" s="1"/>
  <c r="P438" i="1" a="1"/>
  <c r="P438" i="1" s="1"/>
  <c r="O438" i="1" a="1"/>
  <c r="O438" i="1" s="1"/>
  <c r="N438" i="1" a="1"/>
  <c r="N438" i="1" s="1"/>
  <c r="Y437" i="1" a="1"/>
  <c r="Y437" i="1" s="1"/>
  <c r="X437" i="1" a="1"/>
  <c r="X437" i="1" s="1"/>
  <c r="W437" i="1" a="1"/>
  <c r="W437" i="1" s="1"/>
  <c r="V437" i="1" a="1"/>
  <c r="V437" i="1" s="1"/>
  <c r="U437" i="1" a="1"/>
  <c r="U437" i="1" s="1"/>
  <c r="T437" i="1" a="1"/>
  <c r="T437" i="1" s="1"/>
  <c r="S437" i="1" a="1"/>
  <c r="S437" i="1" s="1"/>
  <c r="Q437" i="1" a="1"/>
  <c r="Q437" i="1" s="1"/>
  <c r="P437" i="1" a="1"/>
  <c r="P437" i="1" s="1"/>
  <c r="O437" i="1" a="1"/>
  <c r="O437" i="1" s="1"/>
  <c r="N437" i="1" a="1"/>
  <c r="N437" i="1" s="1"/>
  <c r="Y436" i="1" a="1"/>
  <c r="Y436" i="1" s="1"/>
  <c r="X436" i="1" a="1"/>
  <c r="X436" i="1" s="1"/>
  <c r="W436" i="1" a="1"/>
  <c r="W436" i="1" s="1"/>
  <c r="V436" i="1" a="1"/>
  <c r="V436" i="1" s="1"/>
  <c r="U436" i="1" a="1"/>
  <c r="U436" i="1" s="1"/>
  <c r="T436" i="1" a="1"/>
  <c r="T436" i="1" s="1"/>
  <c r="S436" i="1" a="1"/>
  <c r="S436" i="1" s="1"/>
  <c r="Q436" i="1" a="1"/>
  <c r="Q436" i="1" s="1"/>
  <c r="P436" i="1" a="1"/>
  <c r="P436" i="1" s="1"/>
  <c r="O436" i="1" a="1"/>
  <c r="O436" i="1" s="1"/>
  <c r="N436" i="1" a="1"/>
  <c r="N436" i="1" s="1"/>
  <c r="Y435" i="1" a="1"/>
  <c r="Y435" i="1" s="1"/>
  <c r="X435" i="1" a="1"/>
  <c r="X435" i="1" s="1"/>
  <c r="W435" i="1" a="1"/>
  <c r="W435" i="1" s="1"/>
  <c r="V435" i="1" a="1"/>
  <c r="V435" i="1" s="1"/>
  <c r="U435" i="1" a="1"/>
  <c r="U435" i="1" s="1"/>
  <c r="T435" i="1" a="1"/>
  <c r="T435" i="1" s="1"/>
  <c r="S435" i="1" a="1"/>
  <c r="S435" i="1" s="1"/>
  <c r="Q435" i="1" a="1"/>
  <c r="Q435" i="1" s="1"/>
  <c r="P435" i="1" a="1"/>
  <c r="P435" i="1" s="1"/>
  <c r="O435" i="1" a="1"/>
  <c r="O435" i="1" s="1"/>
  <c r="N435" i="1" a="1"/>
  <c r="N435" i="1" s="1"/>
  <c r="Y434" i="1" a="1"/>
  <c r="Y434" i="1" s="1"/>
  <c r="X434" i="1" a="1"/>
  <c r="X434" i="1" s="1"/>
  <c r="W434" i="1" a="1"/>
  <c r="W434" i="1" s="1"/>
  <c r="V434" i="1" a="1"/>
  <c r="V434" i="1" s="1"/>
  <c r="U434" i="1" a="1"/>
  <c r="U434" i="1" s="1"/>
  <c r="T434" i="1" a="1"/>
  <c r="T434" i="1" s="1"/>
  <c r="S434" i="1" a="1"/>
  <c r="S434" i="1" s="1"/>
  <c r="Q434" i="1" a="1"/>
  <c r="Q434" i="1" s="1"/>
  <c r="P434" i="1" a="1"/>
  <c r="P434" i="1" s="1"/>
  <c r="O434" i="1" a="1"/>
  <c r="O434" i="1" s="1"/>
  <c r="N434" i="1" a="1"/>
  <c r="N434" i="1" s="1"/>
  <c r="Y433" i="1" a="1"/>
  <c r="Y433" i="1" s="1"/>
  <c r="X433" i="1" a="1"/>
  <c r="X433" i="1" s="1"/>
  <c r="W433" i="1" a="1"/>
  <c r="W433" i="1" s="1"/>
  <c r="V433" i="1" a="1"/>
  <c r="V433" i="1" s="1"/>
  <c r="U433" i="1" a="1"/>
  <c r="U433" i="1" s="1"/>
  <c r="T433" i="1" a="1"/>
  <c r="T433" i="1" s="1"/>
  <c r="S433" i="1" a="1"/>
  <c r="S433" i="1" s="1"/>
  <c r="Q433" i="1" a="1"/>
  <c r="Q433" i="1" s="1"/>
  <c r="P433" i="1" a="1"/>
  <c r="P433" i="1" s="1"/>
  <c r="O433" i="1" a="1"/>
  <c r="O433" i="1" s="1"/>
  <c r="N433" i="1" a="1"/>
  <c r="N433" i="1" s="1"/>
  <c r="Y432" i="1" a="1"/>
  <c r="Y432" i="1" s="1"/>
  <c r="X432" i="1" a="1"/>
  <c r="X432" i="1" s="1"/>
  <c r="W432" i="1" a="1"/>
  <c r="W432" i="1" s="1"/>
  <c r="V432" i="1" a="1"/>
  <c r="V432" i="1" s="1"/>
  <c r="U432" i="1" a="1"/>
  <c r="U432" i="1" s="1"/>
  <c r="T432" i="1" a="1"/>
  <c r="T432" i="1" s="1"/>
  <c r="S432" i="1" a="1"/>
  <c r="S432" i="1" s="1"/>
  <c r="Q432" i="1" a="1"/>
  <c r="Q432" i="1" s="1"/>
  <c r="P432" i="1" a="1"/>
  <c r="P432" i="1" s="1"/>
  <c r="O432" i="1" a="1"/>
  <c r="O432" i="1" s="1"/>
  <c r="N432" i="1" a="1"/>
  <c r="N432" i="1" s="1"/>
  <c r="Y431" i="1" a="1"/>
  <c r="Y431" i="1" s="1"/>
  <c r="X431" i="1" a="1"/>
  <c r="X431" i="1" s="1"/>
  <c r="W431" i="1" a="1"/>
  <c r="W431" i="1" s="1"/>
  <c r="V431" i="1" a="1"/>
  <c r="V431" i="1" s="1"/>
  <c r="U431" i="1" a="1"/>
  <c r="U431" i="1" s="1"/>
  <c r="T431" i="1" a="1"/>
  <c r="T431" i="1" s="1"/>
  <c r="S431" i="1" a="1"/>
  <c r="S431" i="1" s="1"/>
  <c r="Q431" i="1" a="1"/>
  <c r="Q431" i="1" s="1"/>
  <c r="P431" i="1" a="1"/>
  <c r="P431" i="1" s="1"/>
  <c r="O431" i="1" a="1"/>
  <c r="O431" i="1" s="1"/>
  <c r="N431" i="1" a="1"/>
  <c r="N431" i="1" s="1"/>
  <c r="Y430" i="1" a="1"/>
  <c r="Y430" i="1" s="1"/>
  <c r="X430" i="1" a="1"/>
  <c r="X430" i="1" s="1"/>
  <c r="W430" i="1" a="1"/>
  <c r="W430" i="1" s="1"/>
  <c r="V430" i="1" a="1"/>
  <c r="V430" i="1" s="1"/>
  <c r="U430" i="1" a="1"/>
  <c r="U430" i="1" s="1"/>
  <c r="T430" i="1" a="1"/>
  <c r="T430" i="1" s="1"/>
  <c r="S430" i="1" a="1"/>
  <c r="S430" i="1" s="1"/>
  <c r="Q430" i="1" a="1"/>
  <c r="Q430" i="1" s="1"/>
  <c r="P430" i="1" a="1"/>
  <c r="P430" i="1" s="1"/>
  <c r="O430" i="1" a="1"/>
  <c r="O430" i="1" s="1"/>
  <c r="N430" i="1" a="1"/>
  <c r="N430" i="1" s="1"/>
  <c r="Y429" i="1" a="1"/>
  <c r="Y429" i="1" s="1"/>
  <c r="X429" i="1" a="1"/>
  <c r="X429" i="1" s="1"/>
  <c r="W429" i="1" a="1"/>
  <c r="W429" i="1" s="1"/>
  <c r="V429" i="1" a="1"/>
  <c r="V429" i="1" s="1"/>
  <c r="U429" i="1" a="1"/>
  <c r="U429" i="1" s="1"/>
  <c r="T429" i="1" a="1"/>
  <c r="T429" i="1" s="1"/>
  <c r="S429" i="1" a="1"/>
  <c r="S429" i="1" s="1"/>
  <c r="Q429" i="1" a="1"/>
  <c r="Q429" i="1" s="1"/>
  <c r="P429" i="1" a="1"/>
  <c r="P429" i="1" s="1"/>
  <c r="O429" i="1" a="1"/>
  <c r="O429" i="1" s="1"/>
  <c r="N429" i="1" a="1"/>
  <c r="N429" i="1" s="1"/>
  <c r="Y428" i="1" a="1"/>
  <c r="Y428" i="1" s="1"/>
  <c r="X428" i="1" a="1"/>
  <c r="X428" i="1" s="1"/>
  <c r="W428" i="1" a="1"/>
  <c r="W428" i="1" s="1"/>
  <c r="V428" i="1" a="1"/>
  <c r="V428" i="1" s="1"/>
  <c r="U428" i="1" a="1"/>
  <c r="U428" i="1" s="1"/>
  <c r="T428" i="1" a="1"/>
  <c r="T428" i="1" s="1"/>
  <c r="S428" i="1" a="1"/>
  <c r="S428" i="1" s="1"/>
  <c r="Q428" i="1" a="1"/>
  <c r="Q428" i="1" s="1"/>
  <c r="P428" i="1" a="1"/>
  <c r="P428" i="1" s="1"/>
  <c r="O428" i="1" a="1"/>
  <c r="O428" i="1" s="1"/>
  <c r="N428" i="1" a="1"/>
  <c r="N428" i="1" s="1"/>
  <c r="Y427" i="1" a="1"/>
  <c r="Y427" i="1" s="1"/>
  <c r="X427" i="1" a="1"/>
  <c r="X427" i="1" s="1"/>
  <c r="W427" i="1" a="1"/>
  <c r="W427" i="1" s="1"/>
  <c r="V427" i="1" a="1"/>
  <c r="V427" i="1" s="1"/>
  <c r="U427" i="1" a="1"/>
  <c r="U427" i="1" s="1"/>
  <c r="T427" i="1" a="1"/>
  <c r="T427" i="1" s="1"/>
  <c r="S427" i="1" a="1"/>
  <c r="S427" i="1" s="1"/>
  <c r="Q427" i="1" a="1"/>
  <c r="Q427" i="1" s="1"/>
  <c r="P427" i="1" a="1"/>
  <c r="P427" i="1" s="1"/>
  <c r="O427" i="1" a="1"/>
  <c r="O427" i="1" s="1"/>
  <c r="N427" i="1" a="1"/>
  <c r="N427" i="1" s="1"/>
  <c r="Y426" i="1" a="1"/>
  <c r="Y426" i="1" s="1"/>
  <c r="X426" i="1" a="1"/>
  <c r="X426" i="1" s="1"/>
  <c r="W426" i="1" a="1"/>
  <c r="W426" i="1" s="1"/>
  <c r="V426" i="1" a="1"/>
  <c r="V426" i="1" s="1"/>
  <c r="U426" i="1" a="1"/>
  <c r="U426" i="1" s="1"/>
  <c r="T426" i="1" a="1"/>
  <c r="T426" i="1" s="1"/>
  <c r="S426" i="1" a="1"/>
  <c r="S426" i="1" s="1"/>
  <c r="Q426" i="1" a="1"/>
  <c r="Q426" i="1" s="1"/>
  <c r="P426" i="1" a="1"/>
  <c r="P426" i="1" s="1"/>
  <c r="O426" i="1" a="1"/>
  <c r="O426" i="1" s="1"/>
  <c r="N426" i="1" a="1"/>
  <c r="N426" i="1" s="1"/>
  <c r="Y425" i="1" a="1"/>
  <c r="Y425" i="1" s="1"/>
  <c r="X425" i="1" a="1"/>
  <c r="X425" i="1" s="1"/>
  <c r="W425" i="1" a="1"/>
  <c r="W425" i="1" s="1"/>
  <c r="V425" i="1" a="1"/>
  <c r="V425" i="1" s="1"/>
  <c r="U425" i="1" a="1"/>
  <c r="U425" i="1" s="1"/>
  <c r="T425" i="1" a="1"/>
  <c r="T425" i="1" s="1"/>
  <c r="S425" i="1" a="1"/>
  <c r="S425" i="1" s="1"/>
  <c r="Q425" i="1" a="1"/>
  <c r="Q425" i="1" s="1"/>
  <c r="P425" i="1" a="1"/>
  <c r="P425" i="1" s="1"/>
  <c r="O425" i="1" a="1"/>
  <c r="O425" i="1" s="1"/>
  <c r="N425" i="1" a="1"/>
  <c r="N425" i="1" s="1"/>
  <c r="Y424" i="1" a="1"/>
  <c r="Y424" i="1" s="1"/>
  <c r="X424" i="1" a="1"/>
  <c r="X424" i="1" s="1"/>
  <c r="W424" i="1" a="1"/>
  <c r="W424" i="1" s="1"/>
  <c r="V424" i="1" a="1"/>
  <c r="V424" i="1" s="1"/>
  <c r="U424" i="1" a="1"/>
  <c r="U424" i="1" s="1"/>
  <c r="T424" i="1" a="1"/>
  <c r="T424" i="1" s="1"/>
  <c r="S424" i="1" a="1"/>
  <c r="S424" i="1" s="1"/>
  <c r="Q424" i="1" a="1"/>
  <c r="Q424" i="1" s="1"/>
  <c r="P424" i="1" a="1"/>
  <c r="P424" i="1" s="1"/>
  <c r="O424" i="1" a="1"/>
  <c r="O424" i="1" s="1"/>
  <c r="N424" i="1" a="1"/>
  <c r="N424" i="1" s="1"/>
  <c r="Y423" i="1" a="1"/>
  <c r="Y423" i="1" s="1"/>
  <c r="X423" i="1" a="1"/>
  <c r="X423" i="1" s="1"/>
  <c r="W423" i="1" a="1"/>
  <c r="W423" i="1" s="1"/>
  <c r="V423" i="1" a="1"/>
  <c r="V423" i="1" s="1"/>
  <c r="U423" i="1" a="1"/>
  <c r="U423" i="1" s="1"/>
  <c r="T423" i="1" a="1"/>
  <c r="T423" i="1" s="1"/>
  <c r="S423" i="1" a="1"/>
  <c r="S423" i="1" s="1"/>
  <c r="Q423" i="1" a="1"/>
  <c r="Q423" i="1" s="1"/>
  <c r="P423" i="1" a="1"/>
  <c r="P423" i="1" s="1"/>
  <c r="O423" i="1" a="1"/>
  <c r="O423" i="1" s="1"/>
  <c r="N423" i="1" a="1"/>
  <c r="N423" i="1" s="1"/>
  <c r="Y422" i="1" a="1"/>
  <c r="Y422" i="1" s="1"/>
  <c r="X422" i="1" a="1"/>
  <c r="X422" i="1" s="1"/>
  <c r="W422" i="1" a="1"/>
  <c r="W422" i="1" s="1"/>
  <c r="V422" i="1" a="1"/>
  <c r="V422" i="1" s="1"/>
  <c r="U422" i="1" a="1"/>
  <c r="U422" i="1" s="1"/>
  <c r="T422" i="1" a="1"/>
  <c r="T422" i="1" s="1"/>
  <c r="S422" i="1" a="1"/>
  <c r="S422" i="1" s="1"/>
  <c r="Q422" i="1" a="1"/>
  <c r="Q422" i="1" s="1"/>
  <c r="P422" i="1" a="1"/>
  <c r="P422" i="1" s="1"/>
  <c r="O422" i="1" a="1"/>
  <c r="O422" i="1" s="1"/>
  <c r="N422" i="1" a="1"/>
  <c r="N422" i="1" s="1"/>
  <c r="Y421" i="1" a="1"/>
  <c r="Y421" i="1" s="1"/>
  <c r="X421" i="1" a="1"/>
  <c r="X421" i="1" s="1"/>
  <c r="W421" i="1" a="1"/>
  <c r="W421" i="1" s="1"/>
  <c r="V421" i="1" a="1"/>
  <c r="V421" i="1" s="1"/>
  <c r="U421" i="1" a="1"/>
  <c r="U421" i="1" s="1"/>
  <c r="T421" i="1" a="1"/>
  <c r="T421" i="1" s="1"/>
  <c r="S421" i="1" a="1"/>
  <c r="S421" i="1" s="1"/>
  <c r="Q421" i="1" a="1"/>
  <c r="Q421" i="1" s="1"/>
  <c r="P421" i="1" a="1"/>
  <c r="P421" i="1" s="1"/>
  <c r="O421" i="1" a="1"/>
  <c r="O421" i="1" s="1"/>
  <c r="N421" i="1" a="1"/>
  <c r="N421" i="1" s="1"/>
  <c r="Y420" i="1" a="1"/>
  <c r="Y420" i="1" s="1"/>
  <c r="X420" i="1" a="1"/>
  <c r="X420" i="1" s="1"/>
  <c r="W420" i="1" a="1"/>
  <c r="W420" i="1" s="1"/>
  <c r="V420" i="1" a="1"/>
  <c r="V420" i="1" s="1"/>
  <c r="U420" i="1" a="1"/>
  <c r="U420" i="1" s="1"/>
  <c r="T420" i="1" a="1"/>
  <c r="T420" i="1" s="1"/>
  <c r="S420" i="1" a="1"/>
  <c r="S420" i="1" s="1"/>
  <c r="Q420" i="1" a="1"/>
  <c r="Q420" i="1" s="1"/>
  <c r="P420" i="1" a="1"/>
  <c r="P420" i="1" s="1"/>
  <c r="O420" i="1" a="1"/>
  <c r="O420" i="1" s="1"/>
  <c r="N420" i="1" a="1"/>
  <c r="N420" i="1" s="1"/>
  <c r="Y419" i="1" a="1"/>
  <c r="Y419" i="1" s="1"/>
  <c r="X419" i="1" a="1"/>
  <c r="X419" i="1" s="1"/>
  <c r="W419" i="1" a="1"/>
  <c r="W419" i="1" s="1"/>
  <c r="V419" i="1" a="1"/>
  <c r="V419" i="1" s="1"/>
  <c r="U419" i="1" a="1"/>
  <c r="U419" i="1" s="1"/>
  <c r="T419" i="1" a="1"/>
  <c r="T419" i="1" s="1"/>
  <c r="S419" i="1" a="1"/>
  <c r="S419" i="1" s="1"/>
  <c r="Q419" i="1" a="1"/>
  <c r="Q419" i="1" s="1"/>
  <c r="P419" i="1" a="1"/>
  <c r="P419" i="1" s="1"/>
  <c r="O419" i="1" a="1"/>
  <c r="O419" i="1" s="1"/>
  <c r="N419" i="1" a="1"/>
  <c r="N419" i="1" s="1"/>
  <c r="Y418" i="1" a="1"/>
  <c r="Y418" i="1" s="1"/>
  <c r="X418" i="1" a="1"/>
  <c r="X418" i="1" s="1"/>
  <c r="W418" i="1" a="1"/>
  <c r="W418" i="1" s="1"/>
  <c r="V418" i="1" a="1"/>
  <c r="V418" i="1" s="1"/>
  <c r="U418" i="1" a="1"/>
  <c r="U418" i="1" s="1"/>
  <c r="T418" i="1" a="1"/>
  <c r="T418" i="1" s="1"/>
  <c r="S418" i="1" a="1"/>
  <c r="S418" i="1" s="1"/>
  <c r="Q418" i="1" a="1"/>
  <c r="Q418" i="1" s="1"/>
  <c r="P418" i="1" a="1"/>
  <c r="P418" i="1" s="1"/>
  <c r="O418" i="1" a="1"/>
  <c r="O418" i="1" s="1"/>
  <c r="N418" i="1" a="1"/>
  <c r="N418" i="1" s="1"/>
  <c r="Y417" i="1" a="1"/>
  <c r="Y417" i="1" s="1"/>
  <c r="X417" i="1" a="1"/>
  <c r="X417" i="1" s="1"/>
  <c r="W417" i="1" a="1"/>
  <c r="W417" i="1" s="1"/>
  <c r="V417" i="1" a="1"/>
  <c r="V417" i="1" s="1"/>
  <c r="U417" i="1" a="1"/>
  <c r="U417" i="1" s="1"/>
  <c r="T417" i="1" a="1"/>
  <c r="T417" i="1" s="1"/>
  <c r="S417" i="1" a="1"/>
  <c r="S417" i="1" s="1"/>
  <c r="Q417" i="1" a="1"/>
  <c r="Q417" i="1" s="1"/>
  <c r="P417" i="1" a="1"/>
  <c r="P417" i="1" s="1"/>
  <c r="O417" i="1" a="1"/>
  <c r="O417" i="1" s="1"/>
  <c r="N417" i="1" a="1"/>
  <c r="N417" i="1" s="1"/>
  <c r="Y416" i="1" a="1"/>
  <c r="Y416" i="1" s="1"/>
  <c r="X416" i="1" a="1"/>
  <c r="X416" i="1" s="1"/>
  <c r="W416" i="1" a="1"/>
  <c r="W416" i="1" s="1"/>
  <c r="V416" i="1" a="1"/>
  <c r="V416" i="1" s="1"/>
  <c r="U416" i="1" a="1"/>
  <c r="U416" i="1" s="1"/>
  <c r="T416" i="1" a="1"/>
  <c r="T416" i="1" s="1"/>
  <c r="S416" i="1" a="1"/>
  <c r="S416" i="1" s="1"/>
  <c r="Q416" i="1" a="1"/>
  <c r="Q416" i="1" s="1"/>
  <c r="P416" i="1" a="1"/>
  <c r="P416" i="1" s="1"/>
  <c r="O416" i="1" a="1"/>
  <c r="O416" i="1" s="1"/>
  <c r="N416" i="1" a="1"/>
  <c r="N416" i="1" s="1"/>
  <c r="Y415" i="1" a="1"/>
  <c r="Y415" i="1" s="1"/>
  <c r="X415" i="1" a="1"/>
  <c r="X415" i="1" s="1"/>
  <c r="W415" i="1" a="1"/>
  <c r="W415" i="1" s="1"/>
  <c r="V415" i="1" a="1"/>
  <c r="V415" i="1" s="1"/>
  <c r="U415" i="1" a="1"/>
  <c r="U415" i="1" s="1"/>
  <c r="T415" i="1" a="1"/>
  <c r="T415" i="1" s="1"/>
  <c r="S415" i="1" a="1"/>
  <c r="S415" i="1" s="1"/>
  <c r="Q415" i="1" a="1"/>
  <c r="Q415" i="1" s="1"/>
  <c r="P415" i="1" a="1"/>
  <c r="P415" i="1" s="1"/>
  <c r="O415" i="1" a="1"/>
  <c r="O415" i="1" s="1"/>
  <c r="N415" i="1" a="1"/>
  <c r="N415" i="1" s="1"/>
  <c r="Y414" i="1" a="1"/>
  <c r="Y414" i="1" s="1"/>
  <c r="X414" i="1" a="1"/>
  <c r="X414" i="1" s="1"/>
  <c r="W414" i="1" a="1"/>
  <c r="W414" i="1" s="1"/>
  <c r="V414" i="1" a="1"/>
  <c r="V414" i="1" s="1"/>
  <c r="U414" i="1" a="1"/>
  <c r="U414" i="1" s="1"/>
  <c r="T414" i="1" a="1"/>
  <c r="T414" i="1" s="1"/>
  <c r="S414" i="1" a="1"/>
  <c r="S414" i="1" s="1"/>
  <c r="Q414" i="1" a="1"/>
  <c r="Q414" i="1" s="1"/>
  <c r="P414" i="1" a="1"/>
  <c r="P414" i="1" s="1"/>
  <c r="O414" i="1" a="1"/>
  <c r="O414" i="1" s="1"/>
  <c r="N414" i="1" a="1"/>
  <c r="N414" i="1" s="1"/>
  <c r="Y413" i="1" a="1"/>
  <c r="Y413" i="1" s="1"/>
  <c r="X413" i="1" a="1"/>
  <c r="X413" i="1" s="1"/>
  <c r="W413" i="1" a="1"/>
  <c r="W413" i="1" s="1"/>
  <c r="V413" i="1" a="1"/>
  <c r="V413" i="1" s="1"/>
  <c r="U413" i="1" a="1"/>
  <c r="U413" i="1" s="1"/>
  <c r="T413" i="1" a="1"/>
  <c r="T413" i="1" s="1"/>
  <c r="S413" i="1" a="1"/>
  <c r="S413" i="1" s="1"/>
  <c r="Q413" i="1" a="1"/>
  <c r="Q413" i="1" s="1"/>
  <c r="P413" i="1" a="1"/>
  <c r="P413" i="1" s="1"/>
  <c r="O413" i="1" a="1"/>
  <c r="O413" i="1" s="1"/>
  <c r="N413" i="1" a="1"/>
  <c r="N413" i="1" s="1"/>
  <c r="Y412" i="1" a="1"/>
  <c r="Y412" i="1" s="1"/>
  <c r="X412" i="1" a="1"/>
  <c r="X412" i="1" s="1"/>
  <c r="W412" i="1" a="1"/>
  <c r="W412" i="1" s="1"/>
  <c r="V412" i="1" a="1"/>
  <c r="V412" i="1" s="1"/>
  <c r="U412" i="1" a="1"/>
  <c r="U412" i="1" s="1"/>
  <c r="T412" i="1" a="1"/>
  <c r="T412" i="1" s="1"/>
  <c r="S412" i="1" a="1"/>
  <c r="S412" i="1" s="1"/>
  <c r="Q412" i="1" a="1"/>
  <c r="Q412" i="1" s="1"/>
  <c r="P412" i="1" a="1"/>
  <c r="P412" i="1" s="1"/>
  <c r="O412" i="1" a="1"/>
  <c r="O412" i="1" s="1"/>
  <c r="N412" i="1" a="1"/>
  <c r="N412" i="1" s="1"/>
  <c r="Y411" i="1" a="1"/>
  <c r="Y411" i="1" s="1"/>
  <c r="X411" i="1" a="1"/>
  <c r="X411" i="1" s="1"/>
  <c r="W411" i="1" a="1"/>
  <c r="W411" i="1" s="1"/>
  <c r="V411" i="1" a="1"/>
  <c r="V411" i="1" s="1"/>
  <c r="U411" i="1" a="1"/>
  <c r="U411" i="1" s="1"/>
  <c r="T411" i="1" a="1"/>
  <c r="T411" i="1" s="1"/>
  <c r="S411" i="1" a="1"/>
  <c r="S411" i="1" s="1"/>
  <c r="Q411" i="1" a="1"/>
  <c r="Q411" i="1" s="1"/>
  <c r="P411" i="1" a="1"/>
  <c r="P411" i="1" s="1"/>
  <c r="O411" i="1" a="1"/>
  <c r="O411" i="1" s="1"/>
  <c r="N411" i="1" a="1"/>
  <c r="N411" i="1" s="1"/>
  <c r="Y410" i="1" a="1"/>
  <c r="Y410" i="1" s="1"/>
  <c r="X410" i="1" a="1"/>
  <c r="X410" i="1" s="1"/>
  <c r="W410" i="1" a="1"/>
  <c r="W410" i="1" s="1"/>
  <c r="V410" i="1" a="1"/>
  <c r="V410" i="1" s="1"/>
  <c r="U410" i="1" a="1"/>
  <c r="U410" i="1" s="1"/>
  <c r="T410" i="1" a="1"/>
  <c r="T410" i="1" s="1"/>
  <c r="S410" i="1" a="1"/>
  <c r="S410" i="1" s="1"/>
  <c r="Q410" i="1" a="1"/>
  <c r="Q410" i="1" s="1"/>
  <c r="P410" i="1" a="1"/>
  <c r="P410" i="1" s="1"/>
  <c r="O410" i="1" a="1"/>
  <c r="O410" i="1" s="1"/>
  <c r="N410" i="1" a="1"/>
  <c r="N410" i="1" s="1"/>
  <c r="Y409" i="1" a="1"/>
  <c r="Y409" i="1" s="1"/>
  <c r="X409" i="1" a="1"/>
  <c r="X409" i="1" s="1"/>
  <c r="W409" i="1" a="1"/>
  <c r="W409" i="1" s="1"/>
  <c r="V409" i="1" a="1"/>
  <c r="V409" i="1" s="1"/>
  <c r="U409" i="1" a="1"/>
  <c r="U409" i="1" s="1"/>
  <c r="T409" i="1" a="1"/>
  <c r="T409" i="1" s="1"/>
  <c r="S409" i="1" a="1"/>
  <c r="S409" i="1" s="1"/>
  <c r="Q409" i="1" a="1"/>
  <c r="Q409" i="1" s="1"/>
  <c r="P409" i="1" a="1"/>
  <c r="P409" i="1" s="1"/>
  <c r="O409" i="1" a="1"/>
  <c r="O409" i="1" s="1"/>
  <c r="N409" i="1" a="1"/>
  <c r="N409" i="1" s="1"/>
  <c r="Y408" i="1" a="1"/>
  <c r="Y408" i="1" s="1"/>
  <c r="X408" i="1" a="1"/>
  <c r="X408" i="1" s="1"/>
  <c r="W408" i="1" a="1"/>
  <c r="W408" i="1" s="1"/>
  <c r="V408" i="1" a="1"/>
  <c r="V408" i="1" s="1"/>
  <c r="U408" i="1" a="1"/>
  <c r="U408" i="1" s="1"/>
  <c r="T408" i="1" a="1"/>
  <c r="T408" i="1" s="1"/>
  <c r="S408" i="1" a="1"/>
  <c r="S408" i="1" s="1"/>
  <c r="Q408" i="1" a="1"/>
  <c r="Q408" i="1" s="1"/>
  <c r="P408" i="1" a="1"/>
  <c r="P408" i="1" s="1"/>
  <c r="O408" i="1" a="1"/>
  <c r="O408" i="1" s="1"/>
  <c r="N408" i="1" a="1"/>
  <c r="N408" i="1" s="1"/>
  <c r="Y407" i="1" a="1"/>
  <c r="Y407" i="1" s="1"/>
  <c r="X407" i="1" a="1"/>
  <c r="X407" i="1" s="1"/>
  <c r="W407" i="1" a="1"/>
  <c r="W407" i="1" s="1"/>
  <c r="V407" i="1" a="1"/>
  <c r="V407" i="1" s="1"/>
  <c r="U407" i="1" a="1"/>
  <c r="U407" i="1" s="1"/>
  <c r="T407" i="1" a="1"/>
  <c r="T407" i="1" s="1"/>
  <c r="S407" i="1" a="1"/>
  <c r="S407" i="1" s="1"/>
  <c r="Q407" i="1" a="1"/>
  <c r="Q407" i="1" s="1"/>
  <c r="P407" i="1" a="1"/>
  <c r="P407" i="1" s="1"/>
  <c r="O407" i="1" a="1"/>
  <c r="O407" i="1" s="1"/>
  <c r="N407" i="1" a="1"/>
  <c r="N407" i="1" s="1"/>
  <c r="Y406" i="1" a="1"/>
  <c r="Y406" i="1" s="1"/>
  <c r="X406" i="1" a="1"/>
  <c r="X406" i="1" s="1"/>
  <c r="W406" i="1" a="1"/>
  <c r="W406" i="1" s="1"/>
  <c r="V406" i="1" a="1"/>
  <c r="V406" i="1" s="1"/>
  <c r="U406" i="1" a="1"/>
  <c r="U406" i="1" s="1"/>
  <c r="T406" i="1" a="1"/>
  <c r="T406" i="1" s="1"/>
  <c r="S406" i="1" a="1"/>
  <c r="S406" i="1" s="1"/>
  <c r="Q406" i="1" a="1"/>
  <c r="Q406" i="1" s="1"/>
  <c r="P406" i="1" a="1"/>
  <c r="P406" i="1" s="1"/>
  <c r="O406" i="1" a="1"/>
  <c r="O406" i="1" s="1"/>
  <c r="N406" i="1" a="1"/>
  <c r="N406" i="1" s="1"/>
  <c r="Y405" i="1" a="1"/>
  <c r="Y405" i="1" s="1"/>
  <c r="X405" i="1" a="1"/>
  <c r="X405" i="1" s="1"/>
  <c r="W405" i="1" a="1"/>
  <c r="W405" i="1" s="1"/>
  <c r="V405" i="1" a="1"/>
  <c r="V405" i="1" s="1"/>
  <c r="U405" i="1" a="1"/>
  <c r="U405" i="1" s="1"/>
  <c r="T405" i="1" a="1"/>
  <c r="T405" i="1" s="1"/>
  <c r="S405" i="1" a="1"/>
  <c r="S405" i="1" s="1"/>
  <c r="Q405" i="1" a="1"/>
  <c r="Q405" i="1" s="1"/>
  <c r="P405" i="1" a="1"/>
  <c r="P405" i="1" s="1"/>
  <c r="O405" i="1" a="1"/>
  <c r="O405" i="1" s="1"/>
  <c r="N405" i="1" a="1"/>
  <c r="N405" i="1" s="1"/>
  <c r="Y404" i="1" a="1"/>
  <c r="Y404" i="1" s="1"/>
  <c r="X404" i="1" a="1"/>
  <c r="X404" i="1" s="1"/>
  <c r="W404" i="1" a="1"/>
  <c r="W404" i="1" s="1"/>
  <c r="V404" i="1" a="1"/>
  <c r="V404" i="1" s="1"/>
  <c r="U404" i="1" a="1"/>
  <c r="U404" i="1" s="1"/>
  <c r="T404" i="1" a="1"/>
  <c r="T404" i="1" s="1"/>
  <c r="S404" i="1" a="1"/>
  <c r="S404" i="1" s="1"/>
  <c r="Q404" i="1" a="1"/>
  <c r="Q404" i="1" s="1"/>
  <c r="P404" i="1" a="1"/>
  <c r="P404" i="1" s="1"/>
  <c r="O404" i="1" a="1"/>
  <c r="O404" i="1" s="1"/>
  <c r="N404" i="1" a="1"/>
  <c r="N404" i="1" s="1"/>
  <c r="Y403" i="1" a="1"/>
  <c r="Y403" i="1" s="1"/>
  <c r="X403" i="1" a="1"/>
  <c r="X403" i="1" s="1"/>
  <c r="W403" i="1" a="1"/>
  <c r="W403" i="1" s="1"/>
  <c r="V403" i="1" a="1"/>
  <c r="V403" i="1" s="1"/>
  <c r="U403" i="1" a="1"/>
  <c r="U403" i="1" s="1"/>
  <c r="T403" i="1" a="1"/>
  <c r="T403" i="1" s="1"/>
  <c r="S403" i="1" a="1"/>
  <c r="S403" i="1" s="1"/>
  <c r="Q403" i="1" a="1"/>
  <c r="Q403" i="1" s="1"/>
  <c r="P403" i="1" a="1"/>
  <c r="P403" i="1" s="1"/>
  <c r="O403" i="1" a="1"/>
  <c r="O403" i="1" s="1"/>
  <c r="N403" i="1" a="1"/>
  <c r="N403" i="1" s="1"/>
  <c r="Y402" i="1" a="1"/>
  <c r="Y402" i="1" s="1"/>
  <c r="X402" i="1" a="1"/>
  <c r="X402" i="1" s="1"/>
  <c r="W402" i="1" a="1"/>
  <c r="W402" i="1" s="1"/>
  <c r="V402" i="1" a="1"/>
  <c r="V402" i="1" s="1"/>
  <c r="U402" i="1" a="1"/>
  <c r="U402" i="1" s="1"/>
  <c r="T402" i="1" a="1"/>
  <c r="T402" i="1" s="1"/>
  <c r="S402" i="1" a="1"/>
  <c r="S402" i="1" s="1"/>
  <c r="Q402" i="1" a="1"/>
  <c r="Q402" i="1" s="1"/>
  <c r="P402" i="1" a="1"/>
  <c r="P402" i="1" s="1"/>
  <c r="O402" i="1" a="1"/>
  <c r="O402" i="1" s="1"/>
  <c r="N402" i="1" a="1"/>
  <c r="N402" i="1" s="1"/>
  <c r="Y401" i="1" a="1"/>
  <c r="Y401" i="1" s="1"/>
  <c r="X401" i="1" a="1"/>
  <c r="X401" i="1" s="1"/>
  <c r="W401" i="1" a="1"/>
  <c r="W401" i="1" s="1"/>
  <c r="V401" i="1" a="1"/>
  <c r="V401" i="1" s="1"/>
  <c r="U401" i="1" a="1"/>
  <c r="U401" i="1" s="1"/>
  <c r="T401" i="1" a="1"/>
  <c r="T401" i="1" s="1"/>
  <c r="S401" i="1" a="1"/>
  <c r="S401" i="1" s="1"/>
  <c r="Q401" i="1" a="1"/>
  <c r="Q401" i="1" s="1"/>
  <c r="P401" i="1" a="1"/>
  <c r="P401" i="1" s="1"/>
  <c r="O401" i="1" a="1"/>
  <c r="O401" i="1" s="1"/>
  <c r="N401" i="1" a="1"/>
  <c r="N401" i="1" s="1"/>
  <c r="Y400" i="1" a="1"/>
  <c r="Y400" i="1" s="1"/>
  <c r="X400" i="1" a="1"/>
  <c r="X400" i="1" s="1"/>
  <c r="W400" i="1" a="1"/>
  <c r="W400" i="1" s="1"/>
  <c r="V400" i="1" a="1"/>
  <c r="V400" i="1" s="1"/>
  <c r="U400" i="1" a="1"/>
  <c r="U400" i="1" s="1"/>
  <c r="T400" i="1" a="1"/>
  <c r="T400" i="1" s="1"/>
  <c r="S400" i="1" a="1"/>
  <c r="S400" i="1" s="1"/>
  <c r="Q400" i="1" a="1"/>
  <c r="Q400" i="1" s="1"/>
  <c r="P400" i="1" a="1"/>
  <c r="P400" i="1" s="1"/>
  <c r="O400" i="1" a="1"/>
  <c r="O400" i="1" s="1"/>
  <c r="N400" i="1" a="1"/>
  <c r="N400" i="1" s="1"/>
  <c r="Y399" i="1" a="1"/>
  <c r="Y399" i="1" s="1"/>
  <c r="X399" i="1" a="1"/>
  <c r="X399" i="1" s="1"/>
  <c r="W399" i="1" a="1"/>
  <c r="W399" i="1" s="1"/>
  <c r="V399" i="1" a="1"/>
  <c r="V399" i="1" s="1"/>
  <c r="U399" i="1" a="1"/>
  <c r="U399" i="1" s="1"/>
  <c r="T399" i="1" a="1"/>
  <c r="T399" i="1" s="1"/>
  <c r="S399" i="1" a="1"/>
  <c r="S399" i="1" s="1"/>
  <c r="Q399" i="1" a="1"/>
  <c r="Q399" i="1" s="1"/>
  <c r="P399" i="1" a="1"/>
  <c r="P399" i="1" s="1"/>
  <c r="O399" i="1" a="1"/>
  <c r="O399" i="1" s="1"/>
  <c r="N399" i="1" a="1"/>
  <c r="N399" i="1" s="1"/>
  <c r="Y398" i="1" a="1"/>
  <c r="Y398" i="1" s="1"/>
  <c r="X398" i="1" a="1"/>
  <c r="X398" i="1" s="1"/>
  <c r="W398" i="1" a="1"/>
  <c r="W398" i="1" s="1"/>
  <c r="V398" i="1" a="1"/>
  <c r="V398" i="1" s="1"/>
  <c r="U398" i="1" a="1"/>
  <c r="U398" i="1" s="1"/>
  <c r="T398" i="1" a="1"/>
  <c r="T398" i="1" s="1"/>
  <c r="S398" i="1" a="1"/>
  <c r="S398" i="1" s="1"/>
  <c r="Q398" i="1" a="1"/>
  <c r="Q398" i="1" s="1"/>
  <c r="P398" i="1" a="1"/>
  <c r="P398" i="1" s="1"/>
  <c r="O398" i="1" a="1"/>
  <c r="O398" i="1" s="1"/>
  <c r="N398" i="1" a="1"/>
  <c r="N398" i="1" s="1"/>
  <c r="Y397" i="1" a="1"/>
  <c r="Y397" i="1" s="1"/>
  <c r="X397" i="1" a="1"/>
  <c r="X397" i="1" s="1"/>
  <c r="W397" i="1" a="1"/>
  <c r="W397" i="1" s="1"/>
  <c r="V397" i="1" a="1"/>
  <c r="V397" i="1" s="1"/>
  <c r="U397" i="1" a="1"/>
  <c r="U397" i="1" s="1"/>
  <c r="T397" i="1" a="1"/>
  <c r="T397" i="1" s="1"/>
  <c r="S397" i="1" a="1"/>
  <c r="S397" i="1" s="1"/>
  <c r="Q397" i="1" a="1"/>
  <c r="Q397" i="1" s="1"/>
  <c r="P397" i="1" a="1"/>
  <c r="P397" i="1" s="1"/>
  <c r="O397" i="1" a="1"/>
  <c r="O397" i="1" s="1"/>
  <c r="N397" i="1" a="1"/>
  <c r="N397" i="1" s="1"/>
  <c r="Y396" i="1" a="1"/>
  <c r="Y396" i="1" s="1"/>
  <c r="X396" i="1" a="1"/>
  <c r="X396" i="1" s="1"/>
  <c r="W396" i="1" a="1"/>
  <c r="W396" i="1" s="1"/>
  <c r="V396" i="1" a="1"/>
  <c r="V396" i="1" s="1"/>
  <c r="U396" i="1" a="1"/>
  <c r="U396" i="1" s="1"/>
  <c r="T396" i="1" a="1"/>
  <c r="T396" i="1" s="1"/>
  <c r="S396" i="1" a="1"/>
  <c r="S396" i="1" s="1"/>
  <c r="Q396" i="1" a="1"/>
  <c r="Q396" i="1" s="1"/>
  <c r="P396" i="1" a="1"/>
  <c r="P396" i="1" s="1"/>
  <c r="O396" i="1" a="1"/>
  <c r="O396" i="1" s="1"/>
  <c r="N396" i="1" a="1"/>
  <c r="N396" i="1" s="1"/>
  <c r="Y395" i="1" a="1"/>
  <c r="Y395" i="1" s="1"/>
  <c r="X395" i="1" a="1"/>
  <c r="X395" i="1" s="1"/>
  <c r="W395" i="1" a="1"/>
  <c r="W395" i="1" s="1"/>
  <c r="V395" i="1" a="1"/>
  <c r="V395" i="1" s="1"/>
  <c r="U395" i="1" a="1"/>
  <c r="U395" i="1" s="1"/>
  <c r="T395" i="1" a="1"/>
  <c r="T395" i="1" s="1"/>
  <c r="S395" i="1" a="1"/>
  <c r="S395" i="1" s="1"/>
  <c r="Q395" i="1" a="1"/>
  <c r="Q395" i="1" s="1"/>
  <c r="P395" i="1" a="1"/>
  <c r="P395" i="1" s="1"/>
  <c r="O395" i="1" a="1"/>
  <c r="O395" i="1" s="1"/>
  <c r="N395" i="1" a="1"/>
  <c r="N395" i="1" s="1"/>
  <c r="Y394" i="1" a="1"/>
  <c r="Y394" i="1" s="1"/>
  <c r="X394" i="1" a="1"/>
  <c r="X394" i="1" s="1"/>
  <c r="W394" i="1" a="1"/>
  <c r="W394" i="1" s="1"/>
  <c r="V394" i="1" a="1"/>
  <c r="V394" i="1" s="1"/>
  <c r="U394" i="1" a="1"/>
  <c r="U394" i="1" s="1"/>
  <c r="T394" i="1" a="1"/>
  <c r="T394" i="1" s="1"/>
  <c r="S394" i="1" a="1"/>
  <c r="S394" i="1" s="1"/>
  <c r="Q394" i="1" a="1"/>
  <c r="Q394" i="1" s="1"/>
  <c r="P394" i="1" a="1"/>
  <c r="P394" i="1" s="1"/>
  <c r="O394" i="1" a="1"/>
  <c r="O394" i="1" s="1"/>
  <c r="N394" i="1" a="1"/>
  <c r="N394" i="1" s="1"/>
  <c r="Y393" i="1" a="1"/>
  <c r="Y393" i="1" s="1"/>
  <c r="X393" i="1" a="1"/>
  <c r="X393" i="1" s="1"/>
  <c r="W393" i="1" a="1"/>
  <c r="W393" i="1" s="1"/>
  <c r="V393" i="1" a="1"/>
  <c r="V393" i="1" s="1"/>
  <c r="U393" i="1" a="1"/>
  <c r="U393" i="1" s="1"/>
  <c r="T393" i="1" a="1"/>
  <c r="T393" i="1" s="1"/>
  <c r="S393" i="1" a="1"/>
  <c r="S393" i="1" s="1"/>
  <c r="Q393" i="1" a="1"/>
  <c r="Q393" i="1" s="1"/>
  <c r="P393" i="1" a="1"/>
  <c r="P393" i="1" s="1"/>
  <c r="O393" i="1" a="1"/>
  <c r="O393" i="1" s="1"/>
  <c r="N393" i="1" a="1"/>
  <c r="N393" i="1" s="1"/>
  <c r="Y392" i="1" a="1"/>
  <c r="Y392" i="1" s="1"/>
  <c r="X392" i="1" a="1"/>
  <c r="X392" i="1" s="1"/>
  <c r="W392" i="1" a="1"/>
  <c r="W392" i="1" s="1"/>
  <c r="V392" i="1" a="1"/>
  <c r="V392" i="1" s="1"/>
  <c r="U392" i="1" a="1"/>
  <c r="U392" i="1" s="1"/>
  <c r="T392" i="1" a="1"/>
  <c r="T392" i="1" s="1"/>
  <c r="S392" i="1" a="1"/>
  <c r="S392" i="1" s="1"/>
  <c r="Q392" i="1" a="1"/>
  <c r="Q392" i="1" s="1"/>
  <c r="P392" i="1" a="1"/>
  <c r="P392" i="1" s="1"/>
  <c r="O392" i="1" a="1"/>
  <c r="O392" i="1" s="1"/>
  <c r="N392" i="1" a="1"/>
  <c r="N392" i="1" s="1"/>
  <c r="Y391" i="1" a="1"/>
  <c r="Y391" i="1" s="1"/>
  <c r="X391" i="1" a="1"/>
  <c r="X391" i="1" s="1"/>
  <c r="W391" i="1" a="1"/>
  <c r="W391" i="1" s="1"/>
  <c r="V391" i="1" a="1"/>
  <c r="V391" i="1" s="1"/>
  <c r="U391" i="1" a="1"/>
  <c r="U391" i="1" s="1"/>
  <c r="T391" i="1" a="1"/>
  <c r="T391" i="1" s="1"/>
  <c r="S391" i="1" a="1"/>
  <c r="S391" i="1" s="1"/>
  <c r="Q391" i="1" a="1"/>
  <c r="Q391" i="1" s="1"/>
  <c r="P391" i="1" a="1"/>
  <c r="P391" i="1" s="1"/>
  <c r="O391" i="1" a="1"/>
  <c r="O391" i="1" s="1"/>
  <c r="N391" i="1" a="1"/>
  <c r="N391" i="1" s="1"/>
  <c r="Y390" i="1" a="1"/>
  <c r="Y390" i="1" s="1"/>
  <c r="X390" i="1" a="1"/>
  <c r="X390" i="1" s="1"/>
  <c r="W390" i="1" a="1"/>
  <c r="W390" i="1" s="1"/>
  <c r="V390" i="1" a="1"/>
  <c r="V390" i="1" s="1"/>
  <c r="U390" i="1" a="1"/>
  <c r="U390" i="1" s="1"/>
  <c r="T390" i="1" a="1"/>
  <c r="T390" i="1" s="1"/>
  <c r="S390" i="1" a="1"/>
  <c r="S390" i="1" s="1"/>
  <c r="Q390" i="1" a="1"/>
  <c r="Q390" i="1" s="1"/>
  <c r="P390" i="1" a="1"/>
  <c r="P390" i="1" s="1"/>
  <c r="O390" i="1" a="1"/>
  <c r="O390" i="1" s="1"/>
  <c r="N390" i="1" a="1"/>
  <c r="N390" i="1" s="1"/>
  <c r="Y389" i="1" a="1"/>
  <c r="Y389" i="1" s="1"/>
  <c r="X389" i="1" a="1"/>
  <c r="X389" i="1" s="1"/>
  <c r="W389" i="1" a="1"/>
  <c r="W389" i="1" s="1"/>
  <c r="V389" i="1" a="1"/>
  <c r="V389" i="1" s="1"/>
  <c r="U389" i="1" a="1"/>
  <c r="U389" i="1" s="1"/>
  <c r="T389" i="1" a="1"/>
  <c r="T389" i="1" s="1"/>
  <c r="S389" i="1" a="1"/>
  <c r="S389" i="1" s="1"/>
  <c r="Q389" i="1" a="1"/>
  <c r="Q389" i="1" s="1"/>
  <c r="P389" i="1" a="1"/>
  <c r="P389" i="1" s="1"/>
  <c r="O389" i="1" a="1"/>
  <c r="O389" i="1" s="1"/>
  <c r="N389" i="1" a="1"/>
  <c r="N389" i="1" s="1"/>
  <c r="Y388" i="1" a="1"/>
  <c r="Y388" i="1" s="1"/>
  <c r="X388" i="1" a="1"/>
  <c r="X388" i="1" s="1"/>
  <c r="W388" i="1" a="1"/>
  <c r="W388" i="1" s="1"/>
  <c r="V388" i="1" a="1"/>
  <c r="V388" i="1" s="1"/>
  <c r="U388" i="1" a="1"/>
  <c r="U388" i="1" s="1"/>
  <c r="T388" i="1" a="1"/>
  <c r="T388" i="1" s="1"/>
  <c r="S388" i="1" a="1"/>
  <c r="S388" i="1" s="1"/>
  <c r="Q388" i="1" a="1"/>
  <c r="Q388" i="1" s="1"/>
  <c r="P388" i="1" a="1"/>
  <c r="P388" i="1" s="1"/>
  <c r="O388" i="1" a="1"/>
  <c r="O388" i="1" s="1"/>
  <c r="N388" i="1" a="1"/>
  <c r="N388" i="1" s="1"/>
  <c r="Y387" i="1" a="1"/>
  <c r="Y387" i="1" s="1"/>
  <c r="X387" i="1" a="1"/>
  <c r="X387" i="1" s="1"/>
  <c r="W387" i="1" a="1"/>
  <c r="W387" i="1" s="1"/>
  <c r="V387" i="1" a="1"/>
  <c r="V387" i="1" s="1"/>
  <c r="U387" i="1" a="1"/>
  <c r="U387" i="1" s="1"/>
  <c r="T387" i="1" a="1"/>
  <c r="T387" i="1" s="1"/>
  <c r="S387" i="1" a="1"/>
  <c r="S387" i="1" s="1"/>
  <c r="Q387" i="1" a="1"/>
  <c r="Q387" i="1" s="1"/>
  <c r="P387" i="1" a="1"/>
  <c r="P387" i="1" s="1"/>
  <c r="O387" i="1" a="1"/>
  <c r="O387" i="1" s="1"/>
  <c r="N387" i="1" a="1"/>
  <c r="N387" i="1" s="1"/>
  <c r="Y386" i="1" a="1"/>
  <c r="Y386" i="1" s="1"/>
  <c r="X386" i="1" a="1"/>
  <c r="X386" i="1" s="1"/>
  <c r="W386" i="1" a="1"/>
  <c r="W386" i="1" s="1"/>
  <c r="V386" i="1" a="1"/>
  <c r="V386" i="1" s="1"/>
  <c r="U386" i="1" a="1"/>
  <c r="U386" i="1" s="1"/>
  <c r="T386" i="1" a="1"/>
  <c r="T386" i="1" s="1"/>
  <c r="S386" i="1" a="1"/>
  <c r="S386" i="1" s="1"/>
  <c r="Q386" i="1" a="1"/>
  <c r="Q386" i="1" s="1"/>
  <c r="P386" i="1" a="1"/>
  <c r="P386" i="1" s="1"/>
  <c r="O386" i="1" a="1"/>
  <c r="O386" i="1" s="1"/>
  <c r="N386" i="1" a="1"/>
  <c r="N386" i="1" s="1"/>
  <c r="Y385" i="1" a="1"/>
  <c r="Y385" i="1" s="1"/>
  <c r="X385" i="1" a="1"/>
  <c r="X385" i="1" s="1"/>
  <c r="W385" i="1" a="1"/>
  <c r="W385" i="1" s="1"/>
  <c r="V385" i="1" a="1"/>
  <c r="V385" i="1" s="1"/>
  <c r="U385" i="1" a="1"/>
  <c r="U385" i="1" s="1"/>
  <c r="T385" i="1" a="1"/>
  <c r="T385" i="1" s="1"/>
  <c r="S385" i="1" a="1"/>
  <c r="S385" i="1" s="1"/>
  <c r="Q385" i="1" a="1"/>
  <c r="Q385" i="1" s="1"/>
  <c r="P385" i="1" a="1"/>
  <c r="P385" i="1" s="1"/>
  <c r="O385" i="1" a="1"/>
  <c r="O385" i="1" s="1"/>
  <c r="N385" i="1" a="1"/>
  <c r="N385" i="1" s="1"/>
  <c r="Y384" i="1" a="1"/>
  <c r="Y384" i="1" s="1"/>
  <c r="X384" i="1" a="1"/>
  <c r="X384" i="1" s="1"/>
  <c r="W384" i="1" a="1"/>
  <c r="W384" i="1" s="1"/>
  <c r="V384" i="1" a="1"/>
  <c r="V384" i="1" s="1"/>
  <c r="U384" i="1" a="1"/>
  <c r="U384" i="1" s="1"/>
  <c r="T384" i="1" a="1"/>
  <c r="T384" i="1" s="1"/>
  <c r="S384" i="1" a="1"/>
  <c r="S384" i="1" s="1"/>
  <c r="Q384" i="1" a="1"/>
  <c r="Q384" i="1" s="1"/>
  <c r="P384" i="1" a="1"/>
  <c r="P384" i="1" s="1"/>
  <c r="O384" i="1" a="1"/>
  <c r="O384" i="1" s="1"/>
  <c r="N384" i="1" a="1"/>
  <c r="N384" i="1" s="1"/>
  <c r="Y383" i="1" a="1"/>
  <c r="Y383" i="1" s="1"/>
  <c r="X383" i="1" a="1"/>
  <c r="X383" i="1" s="1"/>
  <c r="W383" i="1" a="1"/>
  <c r="W383" i="1" s="1"/>
  <c r="V383" i="1" a="1"/>
  <c r="V383" i="1" s="1"/>
  <c r="U383" i="1" a="1"/>
  <c r="U383" i="1" s="1"/>
  <c r="T383" i="1" a="1"/>
  <c r="T383" i="1" s="1"/>
  <c r="S383" i="1" a="1"/>
  <c r="S383" i="1" s="1"/>
  <c r="Q383" i="1" a="1"/>
  <c r="Q383" i="1" s="1"/>
  <c r="P383" i="1" a="1"/>
  <c r="P383" i="1" s="1"/>
  <c r="O383" i="1" a="1"/>
  <c r="O383" i="1" s="1"/>
  <c r="N383" i="1" a="1"/>
  <c r="N383" i="1" s="1"/>
  <c r="Y382" i="1" a="1"/>
  <c r="Y382" i="1" s="1"/>
  <c r="X382" i="1" a="1"/>
  <c r="X382" i="1" s="1"/>
  <c r="W382" i="1" a="1"/>
  <c r="W382" i="1" s="1"/>
  <c r="V382" i="1" a="1"/>
  <c r="V382" i="1" s="1"/>
  <c r="U382" i="1" a="1"/>
  <c r="U382" i="1" s="1"/>
  <c r="T382" i="1" a="1"/>
  <c r="T382" i="1" s="1"/>
  <c r="S382" i="1" a="1"/>
  <c r="S382" i="1" s="1"/>
  <c r="Q382" i="1" a="1"/>
  <c r="Q382" i="1" s="1"/>
  <c r="P382" i="1" a="1"/>
  <c r="P382" i="1" s="1"/>
  <c r="O382" i="1" a="1"/>
  <c r="O382" i="1" s="1"/>
  <c r="N382" i="1" a="1"/>
  <c r="N382" i="1" s="1"/>
  <c r="Y381" i="1" a="1"/>
  <c r="Y381" i="1" s="1"/>
  <c r="X381" i="1" a="1"/>
  <c r="X381" i="1" s="1"/>
  <c r="W381" i="1" a="1"/>
  <c r="W381" i="1" s="1"/>
  <c r="V381" i="1" a="1"/>
  <c r="V381" i="1" s="1"/>
  <c r="U381" i="1" a="1"/>
  <c r="U381" i="1" s="1"/>
  <c r="T381" i="1" a="1"/>
  <c r="T381" i="1" s="1"/>
  <c r="S381" i="1" a="1"/>
  <c r="S381" i="1" s="1"/>
  <c r="Q381" i="1" a="1"/>
  <c r="Q381" i="1" s="1"/>
  <c r="P381" i="1" a="1"/>
  <c r="P381" i="1" s="1"/>
  <c r="O381" i="1" a="1"/>
  <c r="O381" i="1" s="1"/>
  <c r="N381" i="1" a="1"/>
  <c r="N381" i="1" s="1"/>
  <c r="Y380" i="1" a="1"/>
  <c r="Y380" i="1" s="1"/>
  <c r="X380" i="1" a="1"/>
  <c r="X380" i="1" s="1"/>
  <c r="W380" i="1" a="1"/>
  <c r="W380" i="1" s="1"/>
  <c r="V380" i="1" a="1"/>
  <c r="V380" i="1" s="1"/>
  <c r="U380" i="1" a="1"/>
  <c r="U380" i="1" s="1"/>
  <c r="T380" i="1" a="1"/>
  <c r="T380" i="1" s="1"/>
  <c r="S380" i="1" a="1"/>
  <c r="S380" i="1" s="1"/>
  <c r="Q380" i="1" a="1"/>
  <c r="Q380" i="1" s="1"/>
  <c r="P380" i="1" a="1"/>
  <c r="P380" i="1" s="1"/>
  <c r="O380" i="1" a="1"/>
  <c r="O380" i="1" s="1"/>
  <c r="N380" i="1" a="1"/>
  <c r="N380" i="1" s="1"/>
  <c r="Y379" i="1" a="1"/>
  <c r="Y379" i="1" s="1"/>
  <c r="X379" i="1" a="1"/>
  <c r="X379" i="1" s="1"/>
  <c r="W379" i="1" a="1"/>
  <c r="W379" i="1" s="1"/>
  <c r="V379" i="1" a="1"/>
  <c r="V379" i="1" s="1"/>
  <c r="U379" i="1" a="1"/>
  <c r="U379" i="1" s="1"/>
  <c r="T379" i="1" a="1"/>
  <c r="T379" i="1" s="1"/>
  <c r="S379" i="1" a="1"/>
  <c r="S379" i="1" s="1"/>
  <c r="Q379" i="1" a="1"/>
  <c r="Q379" i="1" s="1"/>
  <c r="P379" i="1" a="1"/>
  <c r="P379" i="1" s="1"/>
  <c r="O379" i="1" a="1"/>
  <c r="O379" i="1" s="1"/>
  <c r="N379" i="1" a="1"/>
  <c r="N379" i="1" s="1"/>
  <c r="Y378" i="1" a="1"/>
  <c r="Y378" i="1" s="1"/>
  <c r="X378" i="1" a="1"/>
  <c r="X378" i="1" s="1"/>
  <c r="W378" i="1" a="1"/>
  <c r="W378" i="1" s="1"/>
  <c r="V378" i="1" a="1"/>
  <c r="V378" i="1" s="1"/>
  <c r="U378" i="1" a="1"/>
  <c r="U378" i="1" s="1"/>
  <c r="T378" i="1" a="1"/>
  <c r="T378" i="1" s="1"/>
  <c r="S378" i="1" a="1"/>
  <c r="S378" i="1" s="1"/>
  <c r="Q378" i="1" a="1"/>
  <c r="Q378" i="1" s="1"/>
  <c r="P378" i="1" a="1"/>
  <c r="P378" i="1" s="1"/>
  <c r="O378" i="1" a="1"/>
  <c r="O378" i="1" s="1"/>
  <c r="N378" i="1" a="1"/>
  <c r="N378" i="1" s="1"/>
  <c r="Y377" i="1" a="1"/>
  <c r="Y377" i="1" s="1"/>
  <c r="X377" i="1" a="1"/>
  <c r="X377" i="1" s="1"/>
  <c r="W377" i="1" a="1"/>
  <c r="W377" i="1" s="1"/>
  <c r="V377" i="1" a="1"/>
  <c r="V377" i="1" s="1"/>
  <c r="U377" i="1" a="1"/>
  <c r="U377" i="1" s="1"/>
  <c r="T377" i="1" a="1"/>
  <c r="T377" i="1" s="1"/>
  <c r="S377" i="1" a="1"/>
  <c r="S377" i="1" s="1"/>
  <c r="Q377" i="1" a="1"/>
  <c r="Q377" i="1" s="1"/>
  <c r="P377" i="1" a="1"/>
  <c r="P377" i="1" s="1"/>
  <c r="O377" i="1" a="1"/>
  <c r="O377" i="1" s="1"/>
  <c r="N377" i="1" a="1"/>
  <c r="N377" i="1" s="1"/>
  <c r="Y376" i="1" a="1"/>
  <c r="Y376" i="1" s="1"/>
  <c r="X376" i="1" a="1"/>
  <c r="X376" i="1" s="1"/>
  <c r="W376" i="1" a="1"/>
  <c r="W376" i="1" s="1"/>
  <c r="V376" i="1" a="1"/>
  <c r="V376" i="1" s="1"/>
  <c r="U376" i="1" a="1"/>
  <c r="U376" i="1" s="1"/>
  <c r="T376" i="1" a="1"/>
  <c r="T376" i="1" s="1"/>
  <c r="S376" i="1" a="1"/>
  <c r="S376" i="1" s="1"/>
  <c r="Q376" i="1" a="1"/>
  <c r="Q376" i="1" s="1"/>
  <c r="P376" i="1" a="1"/>
  <c r="P376" i="1" s="1"/>
  <c r="O376" i="1" a="1"/>
  <c r="O376" i="1" s="1"/>
  <c r="N376" i="1" a="1"/>
  <c r="N376" i="1" s="1"/>
  <c r="Y375" i="1" a="1"/>
  <c r="Y375" i="1" s="1"/>
  <c r="X375" i="1" a="1"/>
  <c r="X375" i="1" s="1"/>
  <c r="W375" i="1" a="1"/>
  <c r="W375" i="1" s="1"/>
  <c r="V375" i="1" a="1"/>
  <c r="V375" i="1" s="1"/>
  <c r="U375" i="1" a="1"/>
  <c r="U375" i="1" s="1"/>
  <c r="T375" i="1" a="1"/>
  <c r="T375" i="1" s="1"/>
  <c r="S375" i="1" a="1"/>
  <c r="S375" i="1" s="1"/>
  <c r="Q375" i="1" a="1"/>
  <c r="Q375" i="1" s="1"/>
  <c r="P375" i="1" a="1"/>
  <c r="P375" i="1" s="1"/>
  <c r="O375" i="1" a="1"/>
  <c r="O375" i="1" s="1"/>
  <c r="N375" i="1" a="1"/>
  <c r="N375" i="1" s="1"/>
  <c r="Y374" i="1" a="1"/>
  <c r="Y374" i="1" s="1"/>
  <c r="X374" i="1" a="1"/>
  <c r="X374" i="1" s="1"/>
  <c r="W374" i="1" a="1"/>
  <c r="W374" i="1" s="1"/>
  <c r="V374" i="1" a="1"/>
  <c r="V374" i="1" s="1"/>
  <c r="U374" i="1" a="1"/>
  <c r="U374" i="1" s="1"/>
  <c r="T374" i="1" a="1"/>
  <c r="T374" i="1" s="1"/>
  <c r="S374" i="1" a="1"/>
  <c r="S374" i="1" s="1"/>
  <c r="Q374" i="1" a="1"/>
  <c r="Q374" i="1" s="1"/>
  <c r="P374" i="1" a="1"/>
  <c r="P374" i="1" s="1"/>
  <c r="O374" i="1" a="1"/>
  <c r="O374" i="1" s="1"/>
  <c r="N374" i="1" a="1"/>
  <c r="N374" i="1" s="1"/>
  <c r="Y373" i="1" a="1"/>
  <c r="Y373" i="1" s="1"/>
  <c r="X373" i="1" a="1"/>
  <c r="X373" i="1" s="1"/>
  <c r="W373" i="1" a="1"/>
  <c r="W373" i="1" s="1"/>
  <c r="V373" i="1" a="1"/>
  <c r="V373" i="1" s="1"/>
  <c r="U373" i="1" a="1"/>
  <c r="U373" i="1" s="1"/>
  <c r="T373" i="1" a="1"/>
  <c r="T373" i="1" s="1"/>
  <c r="S373" i="1" a="1"/>
  <c r="S373" i="1" s="1"/>
  <c r="Q373" i="1" a="1"/>
  <c r="Q373" i="1" s="1"/>
  <c r="P373" i="1" a="1"/>
  <c r="P373" i="1" s="1"/>
  <c r="O373" i="1" a="1"/>
  <c r="O373" i="1" s="1"/>
  <c r="N373" i="1" a="1"/>
  <c r="N373" i="1" s="1"/>
  <c r="Y372" i="1" a="1"/>
  <c r="Y372" i="1" s="1"/>
  <c r="X372" i="1" a="1"/>
  <c r="X372" i="1" s="1"/>
  <c r="W372" i="1" a="1"/>
  <c r="W372" i="1" s="1"/>
  <c r="V372" i="1" a="1"/>
  <c r="V372" i="1" s="1"/>
  <c r="U372" i="1" a="1"/>
  <c r="U372" i="1" s="1"/>
  <c r="T372" i="1" a="1"/>
  <c r="T372" i="1" s="1"/>
  <c r="S372" i="1" a="1"/>
  <c r="S372" i="1" s="1"/>
  <c r="Q372" i="1" a="1"/>
  <c r="Q372" i="1" s="1"/>
  <c r="P372" i="1" a="1"/>
  <c r="P372" i="1" s="1"/>
  <c r="O372" i="1" a="1"/>
  <c r="O372" i="1" s="1"/>
  <c r="N372" i="1" a="1"/>
  <c r="N372" i="1" s="1"/>
  <c r="Y371" i="1" a="1"/>
  <c r="Y371" i="1" s="1"/>
  <c r="X371" i="1" a="1"/>
  <c r="X371" i="1" s="1"/>
  <c r="W371" i="1" a="1"/>
  <c r="W371" i="1" s="1"/>
  <c r="V371" i="1" a="1"/>
  <c r="V371" i="1" s="1"/>
  <c r="U371" i="1" a="1"/>
  <c r="U371" i="1" s="1"/>
  <c r="T371" i="1" a="1"/>
  <c r="T371" i="1" s="1"/>
  <c r="S371" i="1" a="1"/>
  <c r="S371" i="1" s="1"/>
  <c r="Q371" i="1" a="1"/>
  <c r="Q371" i="1" s="1"/>
  <c r="P371" i="1" a="1"/>
  <c r="P371" i="1" s="1"/>
  <c r="O371" i="1" a="1"/>
  <c r="O371" i="1" s="1"/>
  <c r="N371" i="1" a="1"/>
  <c r="N371" i="1" s="1"/>
  <c r="Y370" i="1" a="1"/>
  <c r="Y370" i="1" s="1"/>
  <c r="X370" i="1" a="1"/>
  <c r="X370" i="1" s="1"/>
  <c r="W370" i="1" a="1"/>
  <c r="W370" i="1" s="1"/>
  <c r="V370" i="1" a="1"/>
  <c r="V370" i="1" s="1"/>
  <c r="U370" i="1" a="1"/>
  <c r="U370" i="1" s="1"/>
  <c r="T370" i="1" a="1"/>
  <c r="T370" i="1" s="1"/>
  <c r="S370" i="1" a="1"/>
  <c r="S370" i="1" s="1"/>
  <c r="Q370" i="1" a="1"/>
  <c r="Q370" i="1" s="1"/>
  <c r="P370" i="1" a="1"/>
  <c r="P370" i="1" s="1"/>
  <c r="O370" i="1" a="1"/>
  <c r="O370" i="1" s="1"/>
  <c r="N370" i="1" a="1"/>
  <c r="N370" i="1" s="1"/>
  <c r="Y369" i="1" a="1"/>
  <c r="Y369" i="1" s="1"/>
  <c r="X369" i="1" a="1"/>
  <c r="X369" i="1" s="1"/>
  <c r="W369" i="1" a="1"/>
  <c r="W369" i="1" s="1"/>
  <c r="V369" i="1" a="1"/>
  <c r="V369" i="1" s="1"/>
  <c r="U369" i="1" a="1"/>
  <c r="U369" i="1" s="1"/>
  <c r="T369" i="1" a="1"/>
  <c r="T369" i="1" s="1"/>
  <c r="S369" i="1" a="1"/>
  <c r="S369" i="1" s="1"/>
  <c r="Q369" i="1" a="1"/>
  <c r="Q369" i="1" s="1"/>
  <c r="P369" i="1" a="1"/>
  <c r="P369" i="1" s="1"/>
  <c r="O369" i="1" a="1"/>
  <c r="O369" i="1" s="1"/>
  <c r="N369" i="1" a="1"/>
  <c r="N369" i="1" s="1"/>
  <c r="Y368" i="1" a="1"/>
  <c r="Y368" i="1" s="1"/>
  <c r="X368" i="1" a="1"/>
  <c r="X368" i="1" s="1"/>
  <c r="W368" i="1" a="1"/>
  <c r="W368" i="1" s="1"/>
  <c r="V368" i="1" a="1"/>
  <c r="V368" i="1" s="1"/>
  <c r="U368" i="1" a="1"/>
  <c r="U368" i="1" s="1"/>
  <c r="T368" i="1" a="1"/>
  <c r="T368" i="1" s="1"/>
  <c r="S368" i="1" a="1"/>
  <c r="S368" i="1" s="1"/>
  <c r="Q368" i="1" a="1"/>
  <c r="Q368" i="1" s="1"/>
  <c r="P368" i="1" a="1"/>
  <c r="P368" i="1" s="1"/>
  <c r="O368" i="1" a="1"/>
  <c r="O368" i="1" s="1"/>
  <c r="N368" i="1" a="1"/>
  <c r="N368" i="1" s="1"/>
  <c r="Y367" i="1" a="1"/>
  <c r="Y367" i="1" s="1"/>
  <c r="X367" i="1" a="1"/>
  <c r="X367" i="1" s="1"/>
  <c r="W367" i="1" a="1"/>
  <c r="W367" i="1" s="1"/>
  <c r="V367" i="1" a="1"/>
  <c r="V367" i="1" s="1"/>
  <c r="U367" i="1" a="1"/>
  <c r="U367" i="1" s="1"/>
  <c r="T367" i="1" a="1"/>
  <c r="T367" i="1" s="1"/>
  <c r="S367" i="1" a="1"/>
  <c r="S367" i="1" s="1"/>
  <c r="Q367" i="1" a="1"/>
  <c r="Q367" i="1" s="1"/>
  <c r="P367" i="1" a="1"/>
  <c r="P367" i="1" s="1"/>
  <c r="O367" i="1" a="1"/>
  <c r="O367" i="1" s="1"/>
  <c r="N367" i="1" a="1"/>
  <c r="N367" i="1" s="1"/>
  <c r="Y366" i="1" a="1"/>
  <c r="Y366" i="1" s="1"/>
  <c r="X366" i="1" a="1"/>
  <c r="X366" i="1" s="1"/>
  <c r="W366" i="1" a="1"/>
  <c r="W366" i="1" s="1"/>
  <c r="V366" i="1" a="1"/>
  <c r="V366" i="1" s="1"/>
  <c r="U366" i="1" a="1"/>
  <c r="U366" i="1" s="1"/>
  <c r="T366" i="1" a="1"/>
  <c r="T366" i="1" s="1"/>
  <c r="S366" i="1" a="1"/>
  <c r="S366" i="1" s="1"/>
  <c r="Q366" i="1" a="1"/>
  <c r="Q366" i="1" s="1"/>
  <c r="P366" i="1" a="1"/>
  <c r="P366" i="1" s="1"/>
  <c r="O366" i="1" a="1"/>
  <c r="O366" i="1" s="1"/>
  <c r="N366" i="1" a="1"/>
  <c r="N366" i="1" s="1"/>
  <c r="Y365" i="1" a="1"/>
  <c r="Y365" i="1" s="1"/>
  <c r="X365" i="1" a="1"/>
  <c r="X365" i="1" s="1"/>
  <c r="W365" i="1" a="1"/>
  <c r="W365" i="1" s="1"/>
  <c r="V365" i="1" a="1"/>
  <c r="V365" i="1" s="1"/>
  <c r="U365" i="1" a="1"/>
  <c r="U365" i="1" s="1"/>
  <c r="T365" i="1" a="1"/>
  <c r="T365" i="1" s="1"/>
  <c r="S365" i="1" a="1"/>
  <c r="S365" i="1" s="1"/>
  <c r="Q365" i="1" a="1"/>
  <c r="Q365" i="1" s="1"/>
  <c r="P365" i="1" a="1"/>
  <c r="P365" i="1" s="1"/>
  <c r="O365" i="1" a="1"/>
  <c r="O365" i="1" s="1"/>
  <c r="N365" i="1" a="1"/>
  <c r="N365" i="1" s="1"/>
  <c r="Y364" i="1" a="1"/>
  <c r="Y364" i="1" s="1"/>
  <c r="X364" i="1" a="1"/>
  <c r="X364" i="1" s="1"/>
  <c r="W364" i="1" a="1"/>
  <c r="W364" i="1" s="1"/>
  <c r="V364" i="1" a="1"/>
  <c r="V364" i="1" s="1"/>
  <c r="U364" i="1" a="1"/>
  <c r="U364" i="1" s="1"/>
  <c r="T364" i="1" a="1"/>
  <c r="T364" i="1" s="1"/>
  <c r="S364" i="1" a="1"/>
  <c r="S364" i="1" s="1"/>
  <c r="Q364" i="1" a="1"/>
  <c r="Q364" i="1" s="1"/>
  <c r="P364" i="1" a="1"/>
  <c r="P364" i="1" s="1"/>
  <c r="O364" i="1" a="1"/>
  <c r="O364" i="1" s="1"/>
  <c r="N364" i="1" a="1"/>
  <c r="N364" i="1" s="1"/>
  <c r="Y363" i="1" a="1"/>
  <c r="Y363" i="1" s="1"/>
  <c r="X363" i="1" a="1"/>
  <c r="X363" i="1" s="1"/>
  <c r="W363" i="1" a="1"/>
  <c r="W363" i="1" s="1"/>
  <c r="V363" i="1" a="1"/>
  <c r="V363" i="1" s="1"/>
  <c r="U363" i="1" a="1"/>
  <c r="U363" i="1" s="1"/>
  <c r="T363" i="1" a="1"/>
  <c r="T363" i="1" s="1"/>
  <c r="S363" i="1" a="1"/>
  <c r="S363" i="1" s="1"/>
  <c r="Q363" i="1" a="1"/>
  <c r="Q363" i="1" s="1"/>
  <c r="P363" i="1" a="1"/>
  <c r="P363" i="1" s="1"/>
  <c r="O363" i="1" a="1"/>
  <c r="O363" i="1" s="1"/>
  <c r="N363" i="1" a="1"/>
  <c r="N363" i="1" s="1"/>
  <c r="Y362" i="1" a="1"/>
  <c r="Y362" i="1" s="1"/>
  <c r="X362" i="1" a="1"/>
  <c r="X362" i="1" s="1"/>
  <c r="W362" i="1" a="1"/>
  <c r="W362" i="1" s="1"/>
  <c r="V362" i="1" a="1"/>
  <c r="V362" i="1" s="1"/>
  <c r="U362" i="1" a="1"/>
  <c r="U362" i="1" s="1"/>
  <c r="T362" i="1" a="1"/>
  <c r="T362" i="1" s="1"/>
  <c r="S362" i="1" a="1"/>
  <c r="S362" i="1" s="1"/>
  <c r="Q362" i="1" a="1"/>
  <c r="Q362" i="1" s="1"/>
  <c r="P362" i="1" a="1"/>
  <c r="P362" i="1" s="1"/>
  <c r="O362" i="1" a="1"/>
  <c r="O362" i="1" s="1"/>
  <c r="N362" i="1" a="1"/>
  <c r="N362" i="1" s="1"/>
  <c r="Y361" i="1" a="1"/>
  <c r="Y361" i="1" s="1"/>
  <c r="X361" i="1" a="1"/>
  <c r="X361" i="1" s="1"/>
  <c r="W361" i="1" a="1"/>
  <c r="W361" i="1" s="1"/>
  <c r="V361" i="1" a="1"/>
  <c r="V361" i="1" s="1"/>
  <c r="U361" i="1" a="1"/>
  <c r="U361" i="1" s="1"/>
  <c r="T361" i="1" a="1"/>
  <c r="T361" i="1" s="1"/>
  <c r="S361" i="1" a="1"/>
  <c r="S361" i="1" s="1"/>
  <c r="Q361" i="1" a="1"/>
  <c r="Q361" i="1" s="1"/>
  <c r="P361" i="1" a="1"/>
  <c r="P361" i="1" s="1"/>
  <c r="O361" i="1" a="1"/>
  <c r="O361" i="1" s="1"/>
  <c r="N361" i="1" a="1"/>
  <c r="N361" i="1" s="1"/>
  <c r="Y360" i="1" a="1"/>
  <c r="Y360" i="1" s="1"/>
  <c r="X360" i="1" a="1"/>
  <c r="X360" i="1" s="1"/>
  <c r="W360" i="1" a="1"/>
  <c r="W360" i="1" s="1"/>
  <c r="V360" i="1" a="1"/>
  <c r="V360" i="1" s="1"/>
  <c r="U360" i="1" a="1"/>
  <c r="U360" i="1" s="1"/>
  <c r="T360" i="1" a="1"/>
  <c r="T360" i="1" s="1"/>
  <c r="S360" i="1" a="1"/>
  <c r="S360" i="1" s="1"/>
  <c r="Q360" i="1" a="1"/>
  <c r="Q360" i="1" s="1"/>
  <c r="P360" i="1" a="1"/>
  <c r="P360" i="1" s="1"/>
  <c r="O360" i="1" a="1"/>
  <c r="O360" i="1" s="1"/>
  <c r="N360" i="1" a="1"/>
  <c r="N360" i="1" s="1"/>
  <c r="Y359" i="1" a="1"/>
  <c r="Y359" i="1" s="1"/>
  <c r="X359" i="1" a="1"/>
  <c r="X359" i="1" s="1"/>
  <c r="W359" i="1" a="1"/>
  <c r="W359" i="1" s="1"/>
  <c r="V359" i="1" a="1"/>
  <c r="V359" i="1" s="1"/>
  <c r="U359" i="1" a="1"/>
  <c r="U359" i="1" s="1"/>
  <c r="T359" i="1" a="1"/>
  <c r="T359" i="1" s="1"/>
  <c r="S359" i="1" a="1"/>
  <c r="S359" i="1" s="1"/>
  <c r="Q359" i="1" a="1"/>
  <c r="Q359" i="1" s="1"/>
  <c r="P359" i="1" a="1"/>
  <c r="P359" i="1" s="1"/>
  <c r="O359" i="1" a="1"/>
  <c r="O359" i="1" s="1"/>
  <c r="N359" i="1" a="1"/>
  <c r="N359" i="1" s="1"/>
  <c r="Y358" i="1" a="1"/>
  <c r="Y358" i="1" s="1"/>
  <c r="X358" i="1" a="1"/>
  <c r="X358" i="1" s="1"/>
  <c r="W358" i="1" a="1"/>
  <c r="W358" i="1" s="1"/>
  <c r="V358" i="1" a="1"/>
  <c r="V358" i="1" s="1"/>
  <c r="U358" i="1" a="1"/>
  <c r="U358" i="1" s="1"/>
  <c r="T358" i="1" a="1"/>
  <c r="T358" i="1" s="1"/>
  <c r="S358" i="1" a="1"/>
  <c r="S358" i="1" s="1"/>
  <c r="Q358" i="1" a="1"/>
  <c r="Q358" i="1" s="1"/>
  <c r="P358" i="1" a="1"/>
  <c r="P358" i="1" s="1"/>
  <c r="O358" i="1" a="1"/>
  <c r="O358" i="1" s="1"/>
  <c r="N358" i="1" a="1"/>
  <c r="N358" i="1" s="1"/>
  <c r="Y357" i="1" a="1"/>
  <c r="Y357" i="1" s="1"/>
  <c r="X357" i="1" a="1"/>
  <c r="X357" i="1" s="1"/>
  <c r="W357" i="1" a="1"/>
  <c r="W357" i="1" s="1"/>
  <c r="V357" i="1" a="1"/>
  <c r="V357" i="1" s="1"/>
  <c r="U357" i="1" a="1"/>
  <c r="U357" i="1" s="1"/>
  <c r="T357" i="1" a="1"/>
  <c r="T357" i="1" s="1"/>
  <c r="S357" i="1" a="1"/>
  <c r="S357" i="1" s="1"/>
  <c r="Q357" i="1" a="1"/>
  <c r="Q357" i="1" s="1"/>
  <c r="P357" i="1" a="1"/>
  <c r="P357" i="1" s="1"/>
  <c r="O357" i="1" a="1"/>
  <c r="O357" i="1" s="1"/>
  <c r="N357" i="1" a="1"/>
  <c r="N357" i="1" s="1"/>
  <c r="Y356" i="1" a="1"/>
  <c r="Y356" i="1" s="1"/>
  <c r="X356" i="1" a="1"/>
  <c r="X356" i="1" s="1"/>
  <c r="W356" i="1" a="1"/>
  <c r="W356" i="1" s="1"/>
  <c r="V356" i="1" a="1"/>
  <c r="V356" i="1" s="1"/>
  <c r="U356" i="1" a="1"/>
  <c r="U356" i="1" s="1"/>
  <c r="T356" i="1" a="1"/>
  <c r="T356" i="1" s="1"/>
  <c r="S356" i="1" a="1"/>
  <c r="S356" i="1" s="1"/>
  <c r="Q356" i="1" a="1"/>
  <c r="Q356" i="1" s="1"/>
  <c r="P356" i="1" a="1"/>
  <c r="P356" i="1" s="1"/>
  <c r="O356" i="1" a="1"/>
  <c r="O356" i="1" s="1"/>
  <c r="N356" i="1" a="1"/>
  <c r="N356" i="1" s="1"/>
  <c r="Y355" i="1" a="1"/>
  <c r="Y355" i="1" s="1"/>
  <c r="X355" i="1" a="1"/>
  <c r="X355" i="1" s="1"/>
  <c r="W355" i="1" a="1"/>
  <c r="W355" i="1" s="1"/>
  <c r="V355" i="1" a="1"/>
  <c r="V355" i="1" s="1"/>
  <c r="U355" i="1" a="1"/>
  <c r="U355" i="1" s="1"/>
  <c r="T355" i="1" a="1"/>
  <c r="T355" i="1" s="1"/>
  <c r="S355" i="1" a="1"/>
  <c r="S355" i="1" s="1"/>
  <c r="Q355" i="1" a="1"/>
  <c r="Q355" i="1" s="1"/>
  <c r="P355" i="1" a="1"/>
  <c r="P355" i="1" s="1"/>
  <c r="O355" i="1" a="1"/>
  <c r="O355" i="1" s="1"/>
  <c r="N355" i="1" a="1"/>
  <c r="N355" i="1" s="1"/>
  <c r="Y354" i="1" a="1"/>
  <c r="Y354" i="1" s="1"/>
  <c r="X354" i="1" a="1"/>
  <c r="X354" i="1" s="1"/>
  <c r="W354" i="1" a="1"/>
  <c r="W354" i="1" s="1"/>
  <c r="V354" i="1" a="1"/>
  <c r="V354" i="1" s="1"/>
  <c r="U354" i="1" a="1"/>
  <c r="U354" i="1" s="1"/>
  <c r="T354" i="1" a="1"/>
  <c r="T354" i="1" s="1"/>
  <c r="S354" i="1" a="1"/>
  <c r="S354" i="1" s="1"/>
  <c r="Q354" i="1" a="1"/>
  <c r="Q354" i="1" s="1"/>
  <c r="P354" i="1" a="1"/>
  <c r="P354" i="1" s="1"/>
  <c r="O354" i="1" a="1"/>
  <c r="O354" i="1" s="1"/>
  <c r="N354" i="1" a="1"/>
  <c r="N354" i="1" s="1"/>
  <c r="Y353" i="1" a="1"/>
  <c r="Y353" i="1" s="1"/>
  <c r="X353" i="1" a="1"/>
  <c r="X353" i="1" s="1"/>
  <c r="W353" i="1" a="1"/>
  <c r="W353" i="1" s="1"/>
  <c r="V353" i="1" a="1"/>
  <c r="V353" i="1" s="1"/>
  <c r="U353" i="1" a="1"/>
  <c r="U353" i="1" s="1"/>
  <c r="T353" i="1" a="1"/>
  <c r="T353" i="1" s="1"/>
  <c r="S353" i="1" a="1"/>
  <c r="S353" i="1" s="1"/>
  <c r="Q353" i="1" a="1"/>
  <c r="Q353" i="1" s="1"/>
  <c r="P353" i="1" a="1"/>
  <c r="P353" i="1" s="1"/>
  <c r="O353" i="1" a="1"/>
  <c r="O353" i="1" s="1"/>
  <c r="N353" i="1" a="1"/>
  <c r="N353" i="1" s="1"/>
  <c r="Y352" i="1" a="1"/>
  <c r="Y352" i="1" s="1"/>
  <c r="X352" i="1" a="1"/>
  <c r="X352" i="1" s="1"/>
  <c r="W352" i="1" a="1"/>
  <c r="W352" i="1" s="1"/>
  <c r="V352" i="1" a="1"/>
  <c r="V352" i="1" s="1"/>
  <c r="U352" i="1" a="1"/>
  <c r="U352" i="1" s="1"/>
  <c r="T352" i="1" a="1"/>
  <c r="T352" i="1" s="1"/>
  <c r="S352" i="1" a="1"/>
  <c r="S352" i="1" s="1"/>
  <c r="Q352" i="1" a="1"/>
  <c r="Q352" i="1" s="1"/>
  <c r="P352" i="1" a="1"/>
  <c r="P352" i="1" s="1"/>
  <c r="O352" i="1" a="1"/>
  <c r="O352" i="1" s="1"/>
  <c r="N352" i="1" a="1"/>
  <c r="N352" i="1" s="1"/>
  <c r="Y351" i="1" a="1"/>
  <c r="Y351" i="1" s="1"/>
  <c r="X351" i="1" a="1"/>
  <c r="X351" i="1" s="1"/>
  <c r="W351" i="1" a="1"/>
  <c r="W351" i="1" s="1"/>
  <c r="V351" i="1" a="1"/>
  <c r="V351" i="1" s="1"/>
  <c r="U351" i="1" a="1"/>
  <c r="U351" i="1" s="1"/>
  <c r="T351" i="1" a="1"/>
  <c r="T351" i="1" s="1"/>
  <c r="S351" i="1" a="1"/>
  <c r="S351" i="1" s="1"/>
  <c r="Q351" i="1" a="1"/>
  <c r="Q351" i="1" s="1"/>
  <c r="P351" i="1" a="1"/>
  <c r="P351" i="1" s="1"/>
  <c r="O351" i="1" a="1"/>
  <c r="O351" i="1" s="1"/>
  <c r="N351" i="1" a="1"/>
  <c r="N351" i="1" s="1"/>
  <c r="Y350" i="1" a="1"/>
  <c r="Y350" i="1" s="1"/>
  <c r="X350" i="1" a="1"/>
  <c r="X350" i="1" s="1"/>
  <c r="W350" i="1" a="1"/>
  <c r="W350" i="1" s="1"/>
  <c r="V350" i="1" a="1"/>
  <c r="V350" i="1" s="1"/>
  <c r="U350" i="1" a="1"/>
  <c r="U350" i="1" s="1"/>
  <c r="T350" i="1" a="1"/>
  <c r="T350" i="1" s="1"/>
  <c r="S350" i="1" a="1"/>
  <c r="S350" i="1" s="1"/>
  <c r="Q350" i="1" a="1"/>
  <c r="Q350" i="1" s="1"/>
  <c r="P350" i="1" a="1"/>
  <c r="P350" i="1" s="1"/>
  <c r="O350" i="1" a="1"/>
  <c r="O350" i="1" s="1"/>
  <c r="N350" i="1" a="1"/>
  <c r="N350" i="1" s="1"/>
  <c r="Y349" i="1" a="1"/>
  <c r="Y349" i="1" s="1"/>
  <c r="X349" i="1" a="1"/>
  <c r="X349" i="1" s="1"/>
  <c r="W349" i="1" a="1"/>
  <c r="W349" i="1" s="1"/>
  <c r="V349" i="1" a="1"/>
  <c r="V349" i="1" s="1"/>
  <c r="U349" i="1" a="1"/>
  <c r="U349" i="1" s="1"/>
  <c r="T349" i="1" a="1"/>
  <c r="T349" i="1" s="1"/>
  <c r="S349" i="1" a="1"/>
  <c r="S349" i="1" s="1"/>
  <c r="Q349" i="1" a="1"/>
  <c r="Q349" i="1" s="1"/>
  <c r="P349" i="1" a="1"/>
  <c r="P349" i="1" s="1"/>
  <c r="O349" i="1" a="1"/>
  <c r="O349" i="1" s="1"/>
  <c r="N349" i="1" a="1"/>
  <c r="N349" i="1" s="1"/>
  <c r="Y348" i="1" a="1"/>
  <c r="Y348" i="1" s="1"/>
  <c r="X348" i="1" a="1"/>
  <c r="X348" i="1" s="1"/>
  <c r="W348" i="1" a="1"/>
  <c r="W348" i="1" s="1"/>
  <c r="V348" i="1" a="1"/>
  <c r="V348" i="1" s="1"/>
  <c r="U348" i="1" a="1"/>
  <c r="U348" i="1" s="1"/>
  <c r="T348" i="1" a="1"/>
  <c r="T348" i="1" s="1"/>
  <c r="S348" i="1" a="1"/>
  <c r="S348" i="1" s="1"/>
  <c r="Q348" i="1" a="1"/>
  <c r="Q348" i="1" s="1"/>
  <c r="P348" i="1" a="1"/>
  <c r="P348" i="1" s="1"/>
  <c r="O348" i="1" a="1"/>
  <c r="O348" i="1" s="1"/>
  <c r="N348" i="1" a="1"/>
  <c r="N348" i="1" s="1"/>
  <c r="Y347" i="1" a="1"/>
  <c r="Y347" i="1" s="1"/>
  <c r="X347" i="1" a="1"/>
  <c r="X347" i="1" s="1"/>
  <c r="W347" i="1" a="1"/>
  <c r="W347" i="1" s="1"/>
  <c r="V347" i="1" a="1"/>
  <c r="V347" i="1" s="1"/>
  <c r="U347" i="1" a="1"/>
  <c r="U347" i="1" s="1"/>
  <c r="T347" i="1" a="1"/>
  <c r="T347" i="1" s="1"/>
  <c r="S347" i="1" a="1"/>
  <c r="S347" i="1" s="1"/>
  <c r="Q347" i="1" a="1"/>
  <c r="Q347" i="1" s="1"/>
  <c r="P347" i="1" a="1"/>
  <c r="P347" i="1" s="1"/>
  <c r="O347" i="1" a="1"/>
  <c r="O347" i="1" s="1"/>
  <c r="N347" i="1" a="1"/>
  <c r="N347" i="1" s="1"/>
  <c r="Y346" i="1" a="1"/>
  <c r="Y346" i="1" s="1"/>
  <c r="X346" i="1" a="1"/>
  <c r="X346" i="1" s="1"/>
  <c r="W346" i="1" a="1"/>
  <c r="W346" i="1" s="1"/>
  <c r="V346" i="1" a="1"/>
  <c r="V346" i="1" s="1"/>
  <c r="U346" i="1" a="1"/>
  <c r="U346" i="1" s="1"/>
  <c r="T346" i="1" a="1"/>
  <c r="T346" i="1" s="1"/>
  <c r="S346" i="1" a="1"/>
  <c r="S346" i="1" s="1"/>
  <c r="Q346" i="1" a="1"/>
  <c r="Q346" i="1" s="1"/>
  <c r="P346" i="1" a="1"/>
  <c r="P346" i="1" s="1"/>
  <c r="O346" i="1" a="1"/>
  <c r="O346" i="1" s="1"/>
  <c r="N346" i="1" a="1"/>
  <c r="N346" i="1" s="1"/>
  <c r="Y345" i="1" a="1"/>
  <c r="Y345" i="1" s="1"/>
  <c r="X345" i="1" a="1"/>
  <c r="X345" i="1" s="1"/>
  <c r="W345" i="1" a="1"/>
  <c r="W345" i="1" s="1"/>
  <c r="V345" i="1" a="1"/>
  <c r="V345" i="1" s="1"/>
  <c r="U345" i="1" a="1"/>
  <c r="U345" i="1" s="1"/>
  <c r="T345" i="1" a="1"/>
  <c r="T345" i="1" s="1"/>
  <c r="S345" i="1" a="1"/>
  <c r="S345" i="1" s="1"/>
  <c r="Q345" i="1" a="1"/>
  <c r="Q345" i="1" s="1"/>
  <c r="P345" i="1" a="1"/>
  <c r="P345" i="1" s="1"/>
  <c r="O345" i="1" a="1"/>
  <c r="O345" i="1" s="1"/>
  <c r="N345" i="1" a="1"/>
  <c r="N345" i="1" s="1"/>
  <c r="Y344" i="1" a="1"/>
  <c r="Y344" i="1" s="1"/>
  <c r="X344" i="1" a="1"/>
  <c r="X344" i="1" s="1"/>
  <c r="W344" i="1" a="1"/>
  <c r="W344" i="1" s="1"/>
  <c r="V344" i="1" a="1"/>
  <c r="V344" i="1" s="1"/>
  <c r="U344" i="1" a="1"/>
  <c r="U344" i="1" s="1"/>
  <c r="T344" i="1" a="1"/>
  <c r="T344" i="1" s="1"/>
  <c r="S344" i="1" a="1"/>
  <c r="S344" i="1" s="1"/>
  <c r="Q344" i="1" a="1"/>
  <c r="Q344" i="1" s="1"/>
  <c r="P344" i="1" a="1"/>
  <c r="P344" i="1" s="1"/>
  <c r="O344" i="1" a="1"/>
  <c r="O344" i="1" s="1"/>
  <c r="N344" i="1" a="1"/>
  <c r="N344" i="1" s="1"/>
  <c r="Y343" i="1" a="1"/>
  <c r="Y343" i="1" s="1"/>
  <c r="X343" i="1" a="1"/>
  <c r="X343" i="1" s="1"/>
  <c r="W343" i="1" a="1"/>
  <c r="W343" i="1" s="1"/>
  <c r="V343" i="1" a="1"/>
  <c r="V343" i="1" s="1"/>
  <c r="U343" i="1" a="1"/>
  <c r="U343" i="1" s="1"/>
  <c r="T343" i="1" a="1"/>
  <c r="T343" i="1" s="1"/>
  <c r="S343" i="1" a="1"/>
  <c r="S343" i="1" s="1"/>
  <c r="Q343" i="1" a="1"/>
  <c r="Q343" i="1" s="1"/>
  <c r="P343" i="1" a="1"/>
  <c r="P343" i="1" s="1"/>
  <c r="O343" i="1" a="1"/>
  <c r="O343" i="1" s="1"/>
  <c r="N343" i="1" a="1"/>
  <c r="N343" i="1" s="1"/>
  <c r="Y342" i="1" a="1"/>
  <c r="Y342" i="1" s="1"/>
  <c r="X342" i="1" a="1"/>
  <c r="X342" i="1" s="1"/>
  <c r="W342" i="1" a="1"/>
  <c r="W342" i="1" s="1"/>
  <c r="V342" i="1" a="1"/>
  <c r="V342" i="1" s="1"/>
  <c r="U342" i="1" a="1"/>
  <c r="U342" i="1" s="1"/>
  <c r="T342" i="1" a="1"/>
  <c r="T342" i="1" s="1"/>
  <c r="S342" i="1" a="1"/>
  <c r="S342" i="1" s="1"/>
  <c r="Q342" i="1" a="1"/>
  <c r="Q342" i="1" s="1"/>
  <c r="P342" i="1" a="1"/>
  <c r="P342" i="1" s="1"/>
  <c r="O342" i="1" a="1"/>
  <c r="O342" i="1" s="1"/>
  <c r="N342" i="1" a="1"/>
  <c r="N342" i="1" s="1"/>
  <c r="Y341" i="1" a="1"/>
  <c r="Y341" i="1" s="1"/>
  <c r="X341" i="1" a="1"/>
  <c r="X341" i="1" s="1"/>
  <c r="W341" i="1" a="1"/>
  <c r="W341" i="1" s="1"/>
  <c r="V341" i="1" a="1"/>
  <c r="V341" i="1" s="1"/>
  <c r="U341" i="1" a="1"/>
  <c r="U341" i="1" s="1"/>
  <c r="T341" i="1" a="1"/>
  <c r="T341" i="1" s="1"/>
  <c r="S341" i="1" a="1"/>
  <c r="S341" i="1" s="1"/>
  <c r="Q341" i="1" a="1"/>
  <c r="Q341" i="1" s="1"/>
  <c r="P341" i="1" a="1"/>
  <c r="P341" i="1" s="1"/>
  <c r="O341" i="1" a="1"/>
  <c r="O341" i="1" s="1"/>
  <c r="N341" i="1" a="1"/>
  <c r="N341" i="1" s="1"/>
  <c r="Y340" i="1" a="1"/>
  <c r="Y340" i="1" s="1"/>
  <c r="X340" i="1" a="1"/>
  <c r="X340" i="1" s="1"/>
  <c r="W340" i="1" a="1"/>
  <c r="W340" i="1" s="1"/>
  <c r="V340" i="1" a="1"/>
  <c r="V340" i="1" s="1"/>
  <c r="U340" i="1" a="1"/>
  <c r="U340" i="1" s="1"/>
  <c r="T340" i="1" a="1"/>
  <c r="T340" i="1" s="1"/>
  <c r="S340" i="1" a="1"/>
  <c r="S340" i="1" s="1"/>
  <c r="Q340" i="1" a="1"/>
  <c r="Q340" i="1" s="1"/>
  <c r="P340" i="1" a="1"/>
  <c r="P340" i="1" s="1"/>
  <c r="O340" i="1" a="1"/>
  <c r="O340" i="1" s="1"/>
  <c r="N340" i="1" a="1"/>
  <c r="N340" i="1" s="1"/>
  <c r="Y339" i="1" a="1"/>
  <c r="Y339" i="1" s="1"/>
  <c r="X339" i="1" a="1"/>
  <c r="X339" i="1" s="1"/>
  <c r="W339" i="1" a="1"/>
  <c r="W339" i="1" s="1"/>
  <c r="V339" i="1" a="1"/>
  <c r="V339" i="1" s="1"/>
  <c r="U339" i="1" a="1"/>
  <c r="U339" i="1" s="1"/>
  <c r="T339" i="1" a="1"/>
  <c r="T339" i="1" s="1"/>
  <c r="S339" i="1" a="1"/>
  <c r="S339" i="1" s="1"/>
  <c r="Q339" i="1" a="1"/>
  <c r="Q339" i="1" s="1"/>
  <c r="P339" i="1" a="1"/>
  <c r="P339" i="1" s="1"/>
  <c r="O339" i="1" a="1"/>
  <c r="O339" i="1" s="1"/>
  <c r="N339" i="1" a="1"/>
  <c r="N339" i="1" s="1"/>
  <c r="Y338" i="1" a="1"/>
  <c r="Y338" i="1" s="1"/>
  <c r="X338" i="1" a="1"/>
  <c r="X338" i="1" s="1"/>
  <c r="W338" i="1" a="1"/>
  <c r="W338" i="1" s="1"/>
  <c r="V338" i="1" a="1"/>
  <c r="V338" i="1" s="1"/>
  <c r="U338" i="1" a="1"/>
  <c r="U338" i="1" s="1"/>
  <c r="T338" i="1" a="1"/>
  <c r="T338" i="1" s="1"/>
  <c r="S338" i="1" a="1"/>
  <c r="S338" i="1" s="1"/>
  <c r="Q338" i="1" a="1"/>
  <c r="Q338" i="1" s="1"/>
  <c r="P338" i="1" a="1"/>
  <c r="P338" i="1" s="1"/>
  <c r="O338" i="1" a="1"/>
  <c r="O338" i="1" s="1"/>
  <c r="N338" i="1" a="1"/>
  <c r="N338" i="1" s="1"/>
  <c r="Y337" i="1" a="1"/>
  <c r="Y337" i="1" s="1"/>
  <c r="X337" i="1" a="1"/>
  <c r="X337" i="1" s="1"/>
  <c r="W337" i="1" a="1"/>
  <c r="W337" i="1" s="1"/>
  <c r="V337" i="1" a="1"/>
  <c r="V337" i="1" s="1"/>
  <c r="U337" i="1" a="1"/>
  <c r="U337" i="1" s="1"/>
  <c r="T337" i="1" a="1"/>
  <c r="T337" i="1" s="1"/>
  <c r="S337" i="1" a="1"/>
  <c r="S337" i="1" s="1"/>
  <c r="Q337" i="1" a="1"/>
  <c r="Q337" i="1" s="1"/>
  <c r="P337" i="1" a="1"/>
  <c r="P337" i="1" s="1"/>
  <c r="O337" i="1" a="1"/>
  <c r="O337" i="1" s="1"/>
  <c r="N337" i="1" a="1"/>
  <c r="N337" i="1" s="1"/>
  <c r="Y336" i="1" a="1"/>
  <c r="Y336" i="1" s="1"/>
  <c r="X336" i="1" a="1"/>
  <c r="X336" i="1" s="1"/>
  <c r="W336" i="1" a="1"/>
  <c r="W336" i="1" s="1"/>
  <c r="V336" i="1" a="1"/>
  <c r="V336" i="1" s="1"/>
  <c r="U336" i="1" a="1"/>
  <c r="U336" i="1" s="1"/>
  <c r="T336" i="1" a="1"/>
  <c r="T336" i="1" s="1"/>
  <c r="S336" i="1" a="1"/>
  <c r="S336" i="1" s="1"/>
  <c r="Q336" i="1" a="1"/>
  <c r="Q336" i="1" s="1"/>
  <c r="P336" i="1" a="1"/>
  <c r="P336" i="1" s="1"/>
  <c r="O336" i="1" a="1"/>
  <c r="O336" i="1" s="1"/>
  <c r="N336" i="1" a="1"/>
  <c r="N336" i="1" s="1"/>
  <c r="Y335" i="1" a="1"/>
  <c r="Y335" i="1" s="1"/>
  <c r="X335" i="1" a="1"/>
  <c r="X335" i="1" s="1"/>
  <c r="W335" i="1" a="1"/>
  <c r="W335" i="1" s="1"/>
  <c r="V335" i="1" a="1"/>
  <c r="V335" i="1" s="1"/>
  <c r="U335" i="1" a="1"/>
  <c r="U335" i="1" s="1"/>
  <c r="T335" i="1" a="1"/>
  <c r="T335" i="1" s="1"/>
  <c r="S335" i="1" a="1"/>
  <c r="S335" i="1" s="1"/>
  <c r="Q335" i="1" a="1"/>
  <c r="Q335" i="1" s="1"/>
  <c r="P335" i="1" a="1"/>
  <c r="P335" i="1" s="1"/>
  <c r="O335" i="1" a="1"/>
  <c r="O335" i="1" s="1"/>
  <c r="N335" i="1" a="1"/>
  <c r="N335" i="1" s="1"/>
  <c r="Y334" i="1" a="1"/>
  <c r="Y334" i="1" s="1"/>
  <c r="X334" i="1" a="1"/>
  <c r="X334" i="1" s="1"/>
  <c r="W334" i="1" a="1"/>
  <c r="W334" i="1" s="1"/>
  <c r="V334" i="1" a="1"/>
  <c r="V334" i="1" s="1"/>
  <c r="U334" i="1" a="1"/>
  <c r="U334" i="1" s="1"/>
  <c r="T334" i="1" a="1"/>
  <c r="T334" i="1" s="1"/>
  <c r="S334" i="1" a="1"/>
  <c r="S334" i="1" s="1"/>
  <c r="Q334" i="1" a="1"/>
  <c r="Q334" i="1" s="1"/>
  <c r="P334" i="1" a="1"/>
  <c r="P334" i="1" s="1"/>
  <c r="O334" i="1" a="1"/>
  <c r="O334" i="1" s="1"/>
  <c r="N334" i="1" a="1"/>
  <c r="N334" i="1" s="1"/>
  <c r="Y333" i="1" a="1"/>
  <c r="Y333" i="1" s="1"/>
  <c r="X333" i="1" a="1"/>
  <c r="X333" i="1" s="1"/>
  <c r="W333" i="1" a="1"/>
  <c r="W333" i="1" s="1"/>
  <c r="V333" i="1" a="1"/>
  <c r="V333" i="1" s="1"/>
  <c r="U333" i="1" a="1"/>
  <c r="U333" i="1" s="1"/>
  <c r="T333" i="1" a="1"/>
  <c r="T333" i="1" s="1"/>
  <c r="S333" i="1" a="1"/>
  <c r="S333" i="1" s="1"/>
  <c r="Q333" i="1" a="1"/>
  <c r="Q333" i="1" s="1"/>
  <c r="P333" i="1" a="1"/>
  <c r="P333" i="1" s="1"/>
  <c r="O333" i="1" a="1"/>
  <c r="O333" i="1" s="1"/>
  <c r="N333" i="1" a="1"/>
  <c r="N333" i="1" s="1"/>
  <c r="Y332" i="1" a="1"/>
  <c r="Y332" i="1" s="1"/>
  <c r="X332" i="1" a="1"/>
  <c r="X332" i="1" s="1"/>
  <c r="W332" i="1" a="1"/>
  <c r="W332" i="1" s="1"/>
  <c r="V332" i="1" a="1"/>
  <c r="V332" i="1" s="1"/>
  <c r="U332" i="1" a="1"/>
  <c r="U332" i="1" s="1"/>
  <c r="T332" i="1" a="1"/>
  <c r="T332" i="1" s="1"/>
  <c r="S332" i="1" a="1"/>
  <c r="S332" i="1" s="1"/>
  <c r="Q332" i="1" a="1"/>
  <c r="Q332" i="1" s="1"/>
  <c r="P332" i="1" a="1"/>
  <c r="P332" i="1" s="1"/>
  <c r="O332" i="1" a="1"/>
  <c r="O332" i="1" s="1"/>
  <c r="N332" i="1" a="1"/>
  <c r="N332" i="1" s="1"/>
  <c r="Y331" i="1" a="1"/>
  <c r="Y331" i="1" s="1"/>
  <c r="X331" i="1" a="1"/>
  <c r="X331" i="1" s="1"/>
  <c r="W331" i="1" a="1"/>
  <c r="W331" i="1" s="1"/>
  <c r="V331" i="1" a="1"/>
  <c r="V331" i="1" s="1"/>
  <c r="U331" i="1" a="1"/>
  <c r="U331" i="1" s="1"/>
  <c r="T331" i="1" a="1"/>
  <c r="T331" i="1" s="1"/>
  <c r="S331" i="1" a="1"/>
  <c r="S331" i="1" s="1"/>
  <c r="Q331" i="1" a="1"/>
  <c r="Q331" i="1" s="1"/>
  <c r="P331" i="1" a="1"/>
  <c r="P331" i="1" s="1"/>
  <c r="O331" i="1" a="1"/>
  <c r="O331" i="1" s="1"/>
  <c r="N331" i="1" a="1"/>
  <c r="N331" i="1" s="1"/>
  <c r="Y330" i="1" a="1"/>
  <c r="Y330" i="1" s="1"/>
  <c r="X330" i="1" a="1"/>
  <c r="X330" i="1" s="1"/>
  <c r="W330" i="1" a="1"/>
  <c r="W330" i="1" s="1"/>
  <c r="V330" i="1" a="1"/>
  <c r="V330" i="1" s="1"/>
  <c r="U330" i="1" a="1"/>
  <c r="U330" i="1" s="1"/>
  <c r="T330" i="1" a="1"/>
  <c r="T330" i="1" s="1"/>
  <c r="S330" i="1" a="1"/>
  <c r="S330" i="1" s="1"/>
  <c r="Q330" i="1" a="1"/>
  <c r="Q330" i="1" s="1"/>
  <c r="P330" i="1" a="1"/>
  <c r="P330" i="1" s="1"/>
  <c r="O330" i="1" a="1"/>
  <c r="O330" i="1" s="1"/>
  <c r="N330" i="1" a="1"/>
  <c r="N330" i="1" s="1"/>
  <c r="Y329" i="1" a="1"/>
  <c r="Y329" i="1" s="1"/>
  <c r="X329" i="1" a="1"/>
  <c r="X329" i="1" s="1"/>
  <c r="W329" i="1" a="1"/>
  <c r="W329" i="1" s="1"/>
  <c r="V329" i="1" a="1"/>
  <c r="V329" i="1" s="1"/>
  <c r="U329" i="1" a="1"/>
  <c r="U329" i="1" s="1"/>
  <c r="T329" i="1" a="1"/>
  <c r="T329" i="1" s="1"/>
  <c r="S329" i="1" a="1"/>
  <c r="S329" i="1" s="1"/>
  <c r="Q329" i="1" a="1"/>
  <c r="Q329" i="1" s="1"/>
  <c r="P329" i="1" a="1"/>
  <c r="P329" i="1" s="1"/>
  <c r="O329" i="1" a="1"/>
  <c r="O329" i="1" s="1"/>
  <c r="N329" i="1" a="1"/>
  <c r="N329" i="1" s="1"/>
  <c r="Y328" i="1" a="1"/>
  <c r="Y328" i="1" s="1"/>
  <c r="X328" i="1" a="1"/>
  <c r="X328" i="1" s="1"/>
  <c r="W328" i="1" a="1"/>
  <c r="W328" i="1" s="1"/>
  <c r="V328" i="1" a="1"/>
  <c r="V328" i="1" s="1"/>
  <c r="U328" i="1" a="1"/>
  <c r="U328" i="1" s="1"/>
  <c r="T328" i="1" a="1"/>
  <c r="T328" i="1" s="1"/>
  <c r="S328" i="1" a="1"/>
  <c r="S328" i="1" s="1"/>
  <c r="Q328" i="1" a="1"/>
  <c r="Q328" i="1" s="1"/>
  <c r="P328" i="1" a="1"/>
  <c r="P328" i="1" s="1"/>
  <c r="O328" i="1" a="1"/>
  <c r="O328" i="1" s="1"/>
  <c r="N328" i="1" a="1"/>
  <c r="N328" i="1" s="1"/>
  <c r="Y327" i="1" a="1"/>
  <c r="Y327" i="1" s="1"/>
  <c r="X327" i="1" a="1"/>
  <c r="X327" i="1" s="1"/>
  <c r="W327" i="1" a="1"/>
  <c r="W327" i="1" s="1"/>
  <c r="V327" i="1" a="1"/>
  <c r="V327" i="1" s="1"/>
  <c r="U327" i="1" a="1"/>
  <c r="U327" i="1" s="1"/>
  <c r="T327" i="1" a="1"/>
  <c r="T327" i="1" s="1"/>
  <c r="S327" i="1" a="1"/>
  <c r="S327" i="1" s="1"/>
  <c r="Q327" i="1" a="1"/>
  <c r="Q327" i="1" s="1"/>
  <c r="P327" i="1" a="1"/>
  <c r="P327" i="1" s="1"/>
  <c r="O327" i="1" a="1"/>
  <c r="O327" i="1" s="1"/>
  <c r="N327" i="1" a="1"/>
  <c r="N327" i="1" s="1"/>
  <c r="Y326" i="1" a="1"/>
  <c r="Y326" i="1" s="1"/>
  <c r="X326" i="1" a="1"/>
  <c r="X326" i="1" s="1"/>
  <c r="W326" i="1" a="1"/>
  <c r="W326" i="1" s="1"/>
  <c r="V326" i="1" a="1"/>
  <c r="V326" i="1" s="1"/>
  <c r="U326" i="1" a="1"/>
  <c r="U326" i="1" s="1"/>
  <c r="T326" i="1" a="1"/>
  <c r="T326" i="1" s="1"/>
  <c r="S326" i="1" a="1"/>
  <c r="S326" i="1" s="1"/>
  <c r="Q326" i="1" a="1"/>
  <c r="Q326" i="1" s="1"/>
  <c r="P326" i="1" a="1"/>
  <c r="P326" i="1" s="1"/>
  <c r="O326" i="1" a="1"/>
  <c r="O326" i="1" s="1"/>
  <c r="N326" i="1" a="1"/>
  <c r="N326" i="1" s="1"/>
  <c r="Y325" i="1" a="1"/>
  <c r="Y325" i="1" s="1"/>
  <c r="X325" i="1" a="1"/>
  <c r="X325" i="1" s="1"/>
  <c r="W325" i="1" a="1"/>
  <c r="W325" i="1" s="1"/>
  <c r="V325" i="1" a="1"/>
  <c r="V325" i="1" s="1"/>
  <c r="U325" i="1" a="1"/>
  <c r="U325" i="1" s="1"/>
  <c r="T325" i="1" a="1"/>
  <c r="T325" i="1" s="1"/>
  <c r="S325" i="1" a="1"/>
  <c r="S325" i="1" s="1"/>
  <c r="Q325" i="1" a="1"/>
  <c r="Q325" i="1" s="1"/>
  <c r="P325" i="1" a="1"/>
  <c r="P325" i="1" s="1"/>
  <c r="O325" i="1" a="1"/>
  <c r="O325" i="1" s="1"/>
  <c r="N325" i="1" a="1"/>
  <c r="N325" i="1" s="1"/>
  <c r="Y324" i="1" a="1"/>
  <c r="Y324" i="1" s="1"/>
  <c r="X324" i="1" a="1"/>
  <c r="X324" i="1" s="1"/>
  <c r="W324" i="1" a="1"/>
  <c r="W324" i="1" s="1"/>
  <c r="V324" i="1" a="1"/>
  <c r="V324" i="1" s="1"/>
  <c r="U324" i="1" a="1"/>
  <c r="U324" i="1" s="1"/>
  <c r="T324" i="1" a="1"/>
  <c r="T324" i="1" s="1"/>
  <c r="S324" i="1" a="1"/>
  <c r="S324" i="1" s="1"/>
  <c r="Q324" i="1" a="1"/>
  <c r="Q324" i="1" s="1"/>
  <c r="P324" i="1" a="1"/>
  <c r="P324" i="1" s="1"/>
  <c r="O324" i="1" a="1"/>
  <c r="O324" i="1" s="1"/>
  <c r="N324" i="1" a="1"/>
  <c r="N324" i="1" s="1"/>
  <c r="Y323" i="1" a="1"/>
  <c r="Y323" i="1" s="1"/>
  <c r="X323" i="1" a="1"/>
  <c r="X323" i="1" s="1"/>
  <c r="W323" i="1" a="1"/>
  <c r="W323" i="1" s="1"/>
  <c r="V323" i="1" a="1"/>
  <c r="V323" i="1" s="1"/>
  <c r="U323" i="1" a="1"/>
  <c r="U323" i="1" s="1"/>
  <c r="T323" i="1" a="1"/>
  <c r="T323" i="1" s="1"/>
  <c r="S323" i="1" a="1"/>
  <c r="S323" i="1" s="1"/>
  <c r="Q323" i="1" a="1"/>
  <c r="Q323" i="1" s="1"/>
  <c r="P323" i="1" a="1"/>
  <c r="P323" i="1" s="1"/>
  <c r="O323" i="1" a="1"/>
  <c r="O323" i="1" s="1"/>
  <c r="N323" i="1" a="1"/>
  <c r="N323" i="1" s="1"/>
  <c r="Y322" i="1" a="1"/>
  <c r="Y322" i="1" s="1"/>
  <c r="X322" i="1" a="1"/>
  <c r="X322" i="1" s="1"/>
  <c r="W322" i="1" a="1"/>
  <c r="W322" i="1" s="1"/>
  <c r="V322" i="1" a="1"/>
  <c r="V322" i="1" s="1"/>
  <c r="U322" i="1" a="1"/>
  <c r="U322" i="1" s="1"/>
  <c r="T322" i="1" a="1"/>
  <c r="T322" i="1" s="1"/>
  <c r="S322" i="1" a="1"/>
  <c r="S322" i="1" s="1"/>
  <c r="Q322" i="1" a="1"/>
  <c r="Q322" i="1" s="1"/>
  <c r="P322" i="1" a="1"/>
  <c r="P322" i="1" s="1"/>
  <c r="O322" i="1" a="1"/>
  <c r="O322" i="1" s="1"/>
  <c r="N322" i="1" a="1"/>
  <c r="N322" i="1" s="1"/>
  <c r="Y321" i="1" a="1"/>
  <c r="Y321" i="1" s="1"/>
  <c r="X321" i="1" a="1"/>
  <c r="X321" i="1" s="1"/>
  <c r="W321" i="1" a="1"/>
  <c r="W321" i="1" s="1"/>
  <c r="V321" i="1" a="1"/>
  <c r="V321" i="1" s="1"/>
  <c r="U321" i="1" a="1"/>
  <c r="U321" i="1" s="1"/>
  <c r="T321" i="1" a="1"/>
  <c r="T321" i="1" s="1"/>
  <c r="S321" i="1" a="1"/>
  <c r="S321" i="1" s="1"/>
  <c r="Q321" i="1" a="1"/>
  <c r="Q321" i="1" s="1"/>
  <c r="P321" i="1" a="1"/>
  <c r="P321" i="1" s="1"/>
  <c r="O321" i="1" a="1"/>
  <c r="O321" i="1" s="1"/>
  <c r="N321" i="1" a="1"/>
  <c r="N321" i="1" s="1"/>
  <c r="Y320" i="1" a="1"/>
  <c r="Y320" i="1" s="1"/>
  <c r="X320" i="1" a="1"/>
  <c r="X320" i="1" s="1"/>
  <c r="W320" i="1" a="1"/>
  <c r="W320" i="1" s="1"/>
  <c r="V320" i="1" a="1"/>
  <c r="V320" i="1" s="1"/>
  <c r="U320" i="1" a="1"/>
  <c r="U320" i="1" s="1"/>
  <c r="T320" i="1" a="1"/>
  <c r="T320" i="1" s="1"/>
  <c r="S320" i="1" a="1"/>
  <c r="S320" i="1" s="1"/>
  <c r="Q320" i="1" a="1"/>
  <c r="Q320" i="1" s="1"/>
  <c r="P320" i="1" a="1"/>
  <c r="P320" i="1" s="1"/>
  <c r="O320" i="1" a="1"/>
  <c r="O320" i="1" s="1"/>
  <c r="N320" i="1" a="1"/>
  <c r="N320" i="1" s="1"/>
  <c r="Y319" i="1" a="1"/>
  <c r="Y319" i="1" s="1"/>
  <c r="X319" i="1" a="1"/>
  <c r="X319" i="1" s="1"/>
  <c r="W319" i="1" a="1"/>
  <c r="W319" i="1" s="1"/>
  <c r="V319" i="1" a="1"/>
  <c r="V319" i="1" s="1"/>
  <c r="U319" i="1" a="1"/>
  <c r="U319" i="1" s="1"/>
  <c r="T319" i="1" a="1"/>
  <c r="T319" i="1" s="1"/>
  <c r="S319" i="1" a="1"/>
  <c r="S319" i="1" s="1"/>
  <c r="Q319" i="1" a="1"/>
  <c r="Q319" i="1" s="1"/>
  <c r="P319" i="1" a="1"/>
  <c r="P319" i="1" s="1"/>
  <c r="O319" i="1" a="1"/>
  <c r="O319" i="1" s="1"/>
  <c r="N319" i="1" a="1"/>
  <c r="N319" i="1" s="1"/>
  <c r="Y318" i="1" a="1"/>
  <c r="Y318" i="1" s="1"/>
  <c r="X318" i="1" a="1"/>
  <c r="X318" i="1" s="1"/>
  <c r="W318" i="1" a="1"/>
  <c r="W318" i="1" s="1"/>
  <c r="V318" i="1" a="1"/>
  <c r="V318" i="1" s="1"/>
  <c r="U318" i="1" a="1"/>
  <c r="U318" i="1" s="1"/>
  <c r="T318" i="1" a="1"/>
  <c r="T318" i="1" s="1"/>
  <c r="S318" i="1" a="1"/>
  <c r="S318" i="1" s="1"/>
  <c r="Q318" i="1" a="1"/>
  <c r="Q318" i="1" s="1"/>
  <c r="P318" i="1" a="1"/>
  <c r="P318" i="1" s="1"/>
  <c r="O318" i="1" a="1"/>
  <c r="O318" i="1" s="1"/>
  <c r="N318" i="1" a="1"/>
  <c r="N318" i="1" s="1"/>
  <c r="Y317" i="1" a="1"/>
  <c r="Y317" i="1" s="1"/>
  <c r="X317" i="1" a="1"/>
  <c r="X317" i="1" s="1"/>
  <c r="W317" i="1" a="1"/>
  <c r="W317" i="1" s="1"/>
  <c r="V317" i="1" a="1"/>
  <c r="V317" i="1" s="1"/>
  <c r="U317" i="1" a="1"/>
  <c r="U317" i="1" s="1"/>
  <c r="T317" i="1" a="1"/>
  <c r="T317" i="1" s="1"/>
  <c r="S317" i="1" a="1"/>
  <c r="S317" i="1" s="1"/>
  <c r="Q317" i="1" a="1"/>
  <c r="Q317" i="1" s="1"/>
  <c r="P317" i="1" a="1"/>
  <c r="P317" i="1" s="1"/>
  <c r="O317" i="1" a="1"/>
  <c r="O317" i="1" s="1"/>
  <c r="N317" i="1" a="1"/>
  <c r="N317" i="1" s="1"/>
  <c r="Y316" i="1" a="1"/>
  <c r="Y316" i="1" s="1"/>
  <c r="X316" i="1" a="1"/>
  <c r="X316" i="1" s="1"/>
  <c r="W316" i="1" a="1"/>
  <c r="W316" i="1" s="1"/>
  <c r="V316" i="1" a="1"/>
  <c r="V316" i="1" s="1"/>
  <c r="U316" i="1" a="1"/>
  <c r="U316" i="1" s="1"/>
  <c r="T316" i="1" a="1"/>
  <c r="T316" i="1" s="1"/>
  <c r="S316" i="1" a="1"/>
  <c r="S316" i="1" s="1"/>
  <c r="Q316" i="1" a="1"/>
  <c r="Q316" i="1" s="1"/>
  <c r="P316" i="1" a="1"/>
  <c r="P316" i="1" s="1"/>
  <c r="O316" i="1" a="1"/>
  <c r="O316" i="1" s="1"/>
  <c r="N316" i="1" a="1"/>
  <c r="N316" i="1" s="1"/>
  <c r="Y315" i="1" a="1"/>
  <c r="Y315" i="1" s="1"/>
  <c r="X315" i="1" a="1"/>
  <c r="X315" i="1" s="1"/>
  <c r="W315" i="1" a="1"/>
  <c r="W315" i="1" s="1"/>
  <c r="V315" i="1" a="1"/>
  <c r="V315" i="1" s="1"/>
  <c r="U315" i="1" a="1"/>
  <c r="U315" i="1" s="1"/>
  <c r="T315" i="1" a="1"/>
  <c r="T315" i="1" s="1"/>
  <c r="S315" i="1" a="1"/>
  <c r="S315" i="1" s="1"/>
  <c r="Q315" i="1" a="1"/>
  <c r="Q315" i="1" s="1"/>
  <c r="P315" i="1" a="1"/>
  <c r="P315" i="1" s="1"/>
  <c r="O315" i="1" a="1"/>
  <c r="O315" i="1" s="1"/>
  <c r="N315" i="1" a="1"/>
  <c r="N315" i="1" s="1"/>
  <c r="Y314" i="1" a="1"/>
  <c r="Y314" i="1" s="1"/>
  <c r="X314" i="1" a="1"/>
  <c r="X314" i="1" s="1"/>
  <c r="W314" i="1" a="1"/>
  <c r="W314" i="1" s="1"/>
  <c r="V314" i="1" a="1"/>
  <c r="V314" i="1" s="1"/>
  <c r="U314" i="1" a="1"/>
  <c r="U314" i="1" s="1"/>
  <c r="T314" i="1" a="1"/>
  <c r="T314" i="1" s="1"/>
  <c r="S314" i="1" a="1"/>
  <c r="S314" i="1" s="1"/>
  <c r="Q314" i="1" a="1"/>
  <c r="Q314" i="1" s="1"/>
  <c r="P314" i="1" a="1"/>
  <c r="P314" i="1" s="1"/>
  <c r="O314" i="1" a="1"/>
  <c r="O314" i="1" s="1"/>
  <c r="N314" i="1" a="1"/>
  <c r="N314" i="1" s="1"/>
  <c r="Y313" i="1" a="1"/>
  <c r="Y313" i="1" s="1"/>
  <c r="X313" i="1" a="1"/>
  <c r="X313" i="1" s="1"/>
  <c r="W313" i="1" a="1"/>
  <c r="W313" i="1" s="1"/>
  <c r="V313" i="1" a="1"/>
  <c r="V313" i="1" s="1"/>
  <c r="U313" i="1" a="1"/>
  <c r="U313" i="1" s="1"/>
  <c r="T313" i="1" a="1"/>
  <c r="T313" i="1" s="1"/>
  <c r="S313" i="1" a="1"/>
  <c r="S313" i="1" s="1"/>
  <c r="Q313" i="1" a="1"/>
  <c r="Q313" i="1" s="1"/>
  <c r="P313" i="1" a="1"/>
  <c r="P313" i="1" s="1"/>
  <c r="O313" i="1" a="1"/>
  <c r="O313" i="1" s="1"/>
  <c r="N313" i="1" a="1"/>
  <c r="N313" i="1" s="1"/>
  <c r="Y312" i="1" a="1"/>
  <c r="Y312" i="1" s="1"/>
  <c r="X312" i="1" a="1"/>
  <c r="X312" i="1" s="1"/>
  <c r="W312" i="1" a="1"/>
  <c r="W312" i="1" s="1"/>
  <c r="V312" i="1" a="1"/>
  <c r="V312" i="1" s="1"/>
  <c r="U312" i="1" a="1"/>
  <c r="U312" i="1" s="1"/>
  <c r="T312" i="1" a="1"/>
  <c r="T312" i="1" s="1"/>
  <c r="S312" i="1" a="1"/>
  <c r="S312" i="1" s="1"/>
  <c r="Q312" i="1" a="1"/>
  <c r="Q312" i="1" s="1"/>
  <c r="P312" i="1" a="1"/>
  <c r="P312" i="1" s="1"/>
  <c r="O312" i="1" a="1"/>
  <c r="O312" i="1" s="1"/>
  <c r="N312" i="1" a="1"/>
  <c r="N312" i="1" s="1"/>
  <c r="Y311" i="1" a="1"/>
  <c r="Y311" i="1" s="1"/>
  <c r="X311" i="1" a="1"/>
  <c r="X311" i="1" s="1"/>
  <c r="W311" i="1" a="1"/>
  <c r="W311" i="1" s="1"/>
  <c r="V311" i="1" a="1"/>
  <c r="V311" i="1" s="1"/>
  <c r="U311" i="1" a="1"/>
  <c r="U311" i="1" s="1"/>
  <c r="T311" i="1" a="1"/>
  <c r="T311" i="1" s="1"/>
  <c r="S311" i="1" a="1"/>
  <c r="S311" i="1" s="1"/>
  <c r="Q311" i="1" a="1"/>
  <c r="Q311" i="1" s="1"/>
  <c r="P311" i="1" a="1"/>
  <c r="P311" i="1" s="1"/>
  <c r="O311" i="1" a="1"/>
  <c r="O311" i="1" s="1"/>
  <c r="N311" i="1" a="1"/>
  <c r="N311" i="1" s="1"/>
  <c r="Y310" i="1" a="1"/>
  <c r="Y310" i="1" s="1"/>
  <c r="X310" i="1" a="1"/>
  <c r="X310" i="1" s="1"/>
  <c r="W310" i="1" a="1"/>
  <c r="W310" i="1" s="1"/>
  <c r="V310" i="1" a="1"/>
  <c r="V310" i="1" s="1"/>
  <c r="U310" i="1" a="1"/>
  <c r="U310" i="1" s="1"/>
  <c r="T310" i="1" a="1"/>
  <c r="T310" i="1" s="1"/>
  <c r="S310" i="1" a="1"/>
  <c r="S310" i="1" s="1"/>
  <c r="Q310" i="1" a="1"/>
  <c r="Q310" i="1" s="1"/>
  <c r="P310" i="1" a="1"/>
  <c r="P310" i="1" s="1"/>
  <c r="O310" i="1" a="1"/>
  <c r="O310" i="1" s="1"/>
  <c r="N310" i="1" a="1"/>
  <c r="N310" i="1" s="1"/>
  <c r="Y309" i="1" a="1"/>
  <c r="Y309" i="1" s="1"/>
  <c r="X309" i="1" a="1"/>
  <c r="X309" i="1" s="1"/>
  <c r="W309" i="1" a="1"/>
  <c r="W309" i="1" s="1"/>
  <c r="V309" i="1" a="1"/>
  <c r="V309" i="1" s="1"/>
  <c r="U309" i="1" a="1"/>
  <c r="U309" i="1" s="1"/>
  <c r="T309" i="1" a="1"/>
  <c r="T309" i="1" s="1"/>
  <c r="S309" i="1" a="1"/>
  <c r="S309" i="1" s="1"/>
  <c r="Q309" i="1" a="1"/>
  <c r="Q309" i="1" s="1"/>
  <c r="P309" i="1" a="1"/>
  <c r="P309" i="1" s="1"/>
  <c r="O309" i="1" a="1"/>
  <c r="O309" i="1" s="1"/>
  <c r="N309" i="1" a="1"/>
  <c r="N309" i="1" s="1"/>
  <c r="Y308" i="1" a="1"/>
  <c r="Y308" i="1" s="1"/>
  <c r="X308" i="1" a="1"/>
  <c r="X308" i="1" s="1"/>
  <c r="W308" i="1" a="1"/>
  <c r="W308" i="1" s="1"/>
  <c r="V308" i="1" a="1"/>
  <c r="V308" i="1" s="1"/>
  <c r="U308" i="1" a="1"/>
  <c r="U308" i="1" s="1"/>
  <c r="T308" i="1" a="1"/>
  <c r="T308" i="1" s="1"/>
  <c r="S308" i="1" a="1"/>
  <c r="S308" i="1" s="1"/>
  <c r="Q308" i="1" a="1"/>
  <c r="Q308" i="1" s="1"/>
  <c r="P308" i="1" a="1"/>
  <c r="P308" i="1" s="1"/>
  <c r="O308" i="1" a="1"/>
  <c r="O308" i="1" s="1"/>
  <c r="N308" i="1" a="1"/>
  <c r="N308" i="1" s="1"/>
  <c r="Y307" i="1" a="1"/>
  <c r="Y307" i="1" s="1"/>
  <c r="X307" i="1" a="1"/>
  <c r="X307" i="1" s="1"/>
  <c r="W307" i="1" a="1"/>
  <c r="W307" i="1" s="1"/>
  <c r="V307" i="1" a="1"/>
  <c r="V307" i="1" s="1"/>
  <c r="U307" i="1" a="1"/>
  <c r="U307" i="1" s="1"/>
  <c r="T307" i="1" a="1"/>
  <c r="T307" i="1" s="1"/>
  <c r="S307" i="1" a="1"/>
  <c r="S307" i="1" s="1"/>
  <c r="Q307" i="1" a="1"/>
  <c r="Q307" i="1" s="1"/>
  <c r="P307" i="1" a="1"/>
  <c r="P307" i="1" s="1"/>
  <c r="O307" i="1" a="1"/>
  <c r="O307" i="1" s="1"/>
  <c r="N307" i="1" a="1"/>
  <c r="N307" i="1" s="1"/>
  <c r="Y306" i="1" a="1"/>
  <c r="Y306" i="1" s="1"/>
  <c r="X306" i="1" a="1"/>
  <c r="X306" i="1" s="1"/>
  <c r="W306" i="1" a="1"/>
  <c r="W306" i="1" s="1"/>
  <c r="V306" i="1" a="1"/>
  <c r="V306" i="1" s="1"/>
  <c r="U306" i="1" a="1"/>
  <c r="U306" i="1" s="1"/>
  <c r="T306" i="1" a="1"/>
  <c r="T306" i="1" s="1"/>
  <c r="S306" i="1" a="1"/>
  <c r="S306" i="1" s="1"/>
  <c r="Q306" i="1" a="1"/>
  <c r="Q306" i="1" s="1"/>
  <c r="P306" i="1" a="1"/>
  <c r="P306" i="1" s="1"/>
  <c r="O306" i="1" a="1"/>
  <c r="O306" i="1" s="1"/>
  <c r="N306" i="1" a="1"/>
  <c r="N306" i="1" s="1"/>
  <c r="Y305" i="1" a="1"/>
  <c r="Y305" i="1" s="1"/>
  <c r="X305" i="1" a="1"/>
  <c r="X305" i="1" s="1"/>
  <c r="W305" i="1" a="1"/>
  <c r="W305" i="1" s="1"/>
  <c r="V305" i="1" a="1"/>
  <c r="V305" i="1" s="1"/>
  <c r="U305" i="1" a="1"/>
  <c r="U305" i="1" s="1"/>
  <c r="T305" i="1" a="1"/>
  <c r="T305" i="1" s="1"/>
  <c r="S305" i="1" a="1"/>
  <c r="S305" i="1" s="1"/>
  <c r="Q305" i="1" a="1"/>
  <c r="Q305" i="1" s="1"/>
  <c r="P305" i="1" a="1"/>
  <c r="P305" i="1" s="1"/>
  <c r="O305" i="1" a="1"/>
  <c r="O305" i="1" s="1"/>
  <c r="N305" i="1" a="1"/>
  <c r="N305" i="1" s="1"/>
  <c r="Y304" i="1" a="1"/>
  <c r="Y304" i="1" s="1"/>
  <c r="X304" i="1" a="1"/>
  <c r="X304" i="1" s="1"/>
  <c r="W304" i="1" a="1"/>
  <c r="W304" i="1" s="1"/>
  <c r="V304" i="1" a="1"/>
  <c r="V304" i="1" s="1"/>
  <c r="U304" i="1" a="1"/>
  <c r="U304" i="1" s="1"/>
  <c r="T304" i="1" a="1"/>
  <c r="T304" i="1" s="1"/>
  <c r="S304" i="1" a="1"/>
  <c r="S304" i="1" s="1"/>
  <c r="Q304" i="1" a="1"/>
  <c r="Q304" i="1" s="1"/>
  <c r="P304" i="1" a="1"/>
  <c r="P304" i="1" s="1"/>
  <c r="O304" i="1" a="1"/>
  <c r="O304" i="1" s="1"/>
  <c r="N304" i="1" a="1"/>
  <c r="N304" i="1" s="1"/>
  <c r="Y303" i="1" a="1"/>
  <c r="Y303" i="1" s="1"/>
  <c r="X303" i="1" a="1"/>
  <c r="X303" i="1" s="1"/>
  <c r="W303" i="1" a="1"/>
  <c r="W303" i="1" s="1"/>
  <c r="V303" i="1" a="1"/>
  <c r="V303" i="1" s="1"/>
  <c r="U303" i="1" a="1"/>
  <c r="U303" i="1" s="1"/>
  <c r="T303" i="1" a="1"/>
  <c r="T303" i="1" s="1"/>
  <c r="S303" i="1" a="1"/>
  <c r="S303" i="1" s="1"/>
  <c r="Q303" i="1" a="1"/>
  <c r="Q303" i="1" s="1"/>
  <c r="P303" i="1" a="1"/>
  <c r="P303" i="1" s="1"/>
  <c r="O303" i="1" a="1"/>
  <c r="O303" i="1" s="1"/>
  <c r="N303" i="1" a="1"/>
  <c r="N303" i="1" s="1"/>
  <c r="Y302" i="1" a="1"/>
  <c r="Y302" i="1" s="1"/>
  <c r="X302" i="1" a="1"/>
  <c r="X302" i="1" s="1"/>
  <c r="W302" i="1" a="1"/>
  <c r="W302" i="1" s="1"/>
  <c r="V302" i="1" a="1"/>
  <c r="V302" i="1" s="1"/>
  <c r="U302" i="1" a="1"/>
  <c r="U302" i="1" s="1"/>
  <c r="T302" i="1" a="1"/>
  <c r="T302" i="1" s="1"/>
  <c r="S302" i="1" a="1"/>
  <c r="S302" i="1" s="1"/>
  <c r="Q302" i="1" a="1"/>
  <c r="Q302" i="1" s="1"/>
  <c r="P302" i="1" a="1"/>
  <c r="P302" i="1" s="1"/>
  <c r="O302" i="1" a="1"/>
  <c r="O302" i="1" s="1"/>
  <c r="N302" i="1" a="1"/>
  <c r="N302" i="1" s="1"/>
  <c r="Y301" i="1" a="1"/>
  <c r="Y301" i="1" s="1"/>
  <c r="X301" i="1" a="1"/>
  <c r="X301" i="1" s="1"/>
  <c r="W301" i="1" a="1"/>
  <c r="W301" i="1" s="1"/>
  <c r="V301" i="1" a="1"/>
  <c r="V301" i="1" s="1"/>
  <c r="U301" i="1" a="1"/>
  <c r="U301" i="1" s="1"/>
  <c r="T301" i="1" a="1"/>
  <c r="T301" i="1" s="1"/>
  <c r="S301" i="1" a="1"/>
  <c r="S301" i="1" s="1"/>
  <c r="Q301" i="1" a="1"/>
  <c r="Q301" i="1" s="1"/>
  <c r="P301" i="1" a="1"/>
  <c r="P301" i="1" s="1"/>
  <c r="O301" i="1" a="1"/>
  <c r="O301" i="1" s="1"/>
  <c r="N301" i="1" a="1"/>
  <c r="N301" i="1" s="1"/>
  <c r="Y300" i="1" a="1"/>
  <c r="Y300" i="1" s="1"/>
  <c r="X300" i="1" a="1"/>
  <c r="X300" i="1" s="1"/>
  <c r="W300" i="1" a="1"/>
  <c r="W300" i="1" s="1"/>
  <c r="V300" i="1" a="1"/>
  <c r="V300" i="1" s="1"/>
  <c r="U300" i="1" a="1"/>
  <c r="U300" i="1" s="1"/>
  <c r="T300" i="1" a="1"/>
  <c r="T300" i="1" s="1"/>
  <c r="S300" i="1" a="1"/>
  <c r="S300" i="1" s="1"/>
  <c r="Q300" i="1" a="1"/>
  <c r="Q300" i="1" s="1"/>
  <c r="P300" i="1" a="1"/>
  <c r="P300" i="1" s="1"/>
  <c r="O300" i="1" a="1"/>
  <c r="O300" i="1" s="1"/>
  <c r="N300" i="1" a="1"/>
  <c r="N300" i="1" s="1"/>
  <c r="Y299" i="1" a="1"/>
  <c r="Y299" i="1" s="1"/>
  <c r="X299" i="1" a="1"/>
  <c r="X299" i="1" s="1"/>
  <c r="W299" i="1" a="1"/>
  <c r="W299" i="1" s="1"/>
  <c r="V299" i="1" a="1"/>
  <c r="V299" i="1" s="1"/>
  <c r="U299" i="1" a="1"/>
  <c r="U299" i="1" s="1"/>
  <c r="T299" i="1" a="1"/>
  <c r="T299" i="1" s="1"/>
  <c r="S299" i="1" a="1"/>
  <c r="S299" i="1" s="1"/>
  <c r="Q299" i="1" a="1"/>
  <c r="Q299" i="1" s="1"/>
  <c r="P299" i="1" a="1"/>
  <c r="P299" i="1" s="1"/>
  <c r="O299" i="1" a="1"/>
  <c r="O299" i="1" s="1"/>
  <c r="N299" i="1" a="1"/>
  <c r="N299" i="1" s="1"/>
  <c r="Y298" i="1" a="1"/>
  <c r="Y298" i="1" s="1"/>
  <c r="X298" i="1" a="1"/>
  <c r="X298" i="1" s="1"/>
  <c r="W298" i="1" a="1"/>
  <c r="W298" i="1" s="1"/>
  <c r="V298" i="1" a="1"/>
  <c r="V298" i="1" s="1"/>
  <c r="U298" i="1" a="1"/>
  <c r="U298" i="1" s="1"/>
  <c r="T298" i="1" a="1"/>
  <c r="T298" i="1" s="1"/>
  <c r="S298" i="1" a="1"/>
  <c r="S298" i="1" s="1"/>
  <c r="Q298" i="1" a="1"/>
  <c r="Q298" i="1" s="1"/>
  <c r="P298" i="1" a="1"/>
  <c r="P298" i="1" s="1"/>
  <c r="O298" i="1" a="1"/>
  <c r="O298" i="1" s="1"/>
  <c r="N298" i="1" a="1"/>
  <c r="N298" i="1" s="1"/>
  <c r="Y297" i="1" a="1"/>
  <c r="Y297" i="1" s="1"/>
  <c r="X297" i="1" a="1"/>
  <c r="X297" i="1" s="1"/>
  <c r="W297" i="1" a="1"/>
  <c r="W297" i="1" s="1"/>
  <c r="V297" i="1" a="1"/>
  <c r="V297" i="1" s="1"/>
  <c r="U297" i="1" a="1"/>
  <c r="U297" i="1" s="1"/>
  <c r="T297" i="1" a="1"/>
  <c r="T297" i="1" s="1"/>
  <c r="S297" i="1" a="1"/>
  <c r="S297" i="1" s="1"/>
  <c r="Q297" i="1" a="1"/>
  <c r="Q297" i="1" s="1"/>
  <c r="P297" i="1" a="1"/>
  <c r="P297" i="1" s="1"/>
  <c r="O297" i="1" a="1"/>
  <c r="O297" i="1" s="1"/>
  <c r="N297" i="1" a="1"/>
  <c r="N297" i="1" s="1"/>
  <c r="Y296" i="1" a="1"/>
  <c r="Y296" i="1" s="1"/>
  <c r="X296" i="1" a="1"/>
  <c r="X296" i="1" s="1"/>
  <c r="W296" i="1" a="1"/>
  <c r="W296" i="1" s="1"/>
  <c r="V296" i="1" a="1"/>
  <c r="V296" i="1" s="1"/>
  <c r="U296" i="1" a="1"/>
  <c r="U296" i="1" s="1"/>
  <c r="T296" i="1" a="1"/>
  <c r="T296" i="1" s="1"/>
  <c r="S296" i="1" a="1"/>
  <c r="S296" i="1" s="1"/>
  <c r="Q296" i="1" a="1"/>
  <c r="Q296" i="1" s="1"/>
  <c r="P296" i="1" a="1"/>
  <c r="P296" i="1" s="1"/>
  <c r="O296" i="1" a="1"/>
  <c r="O296" i="1" s="1"/>
  <c r="N296" i="1" a="1"/>
  <c r="N296" i="1" s="1"/>
  <c r="Y295" i="1" a="1"/>
  <c r="Y295" i="1" s="1"/>
  <c r="X295" i="1" a="1"/>
  <c r="X295" i="1" s="1"/>
  <c r="W295" i="1" a="1"/>
  <c r="W295" i="1" s="1"/>
  <c r="V295" i="1" a="1"/>
  <c r="V295" i="1" s="1"/>
  <c r="U295" i="1" a="1"/>
  <c r="U295" i="1" s="1"/>
  <c r="T295" i="1" a="1"/>
  <c r="T295" i="1" s="1"/>
  <c r="S295" i="1" a="1"/>
  <c r="S295" i="1" s="1"/>
  <c r="Q295" i="1" a="1"/>
  <c r="Q295" i="1" s="1"/>
  <c r="P295" i="1" a="1"/>
  <c r="P295" i="1" s="1"/>
  <c r="O295" i="1" a="1"/>
  <c r="O295" i="1" s="1"/>
  <c r="N295" i="1" a="1"/>
  <c r="N295" i="1" s="1"/>
  <c r="Y294" i="1" a="1"/>
  <c r="Y294" i="1" s="1"/>
  <c r="X294" i="1" a="1"/>
  <c r="X294" i="1" s="1"/>
  <c r="W294" i="1" a="1"/>
  <c r="W294" i="1" s="1"/>
  <c r="V294" i="1" a="1"/>
  <c r="V294" i="1" s="1"/>
  <c r="U294" i="1" a="1"/>
  <c r="U294" i="1" s="1"/>
  <c r="T294" i="1" a="1"/>
  <c r="T294" i="1" s="1"/>
  <c r="S294" i="1" a="1"/>
  <c r="S294" i="1" s="1"/>
  <c r="Q294" i="1" a="1"/>
  <c r="Q294" i="1" s="1"/>
  <c r="P294" i="1" a="1"/>
  <c r="P294" i="1" s="1"/>
  <c r="O294" i="1" a="1"/>
  <c r="O294" i="1" s="1"/>
  <c r="N294" i="1" a="1"/>
  <c r="N294" i="1" s="1"/>
  <c r="Y293" i="1" a="1"/>
  <c r="Y293" i="1" s="1"/>
  <c r="X293" i="1" a="1"/>
  <c r="X293" i="1" s="1"/>
  <c r="W293" i="1" a="1"/>
  <c r="W293" i="1" s="1"/>
  <c r="V293" i="1" a="1"/>
  <c r="V293" i="1" s="1"/>
  <c r="U293" i="1" a="1"/>
  <c r="U293" i="1" s="1"/>
  <c r="T293" i="1" a="1"/>
  <c r="T293" i="1" s="1"/>
  <c r="S293" i="1" a="1"/>
  <c r="S293" i="1" s="1"/>
  <c r="Q293" i="1" a="1"/>
  <c r="Q293" i="1" s="1"/>
  <c r="P293" i="1" a="1"/>
  <c r="P293" i="1" s="1"/>
  <c r="O293" i="1" a="1"/>
  <c r="O293" i="1" s="1"/>
  <c r="N293" i="1" a="1"/>
  <c r="N293" i="1" s="1"/>
  <c r="Y292" i="1" a="1"/>
  <c r="Y292" i="1" s="1"/>
  <c r="X292" i="1" a="1"/>
  <c r="X292" i="1" s="1"/>
  <c r="W292" i="1" a="1"/>
  <c r="W292" i="1" s="1"/>
  <c r="V292" i="1" a="1"/>
  <c r="V292" i="1" s="1"/>
  <c r="U292" i="1" a="1"/>
  <c r="U292" i="1" s="1"/>
  <c r="T292" i="1" a="1"/>
  <c r="T292" i="1" s="1"/>
  <c r="S292" i="1" a="1"/>
  <c r="S292" i="1" s="1"/>
  <c r="Q292" i="1" a="1"/>
  <c r="Q292" i="1" s="1"/>
  <c r="P292" i="1" a="1"/>
  <c r="P292" i="1" s="1"/>
  <c r="O292" i="1" a="1"/>
  <c r="O292" i="1" s="1"/>
  <c r="N292" i="1" a="1"/>
  <c r="N292" i="1" s="1"/>
  <c r="Y291" i="1" a="1"/>
  <c r="Y291" i="1" s="1"/>
  <c r="X291" i="1" a="1"/>
  <c r="X291" i="1" s="1"/>
  <c r="W291" i="1" a="1"/>
  <c r="W291" i="1" s="1"/>
  <c r="V291" i="1" a="1"/>
  <c r="V291" i="1" s="1"/>
  <c r="U291" i="1" a="1"/>
  <c r="U291" i="1" s="1"/>
  <c r="T291" i="1" a="1"/>
  <c r="T291" i="1" s="1"/>
  <c r="S291" i="1" a="1"/>
  <c r="S291" i="1" s="1"/>
  <c r="Q291" i="1" a="1"/>
  <c r="Q291" i="1" s="1"/>
  <c r="P291" i="1" a="1"/>
  <c r="P291" i="1" s="1"/>
  <c r="O291" i="1" a="1"/>
  <c r="O291" i="1" s="1"/>
  <c r="N291" i="1" a="1"/>
  <c r="N291" i="1" s="1"/>
  <c r="Y290" i="1" a="1"/>
  <c r="Y290" i="1" s="1"/>
  <c r="X290" i="1" a="1"/>
  <c r="X290" i="1" s="1"/>
  <c r="W290" i="1" a="1"/>
  <c r="W290" i="1" s="1"/>
  <c r="V290" i="1" a="1"/>
  <c r="V290" i="1" s="1"/>
  <c r="U290" i="1" a="1"/>
  <c r="U290" i="1" s="1"/>
  <c r="T290" i="1" a="1"/>
  <c r="T290" i="1" s="1"/>
  <c r="S290" i="1" a="1"/>
  <c r="S290" i="1" s="1"/>
  <c r="Q290" i="1" a="1"/>
  <c r="Q290" i="1" s="1"/>
  <c r="P290" i="1" a="1"/>
  <c r="P290" i="1" s="1"/>
  <c r="O290" i="1" a="1"/>
  <c r="O290" i="1" s="1"/>
  <c r="N290" i="1" a="1"/>
  <c r="N290" i="1" s="1"/>
  <c r="Y289" i="1" a="1"/>
  <c r="Y289" i="1" s="1"/>
  <c r="X289" i="1" a="1"/>
  <c r="X289" i="1" s="1"/>
  <c r="W289" i="1" a="1"/>
  <c r="W289" i="1" s="1"/>
  <c r="V289" i="1" a="1"/>
  <c r="V289" i="1" s="1"/>
  <c r="U289" i="1" a="1"/>
  <c r="U289" i="1" s="1"/>
  <c r="T289" i="1" a="1"/>
  <c r="T289" i="1" s="1"/>
  <c r="S289" i="1" a="1"/>
  <c r="S289" i="1" s="1"/>
  <c r="Q289" i="1" a="1"/>
  <c r="Q289" i="1" s="1"/>
  <c r="P289" i="1" a="1"/>
  <c r="P289" i="1" s="1"/>
  <c r="O289" i="1" a="1"/>
  <c r="O289" i="1" s="1"/>
  <c r="N289" i="1" a="1"/>
  <c r="N289" i="1" s="1"/>
  <c r="Y288" i="1" a="1"/>
  <c r="Y288" i="1" s="1"/>
  <c r="X288" i="1" a="1"/>
  <c r="X288" i="1" s="1"/>
  <c r="W288" i="1" a="1"/>
  <c r="W288" i="1" s="1"/>
  <c r="V288" i="1" a="1"/>
  <c r="V288" i="1" s="1"/>
  <c r="U288" i="1" a="1"/>
  <c r="U288" i="1" s="1"/>
  <c r="T288" i="1" a="1"/>
  <c r="T288" i="1" s="1"/>
  <c r="S288" i="1" a="1"/>
  <c r="S288" i="1" s="1"/>
  <c r="Q288" i="1" a="1"/>
  <c r="Q288" i="1" s="1"/>
  <c r="P288" i="1" a="1"/>
  <c r="P288" i="1" s="1"/>
  <c r="O288" i="1" a="1"/>
  <c r="O288" i="1" s="1"/>
  <c r="N288" i="1" a="1"/>
  <c r="N288" i="1" s="1"/>
  <c r="Y287" i="1" a="1"/>
  <c r="Y287" i="1" s="1"/>
  <c r="X287" i="1" a="1"/>
  <c r="X287" i="1" s="1"/>
  <c r="W287" i="1" a="1"/>
  <c r="W287" i="1" s="1"/>
  <c r="V287" i="1" a="1"/>
  <c r="V287" i="1" s="1"/>
  <c r="U287" i="1" a="1"/>
  <c r="U287" i="1" s="1"/>
  <c r="T287" i="1" a="1"/>
  <c r="T287" i="1" s="1"/>
  <c r="S287" i="1" a="1"/>
  <c r="S287" i="1" s="1"/>
  <c r="Q287" i="1" a="1"/>
  <c r="Q287" i="1" s="1"/>
  <c r="P287" i="1" a="1"/>
  <c r="P287" i="1" s="1"/>
  <c r="O287" i="1" a="1"/>
  <c r="O287" i="1" s="1"/>
  <c r="N287" i="1" a="1"/>
  <c r="N287" i="1" s="1"/>
  <c r="Y286" i="1" a="1"/>
  <c r="Y286" i="1" s="1"/>
  <c r="X286" i="1" a="1"/>
  <c r="X286" i="1" s="1"/>
  <c r="W286" i="1" a="1"/>
  <c r="W286" i="1" s="1"/>
  <c r="V286" i="1" a="1"/>
  <c r="V286" i="1" s="1"/>
  <c r="U286" i="1" a="1"/>
  <c r="U286" i="1" s="1"/>
  <c r="T286" i="1" a="1"/>
  <c r="T286" i="1" s="1"/>
  <c r="S286" i="1" a="1"/>
  <c r="S286" i="1" s="1"/>
  <c r="Q286" i="1" a="1"/>
  <c r="Q286" i="1" s="1"/>
  <c r="P286" i="1" a="1"/>
  <c r="P286" i="1" s="1"/>
  <c r="O286" i="1" a="1"/>
  <c r="O286" i="1" s="1"/>
  <c r="N286" i="1" a="1"/>
  <c r="N286" i="1" s="1"/>
  <c r="Y285" i="1" a="1"/>
  <c r="Y285" i="1" s="1"/>
  <c r="X285" i="1" a="1"/>
  <c r="X285" i="1" s="1"/>
  <c r="W285" i="1" a="1"/>
  <c r="W285" i="1" s="1"/>
  <c r="V285" i="1" a="1"/>
  <c r="V285" i="1" s="1"/>
  <c r="U285" i="1" a="1"/>
  <c r="U285" i="1" s="1"/>
  <c r="T285" i="1" a="1"/>
  <c r="T285" i="1" s="1"/>
  <c r="S285" i="1" a="1"/>
  <c r="S285" i="1" s="1"/>
  <c r="Q285" i="1" a="1"/>
  <c r="Q285" i="1" s="1"/>
  <c r="P285" i="1" a="1"/>
  <c r="P285" i="1" s="1"/>
  <c r="O285" i="1" a="1"/>
  <c r="O285" i="1" s="1"/>
  <c r="N285" i="1" a="1"/>
  <c r="N285" i="1" s="1"/>
  <c r="Y284" i="1" a="1"/>
  <c r="Y284" i="1" s="1"/>
  <c r="X284" i="1" a="1"/>
  <c r="X284" i="1" s="1"/>
  <c r="W284" i="1" a="1"/>
  <c r="W284" i="1" s="1"/>
  <c r="V284" i="1" a="1"/>
  <c r="V284" i="1" s="1"/>
  <c r="U284" i="1" a="1"/>
  <c r="U284" i="1" s="1"/>
  <c r="T284" i="1" a="1"/>
  <c r="T284" i="1" s="1"/>
  <c r="S284" i="1" a="1"/>
  <c r="S284" i="1" s="1"/>
  <c r="Q284" i="1" a="1"/>
  <c r="Q284" i="1" s="1"/>
  <c r="P284" i="1" a="1"/>
  <c r="P284" i="1" s="1"/>
  <c r="O284" i="1" a="1"/>
  <c r="O284" i="1" s="1"/>
  <c r="N284" i="1" a="1"/>
  <c r="N284" i="1" s="1"/>
  <c r="Y283" i="1" a="1"/>
  <c r="Y283" i="1" s="1"/>
  <c r="X283" i="1" a="1"/>
  <c r="X283" i="1" s="1"/>
  <c r="W283" i="1" a="1"/>
  <c r="W283" i="1" s="1"/>
  <c r="V283" i="1" a="1"/>
  <c r="V283" i="1" s="1"/>
  <c r="U283" i="1" a="1"/>
  <c r="U283" i="1" s="1"/>
  <c r="T283" i="1" a="1"/>
  <c r="T283" i="1" s="1"/>
  <c r="S283" i="1" a="1"/>
  <c r="S283" i="1" s="1"/>
  <c r="Q283" i="1" a="1"/>
  <c r="Q283" i="1" s="1"/>
  <c r="P283" i="1" a="1"/>
  <c r="P283" i="1" s="1"/>
  <c r="O283" i="1" a="1"/>
  <c r="O283" i="1" s="1"/>
  <c r="N283" i="1" a="1"/>
  <c r="N283" i="1" s="1"/>
  <c r="Y282" i="1" a="1"/>
  <c r="Y282" i="1" s="1"/>
  <c r="X282" i="1" a="1"/>
  <c r="X282" i="1" s="1"/>
  <c r="W282" i="1" a="1"/>
  <c r="W282" i="1" s="1"/>
  <c r="V282" i="1" a="1"/>
  <c r="V282" i="1" s="1"/>
  <c r="U282" i="1" a="1"/>
  <c r="U282" i="1" s="1"/>
  <c r="T282" i="1" a="1"/>
  <c r="T282" i="1" s="1"/>
  <c r="S282" i="1" a="1"/>
  <c r="S282" i="1" s="1"/>
  <c r="Q282" i="1" a="1"/>
  <c r="Q282" i="1" s="1"/>
  <c r="P282" i="1" a="1"/>
  <c r="P282" i="1" s="1"/>
  <c r="O282" i="1" a="1"/>
  <c r="O282" i="1" s="1"/>
  <c r="N282" i="1" a="1"/>
  <c r="N282" i="1" s="1"/>
  <c r="Y281" i="1" a="1"/>
  <c r="Y281" i="1" s="1"/>
  <c r="X281" i="1" a="1"/>
  <c r="X281" i="1" s="1"/>
  <c r="W281" i="1" a="1"/>
  <c r="W281" i="1" s="1"/>
  <c r="V281" i="1" a="1"/>
  <c r="V281" i="1" s="1"/>
  <c r="U281" i="1" a="1"/>
  <c r="U281" i="1" s="1"/>
  <c r="T281" i="1" a="1"/>
  <c r="T281" i="1" s="1"/>
  <c r="S281" i="1" a="1"/>
  <c r="S281" i="1" s="1"/>
  <c r="Q281" i="1" a="1"/>
  <c r="Q281" i="1" s="1"/>
  <c r="P281" i="1" a="1"/>
  <c r="P281" i="1" s="1"/>
  <c r="O281" i="1" a="1"/>
  <c r="O281" i="1" s="1"/>
  <c r="N281" i="1" a="1"/>
  <c r="N281" i="1" s="1"/>
  <c r="Y280" i="1" a="1"/>
  <c r="Y280" i="1" s="1"/>
  <c r="X280" i="1" a="1"/>
  <c r="X280" i="1" s="1"/>
  <c r="W280" i="1" a="1"/>
  <c r="W280" i="1" s="1"/>
  <c r="V280" i="1" a="1"/>
  <c r="V280" i="1" s="1"/>
  <c r="U280" i="1" a="1"/>
  <c r="U280" i="1" s="1"/>
  <c r="T280" i="1" a="1"/>
  <c r="T280" i="1" s="1"/>
  <c r="S280" i="1" a="1"/>
  <c r="S280" i="1" s="1"/>
  <c r="Q280" i="1" a="1"/>
  <c r="Q280" i="1" s="1"/>
  <c r="P280" i="1" a="1"/>
  <c r="P280" i="1" s="1"/>
  <c r="O280" i="1" a="1"/>
  <c r="O280" i="1" s="1"/>
  <c r="N280" i="1" a="1"/>
  <c r="N280" i="1" s="1"/>
  <c r="Y279" i="1" a="1"/>
  <c r="Y279" i="1" s="1"/>
  <c r="X279" i="1" a="1"/>
  <c r="X279" i="1" s="1"/>
  <c r="W279" i="1" a="1"/>
  <c r="W279" i="1" s="1"/>
  <c r="V279" i="1" a="1"/>
  <c r="V279" i="1" s="1"/>
  <c r="U279" i="1" a="1"/>
  <c r="U279" i="1" s="1"/>
  <c r="T279" i="1" a="1"/>
  <c r="T279" i="1" s="1"/>
  <c r="S279" i="1" a="1"/>
  <c r="S279" i="1" s="1"/>
  <c r="Q279" i="1" a="1"/>
  <c r="Q279" i="1" s="1"/>
  <c r="P279" i="1" a="1"/>
  <c r="P279" i="1" s="1"/>
  <c r="O279" i="1" a="1"/>
  <c r="O279" i="1" s="1"/>
  <c r="N279" i="1" a="1"/>
  <c r="N279" i="1" s="1"/>
  <c r="Y278" i="1" a="1"/>
  <c r="Y278" i="1" s="1"/>
  <c r="X278" i="1" a="1"/>
  <c r="X278" i="1" s="1"/>
  <c r="W278" i="1" a="1"/>
  <c r="W278" i="1" s="1"/>
  <c r="V278" i="1" a="1"/>
  <c r="V278" i="1" s="1"/>
  <c r="U278" i="1" a="1"/>
  <c r="U278" i="1" s="1"/>
  <c r="T278" i="1" a="1"/>
  <c r="T278" i="1" s="1"/>
  <c r="S278" i="1" a="1"/>
  <c r="S278" i="1" s="1"/>
  <c r="Q278" i="1" a="1"/>
  <c r="Q278" i="1" s="1"/>
  <c r="P278" i="1" a="1"/>
  <c r="P278" i="1" s="1"/>
  <c r="O278" i="1" a="1"/>
  <c r="O278" i="1" s="1"/>
  <c r="N278" i="1" a="1"/>
  <c r="N278" i="1" s="1"/>
  <c r="Y277" i="1" a="1"/>
  <c r="Y277" i="1" s="1"/>
  <c r="X277" i="1" a="1"/>
  <c r="X277" i="1" s="1"/>
  <c r="W277" i="1" a="1"/>
  <c r="W277" i="1" s="1"/>
  <c r="V277" i="1" a="1"/>
  <c r="V277" i="1" s="1"/>
  <c r="U277" i="1" a="1"/>
  <c r="U277" i="1" s="1"/>
  <c r="T277" i="1" a="1"/>
  <c r="T277" i="1" s="1"/>
  <c r="S277" i="1" a="1"/>
  <c r="S277" i="1" s="1"/>
  <c r="Q277" i="1" a="1"/>
  <c r="Q277" i="1" s="1"/>
  <c r="P277" i="1" a="1"/>
  <c r="P277" i="1" s="1"/>
  <c r="O277" i="1" a="1"/>
  <c r="O277" i="1" s="1"/>
  <c r="N277" i="1" a="1"/>
  <c r="N277" i="1" s="1"/>
  <c r="Y276" i="1" a="1"/>
  <c r="Y276" i="1" s="1"/>
  <c r="X276" i="1" a="1"/>
  <c r="X276" i="1" s="1"/>
  <c r="W276" i="1" a="1"/>
  <c r="W276" i="1" s="1"/>
  <c r="V276" i="1" a="1"/>
  <c r="V276" i="1" s="1"/>
  <c r="U276" i="1" a="1"/>
  <c r="U276" i="1" s="1"/>
  <c r="T276" i="1" a="1"/>
  <c r="T276" i="1" s="1"/>
  <c r="S276" i="1" a="1"/>
  <c r="S276" i="1" s="1"/>
  <c r="Q276" i="1" a="1"/>
  <c r="Q276" i="1" s="1"/>
  <c r="P276" i="1" a="1"/>
  <c r="P276" i="1" s="1"/>
  <c r="O276" i="1" a="1"/>
  <c r="O276" i="1" s="1"/>
  <c r="N276" i="1" a="1"/>
  <c r="N276" i="1" s="1"/>
  <c r="Y275" i="1" a="1"/>
  <c r="Y275" i="1" s="1"/>
  <c r="X275" i="1" a="1"/>
  <c r="X275" i="1" s="1"/>
  <c r="W275" i="1" a="1"/>
  <c r="W275" i="1" s="1"/>
  <c r="V275" i="1" a="1"/>
  <c r="V275" i="1" s="1"/>
  <c r="U275" i="1" a="1"/>
  <c r="U275" i="1" s="1"/>
  <c r="T275" i="1" a="1"/>
  <c r="T275" i="1" s="1"/>
  <c r="S275" i="1" a="1"/>
  <c r="S275" i="1" s="1"/>
  <c r="Q275" i="1" a="1"/>
  <c r="Q275" i="1" s="1"/>
  <c r="P275" i="1" a="1"/>
  <c r="P275" i="1" s="1"/>
  <c r="O275" i="1" a="1"/>
  <c r="O275" i="1" s="1"/>
  <c r="N275" i="1" a="1"/>
  <c r="N275" i="1" s="1"/>
  <c r="Y274" i="1" a="1"/>
  <c r="Y274" i="1" s="1"/>
  <c r="X274" i="1" a="1"/>
  <c r="X274" i="1" s="1"/>
  <c r="W274" i="1" a="1"/>
  <c r="W274" i="1" s="1"/>
  <c r="V274" i="1" a="1"/>
  <c r="V274" i="1" s="1"/>
  <c r="U274" i="1" a="1"/>
  <c r="U274" i="1" s="1"/>
  <c r="T274" i="1" a="1"/>
  <c r="T274" i="1" s="1"/>
  <c r="S274" i="1" a="1"/>
  <c r="S274" i="1" s="1"/>
  <c r="Q274" i="1" a="1"/>
  <c r="Q274" i="1" s="1"/>
  <c r="P274" i="1" a="1"/>
  <c r="P274" i="1" s="1"/>
  <c r="O274" i="1" a="1"/>
  <c r="O274" i="1" s="1"/>
  <c r="N274" i="1" a="1"/>
  <c r="N274" i="1" s="1"/>
  <c r="Y273" i="1" a="1"/>
  <c r="Y273" i="1" s="1"/>
  <c r="X273" i="1" a="1"/>
  <c r="X273" i="1" s="1"/>
  <c r="W273" i="1" a="1"/>
  <c r="W273" i="1" s="1"/>
  <c r="V273" i="1" a="1"/>
  <c r="V273" i="1" s="1"/>
  <c r="U273" i="1" a="1"/>
  <c r="U273" i="1" s="1"/>
  <c r="T273" i="1" a="1"/>
  <c r="T273" i="1" s="1"/>
  <c r="S273" i="1" a="1"/>
  <c r="S273" i="1" s="1"/>
  <c r="Q273" i="1" a="1"/>
  <c r="Q273" i="1" s="1"/>
  <c r="P273" i="1" a="1"/>
  <c r="P273" i="1" s="1"/>
  <c r="O273" i="1" a="1"/>
  <c r="O273" i="1" s="1"/>
  <c r="N273" i="1" a="1"/>
  <c r="N273" i="1" s="1"/>
  <c r="Y272" i="1" a="1"/>
  <c r="Y272" i="1" s="1"/>
  <c r="X272" i="1" a="1"/>
  <c r="X272" i="1" s="1"/>
  <c r="W272" i="1" a="1"/>
  <c r="W272" i="1" s="1"/>
  <c r="V272" i="1" a="1"/>
  <c r="V272" i="1" s="1"/>
  <c r="U272" i="1" a="1"/>
  <c r="U272" i="1" s="1"/>
  <c r="T272" i="1" a="1"/>
  <c r="T272" i="1" s="1"/>
  <c r="S272" i="1" a="1"/>
  <c r="S272" i="1" s="1"/>
  <c r="Q272" i="1" a="1"/>
  <c r="Q272" i="1" s="1"/>
  <c r="P272" i="1" a="1"/>
  <c r="P272" i="1" s="1"/>
  <c r="O272" i="1" a="1"/>
  <c r="O272" i="1" s="1"/>
  <c r="N272" i="1" a="1"/>
  <c r="N272" i="1" s="1"/>
  <c r="Y271" i="1" a="1"/>
  <c r="Y271" i="1" s="1"/>
  <c r="X271" i="1" a="1"/>
  <c r="X271" i="1" s="1"/>
  <c r="W271" i="1" a="1"/>
  <c r="W271" i="1" s="1"/>
  <c r="V271" i="1" a="1"/>
  <c r="V271" i="1" s="1"/>
  <c r="U271" i="1" a="1"/>
  <c r="U271" i="1" s="1"/>
  <c r="T271" i="1" a="1"/>
  <c r="T271" i="1" s="1"/>
  <c r="S271" i="1" a="1"/>
  <c r="S271" i="1" s="1"/>
  <c r="Q271" i="1" a="1"/>
  <c r="Q271" i="1" s="1"/>
  <c r="P271" i="1" a="1"/>
  <c r="P271" i="1" s="1"/>
  <c r="O271" i="1" a="1"/>
  <c r="O271" i="1" s="1"/>
  <c r="N271" i="1" a="1"/>
  <c r="N271" i="1" s="1"/>
  <c r="Y270" i="1" a="1"/>
  <c r="Y270" i="1" s="1"/>
  <c r="X270" i="1" a="1"/>
  <c r="X270" i="1" s="1"/>
  <c r="W270" i="1" a="1"/>
  <c r="W270" i="1" s="1"/>
  <c r="V270" i="1" a="1"/>
  <c r="V270" i="1" s="1"/>
  <c r="U270" i="1" a="1"/>
  <c r="U270" i="1" s="1"/>
  <c r="T270" i="1" a="1"/>
  <c r="T270" i="1" s="1"/>
  <c r="S270" i="1" a="1"/>
  <c r="S270" i="1" s="1"/>
  <c r="Q270" i="1" a="1"/>
  <c r="Q270" i="1" s="1"/>
  <c r="P270" i="1" a="1"/>
  <c r="P270" i="1" s="1"/>
  <c r="O270" i="1" a="1"/>
  <c r="O270" i="1" s="1"/>
  <c r="N270" i="1" a="1"/>
  <c r="N270" i="1" s="1"/>
  <c r="Y269" i="1" a="1"/>
  <c r="Y269" i="1" s="1"/>
  <c r="X269" i="1" a="1"/>
  <c r="X269" i="1" s="1"/>
  <c r="W269" i="1" a="1"/>
  <c r="W269" i="1" s="1"/>
  <c r="V269" i="1" a="1"/>
  <c r="V269" i="1" s="1"/>
  <c r="U269" i="1" a="1"/>
  <c r="U269" i="1" s="1"/>
  <c r="T269" i="1" a="1"/>
  <c r="T269" i="1" s="1"/>
  <c r="S269" i="1" a="1"/>
  <c r="S269" i="1" s="1"/>
  <c r="Q269" i="1" a="1"/>
  <c r="Q269" i="1" s="1"/>
  <c r="P269" i="1" a="1"/>
  <c r="P269" i="1" s="1"/>
  <c r="O269" i="1" a="1"/>
  <c r="O269" i="1" s="1"/>
  <c r="N269" i="1" a="1"/>
  <c r="N269" i="1" s="1"/>
  <c r="Y268" i="1" a="1"/>
  <c r="Y268" i="1" s="1"/>
  <c r="X268" i="1" a="1"/>
  <c r="X268" i="1" s="1"/>
  <c r="W268" i="1" a="1"/>
  <c r="W268" i="1" s="1"/>
  <c r="V268" i="1" a="1"/>
  <c r="V268" i="1" s="1"/>
  <c r="U268" i="1" a="1"/>
  <c r="U268" i="1" s="1"/>
  <c r="T268" i="1" a="1"/>
  <c r="T268" i="1" s="1"/>
  <c r="S268" i="1" a="1"/>
  <c r="S268" i="1" s="1"/>
  <c r="Q268" i="1" a="1"/>
  <c r="Q268" i="1" s="1"/>
  <c r="P268" i="1" a="1"/>
  <c r="P268" i="1" s="1"/>
  <c r="O268" i="1" a="1"/>
  <c r="O268" i="1" s="1"/>
  <c r="N268" i="1" a="1"/>
  <c r="N268" i="1" s="1"/>
  <c r="Y267" i="1" a="1"/>
  <c r="Y267" i="1" s="1"/>
  <c r="X267" i="1" a="1"/>
  <c r="X267" i="1" s="1"/>
  <c r="W267" i="1" a="1"/>
  <c r="W267" i="1" s="1"/>
  <c r="V267" i="1" a="1"/>
  <c r="V267" i="1" s="1"/>
  <c r="U267" i="1" a="1"/>
  <c r="U267" i="1" s="1"/>
  <c r="T267" i="1" a="1"/>
  <c r="T267" i="1" s="1"/>
  <c r="S267" i="1" a="1"/>
  <c r="S267" i="1" s="1"/>
  <c r="Q267" i="1" a="1"/>
  <c r="Q267" i="1" s="1"/>
  <c r="P267" i="1" a="1"/>
  <c r="P267" i="1" s="1"/>
  <c r="O267" i="1" a="1"/>
  <c r="O267" i="1" s="1"/>
  <c r="N267" i="1" a="1"/>
  <c r="N267" i="1" s="1"/>
  <c r="Y266" i="1" a="1"/>
  <c r="Y266" i="1" s="1"/>
  <c r="X266" i="1" a="1"/>
  <c r="X266" i="1" s="1"/>
  <c r="W266" i="1" a="1"/>
  <c r="W266" i="1" s="1"/>
  <c r="V266" i="1" a="1"/>
  <c r="V266" i="1" s="1"/>
  <c r="U266" i="1" a="1"/>
  <c r="U266" i="1" s="1"/>
  <c r="T266" i="1" a="1"/>
  <c r="T266" i="1" s="1"/>
  <c r="S266" i="1" a="1"/>
  <c r="S266" i="1" s="1"/>
  <c r="Q266" i="1" a="1"/>
  <c r="Q266" i="1" s="1"/>
  <c r="P266" i="1" a="1"/>
  <c r="P266" i="1" s="1"/>
  <c r="O266" i="1" a="1"/>
  <c r="O266" i="1" s="1"/>
  <c r="N266" i="1" a="1"/>
  <c r="N266" i="1" s="1"/>
  <c r="Y265" i="1" a="1"/>
  <c r="Y265" i="1" s="1"/>
  <c r="X265" i="1" a="1"/>
  <c r="X265" i="1" s="1"/>
  <c r="W265" i="1" a="1"/>
  <c r="W265" i="1" s="1"/>
  <c r="V265" i="1" a="1"/>
  <c r="V265" i="1" s="1"/>
  <c r="U265" i="1" a="1"/>
  <c r="U265" i="1" s="1"/>
  <c r="T265" i="1" a="1"/>
  <c r="T265" i="1" s="1"/>
  <c r="S265" i="1" a="1"/>
  <c r="S265" i="1" s="1"/>
  <c r="Q265" i="1" a="1"/>
  <c r="Q265" i="1" s="1"/>
  <c r="P265" i="1" a="1"/>
  <c r="P265" i="1" s="1"/>
  <c r="O265" i="1" a="1"/>
  <c r="O265" i="1" s="1"/>
  <c r="N265" i="1" a="1"/>
  <c r="N265" i="1" s="1"/>
  <c r="Y264" i="1" a="1"/>
  <c r="Y264" i="1" s="1"/>
  <c r="X264" i="1" a="1"/>
  <c r="X264" i="1" s="1"/>
  <c r="W264" i="1" a="1"/>
  <c r="W264" i="1" s="1"/>
  <c r="V264" i="1" a="1"/>
  <c r="V264" i="1" s="1"/>
  <c r="U264" i="1" a="1"/>
  <c r="U264" i="1" s="1"/>
  <c r="T264" i="1" a="1"/>
  <c r="T264" i="1" s="1"/>
  <c r="S264" i="1" a="1"/>
  <c r="S264" i="1" s="1"/>
  <c r="Q264" i="1" a="1"/>
  <c r="Q264" i="1" s="1"/>
  <c r="P264" i="1" a="1"/>
  <c r="P264" i="1" s="1"/>
  <c r="O264" i="1" a="1"/>
  <c r="O264" i="1" s="1"/>
  <c r="N264" i="1" a="1"/>
  <c r="N264" i="1" s="1"/>
  <c r="Y263" i="1" a="1"/>
  <c r="Y263" i="1" s="1"/>
  <c r="X263" i="1" a="1"/>
  <c r="X263" i="1" s="1"/>
  <c r="W263" i="1" a="1"/>
  <c r="W263" i="1" s="1"/>
  <c r="V263" i="1" a="1"/>
  <c r="V263" i="1" s="1"/>
  <c r="U263" i="1" a="1"/>
  <c r="U263" i="1" s="1"/>
  <c r="T263" i="1" a="1"/>
  <c r="T263" i="1" s="1"/>
  <c r="S263" i="1" a="1"/>
  <c r="S263" i="1" s="1"/>
  <c r="Q263" i="1" a="1"/>
  <c r="Q263" i="1" s="1"/>
  <c r="P263" i="1" a="1"/>
  <c r="P263" i="1" s="1"/>
  <c r="O263" i="1" a="1"/>
  <c r="O263" i="1" s="1"/>
  <c r="N263" i="1" a="1"/>
  <c r="N263" i="1" s="1"/>
  <c r="Y262" i="1" a="1"/>
  <c r="Y262" i="1" s="1"/>
  <c r="X262" i="1" a="1"/>
  <c r="X262" i="1" s="1"/>
  <c r="W262" i="1" a="1"/>
  <c r="W262" i="1" s="1"/>
  <c r="V262" i="1" a="1"/>
  <c r="V262" i="1" s="1"/>
  <c r="U262" i="1" a="1"/>
  <c r="U262" i="1" s="1"/>
  <c r="T262" i="1" a="1"/>
  <c r="T262" i="1" s="1"/>
  <c r="S262" i="1" a="1"/>
  <c r="S262" i="1" s="1"/>
  <c r="Q262" i="1" a="1"/>
  <c r="Q262" i="1" s="1"/>
  <c r="P262" i="1" a="1"/>
  <c r="P262" i="1" s="1"/>
  <c r="O262" i="1" a="1"/>
  <c r="O262" i="1" s="1"/>
  <c r="N262" i="1" a="1"/>
  <c r="N262" i="1" s="1"/>
  <c r="Y261" i="1" a="1"/>
  <c r="Y261" i="1" s="1"/>
  <c r="X261" i="1" a="1"/>
  <c r="X261" i="1" s="1"/>
  <c r="W261" i="1" a="1"/>
  <c r="W261" i="1" s="1"/>
  <c r="V261" i="1" a="1"/>
  <c r="V261" i="1" s="1"/>
  <c r="U261" i="1" a="1"/>
  <c r="U261" i="1" s="1"/>
  <c r="T261" i="1" a="1"/>
  <c r="T261" i="1" s="1"/>
  <c r="S261" i="1" a="1"/>
  <c r="S261" i="1" s="1"/>
  <c r="Q261" i="1" a="1"/>
  <c r="Q261" i="1" s="1"/>
  <c r="P261" i="1" a="1"/>
  <c r="P261" i="1" s="1"/>
  <c r="O261" i="1" a="1"/>
  <c r="O261" i="1" s="1"/>
  <c r="N261" i="1" a="1"/>
  <c r="N261" i="1" s="1"/>
  <c r="Y260" i="1" a="1"/>
  <c r="Y260" i="1" s="1"/>
  <c r="X260" i="1" a="1"/>
  <c r="X260" i="1" s="1"/>
  <c r="W260" i="1" a="1"/>
  <c r="W260" i="1" s="1"/>
  <c r="V260" i="1" a="1"/>
  <c r="V260" i="1" s="1"/>
  <c r="U260" i="1" a="1"/>
  <c r="U260" i="1" s="1"/>
  <c r="T260" i="1" a="1"/>
  <c r="T260" i="1" s="1"/>
  <c r="S260" i="1" a="1"/>
  <c r="S260" i="1" s="1"/>
  <c r="Q260" i="1" a="1"/>
  <c r="Q260" i="1" s="1"/>
  <c r="P260" i="1" a="1"/>
  <c r="P260" i="1" s="1"/>
  <c r="O260" i="1" a="1"/>
  <c r="O260" i="1" s="1"/>
  <c r="N260" i="1" a="1"/>
  <c r="N260" i="1" s="1"/>
  <c r="Y259" i="1" a="1"/>
  <c r="Y259" i="1" s="1"/>
  <c r="X259" i="1" a="1"/>
  <c r="X259" i="1" s="1"/>
  <c r="W259" i="1" a="1"/>
  <c r="W259" i="1" s="1"/>
  <c r="V259" i="1" a="1"/>
  <c r="V259" i="1" s="1"/>
  <c r="U259" i="1" a="1"/>
  <c r="U259" i="1" s="1"/>
  <c r="T259" i="1" a="1"/>
  <c r="T259" i="1" s="1"/>
  <c r="S259" i="1" a="1"/>
  <c r="S259" i="1" s="1"/>
  <c r="Q259" i="1" a="1"/>
  <c r="Q259" i="1" s="1"/>
  <c r="P259" i="1" a="1"/>
  <c r="P259" i="1" s="1"/>
  <c r="O259" i="1" a="1"/>
  <c r="O259" i="1" s="1"/>
  <c r="N259" i="1" a="1"/>
  <c r="N259" i="1" s="1"/>
  <c r="Y258" i="1" a="1"/>
  <c r="Y258" i="1" s="1"/>
  <c r="X258" i="1" a="1"/>
  <c r="X258" i="1" s="1"/>
  <c r="W258" i="1" a="1"/>
  <c r="W258" i="1" s="1"/>
  <c r="V258" i="1" a="1"/>
  <c r="V258" i="1" s="1"/>
  <c r="U258" i="1" a="1"/>
  <c r="U258" i="1" s="1"/>
  <c r="T258" i="1" a="1"/>
  <c r="T258" i="1" s="1"/>
  <c r="S258" i="1" a="1"/>
  <c r="S258" i="1" s="1"/>
  <c r="Q258" i="1" a="1"/>
  <c r="Q258" i="1" s="1"/>
  <c r="P258" i="1" a="1"/>
  <c r="P258" i="1" s="1"/>
  <c r="O258" i="1" a="1"/>
  <c r="O258" i="1" s="1"/>
  <c r="N258" i="1" a="1"/>
  <c r="N258" i="1" s="1"/>
  <c r="Y257" i="1" a="1"/>
  <c r="Y257" i="1" s="1"/>
  <c r="X257" i="1" a="1"/>
  <c r="X257" i="1" s="1"/>
  <c r="W257" i="1" a="1"/>
  <c r="W257" i="1" s="1"/>
  <c r="V257" i="1" a="1"/>
  <c r="V257" i="1" s="1"/>
  <c r="U257" i="1" a="1"/>
  <c r="U257" i="1" s="1"/>
  <c r="T257" i="1" a="1"/>
  <c r="T257" i="1" s="1"/>
  <c r="S257" i="1" a="1"/>
  <c r="S257" i="1" s="1"/>
  <c r="Q257" i="1" a="1"/>
  <c r="Q257" i="1" s="1"/>
  <c r="P257" i="1" a="1"/>
  <c r="P257" i="1" s="1"/>
  <c r="O257" i="1" a="1"/>
  <c r="O257" i="1" s="1"/>
  <c r="N257" i="1" a="1"/>
  <c r="N257" i="1" s="1"/>
  <c r="Y256" i="1" a="1"/>
  <c r="Y256" i="1" s="1"/>
  <c r="X256" i="1" a="1"/>
  <c r="X256" i="1" s="1"/>
  <c r="W256" i="1" a="1"/>
  <c r="W256" i="1" s="1"/>
  <c r="V256" i="1" a="1"/>
  <c r="V256" i="1" s="1"/>
  <c r="U256" i="1" a="1"/>
  <c r="U256" i="1" s="1"/>
  <c r="T256" i="1" a="1"/>
  <c r="T256" i="1" s="1"/>
  <c r="S256" i="1" a="1"/>
  <c r="S256" i="1" s="1"/>
  <c r="Q256" i="1" a="1"/>
  <c r="Q256" i="1" s="1"/>
  <c r="P256" i="1" a="1"/>
  <c r="P256" i="1" s="1"/>
  <c r="O256" i="1" a="1"/>
  <c r="O256" i="1" s="1"/>
  <c r="N256" i="1" a="1"/>
  <c r="N256" i="1" s="1"/>
  <c r="Y255" i="1" a="1"/>
  <c r="Y255" i="1" s="1"/>
  <c r="X255" i="1" a="1"/>
  <c r="X255" i="1" s="1"/>
  <c r="W255" i="1" a="1"/>
  <c r="W255" i="1" s="1"/>
  <c r="V255" i="1" a="1"/>
  <c r="V255" i="1" s="1"/>
  <c r="U255" i="1" a="1"/>
  <c r="U255" i="1" s="1"/>
  <c r="T255" i="1" a="1"/>
  <c r="T255" i="1" s="1"/>
  <c r="S255" i="1" a="1"/>
  <c r="S255" i="1" s="1"/>
  <c r="Q255" i="1" a="1"/>
  <c r="Q255" i="1" s="1"/>
  <c r="P255" i="1" a="1"/>
  <c r="P255" i="1" s="1"/>
  <c r="O255" i="1" a="1"/>
  <c r="O255" i="1" s="1"/>
  <c r="N255" i="1" a="1"/>
  <c r="N255" i="1" s="1"/>
  <c r="Y254" i="1" a="1"/>
  <c r="Y254" i="1" s="1"/>
  <c r="X254" i="1" a="1"/>
  <c r="X254" i="1" s="1"/>
  <c r="W254" i="1" a="1"/>
  <c r="W254" i="1" s="1"/>
  <c r="V254" i="1" a="1"/>
  <c r="V254" i="1" s="1"/>
  <c r="U254" i="1" a="1"/>
  <c r="U254" i="1" s="1"/>
  <c r="T254" i="1" a="1"/>
  <c r="T254" i="1" s="1"/>
  <c r="S254" i="1" a="1"/>
  <c r="S254" i="1" s="1"/>
  <c r="Q254" i="1" a="1"/>
  <c r="Q254" i="1" s="1"/>
  <c r="P254" i="1" a="1"/>
  <c r="P254" i="1" s="1"/>
  <c r="O254" i="1" a="1"/>
  <c r="O254" i="1" s="1"/>
  <c r="N254" i="1" a="1"/>
  <c r="N254" i="1" s="1"/>
  <c r="Y253" i="1" a="1"/>
  <c r="Y253" i="1" s="1"/>
  <c r="X253" i="1" a="1"/>
  <c r="X253" i="1" s="1"/>
  <c r="W253" i="1" a="1"/>
  <c r="W253" i="1" s="1"/>
  <c r="V253" i="1" a="1"/>
  <c r="V253" i="1" s="1"/>
  <c r="U253" i="1" a="1"/>
  <c r="U253" i="1" s="1"/>
  <c r="T253" i="1" a="1"/>
  <c r="T253" i="1" s="1"/>
  <c r="S253" i="1" a="1"/>
  <c r="S253" i="1" s="1"/>
  <c r="Q253" i="1" a="1"/>
  <c r="Q253" i="1" s="1"/>
  <c r="P253" i="1" a="1"/>
  <c r="P253" i="1" s="1"/>
  <c r="O253" i="1" a="1"/>
  <c r="O253" i="1" s="1"/>
  <c r="N253" i="1" a="1"/>
  <c r="N253" i="1" s="1"/>
  <c r="Y252" i="1" a="1"/>
  <c r="Y252" i="1" s="1"/>
  <c r="X252" i="1" a="1"/>
  <c r="X252" i="1" s="1"/>
  <c r="W252" i="1" a="1"/>
  <c r="W252" i="1" s="1"/>
  <c r="V252" i="1" a="1"/>
  <c r="V252" i="1" s="1"/>
  <c r="U252" i="1" a="1"/>
  <c r="U252" i="1" s="1"/>
  <c r="T252" i="1" a="1"/>
  <c r="T252" i="1" s="1"/>
  <c r="S252" i="1" a="1"/>
  <c r="S252" i="1" s="1"/>
  <c r="Q252" i="1" a="1"/>
  <c r="Q252" i="1" s="1"/>
  <c r="P252" i="1" a="1"/>
  <c r="P252" i="1" s="1"/>
  <c r="O252" i="1" a="1"/>
  <c r="O252" i="1" s="1"/>
  <c r="N252" i="1" a="1"/>
  <c r="N252" i="1" s="1"/>
  <c r="Y251" i="1" a="1"/>
  <c r="Y251" i="1" s="1"/>
  <c r="X251" i="1" a="1"/>
  <c r="X251" i="1" s="1"/>
  <c r="W251" i="1" a="1"/>
  <c r="W251" i="1" s="1"/>
  <c r="V251" i="1" a="1"/>
  <c r="V251" i="1" s="1"/>
  <c r="U251" i="1" a="1"/>
  <c r="U251" i="1" s="1"/>
  <c r="T251" i="1" a="1"/>
  <c r="T251" i="1" s="1"/>
  <c r="S251" i="1" a="1"/>
  <c r="S251" i="1" s="1"/>
  <c r="Q251" i="1" a="1"/>
  <c r="Q251" i="1" s="1"/>
  <c r="P251" i="1" a="1"/>
  <c r="P251" i="1" s="1"/>
  <c r="O251" i="1" a="1"/>
  <c r="O251" i="1" s="1"/>
  <c r="N251" i="1" a="1"/>
  <c r="N251" i="1" s="1"/>
  <c r="Y250" i="1" a="1"/>
  <c r="Y250" i="1" s="1"/>
  <c r="X250" i="1" a="1"/>
  <c r="X250" i="1" s="1"/>
  <c r="W250" i="1" a="1"/>
  <c r="W250" i="1" s="1"/>
  <c r="V250" i="1" a="1"/>
  <c r="V250" i="1" s="1"/>
  <c r="U250" i="1" a="1"/>
  <c r="U250" i="1" s="1"/>
  <c r="T250" i="1" a="1"/>
  <c r="T250" i="1" s="1"/>
  <c r="S250" i="1" a="1"/>
  <c r="S250" i="1" s="1"/>
  <c r="Q250" i="1" a="1"/>
  <c r="Q250" i="1" s="1"/>
  <c r="P250" i="1" a="1"/>
  <c r="P250" i="1" s="1"/>
  <c r="O250" i="1" a="1"/>
  <c r="O250" i="1" s="1"/>
  <c r="N250" i="1" a="1"/>
  <c r="N250" i="1" s="1"/>
  <c r="Y249" i="1" a="1"/>
  <c r="Y249" i="1" s="1"/>
  <c r="X249" i="1" a="1"/>
  <c r="X249" i="1" s="1"/>
  <c r="W249" i="1" a="1"/>
  <c r="W249" i="1" s="1"/>
  <c r="V249" i="1" a="1"/>
  <c r="V249" i="1" s="1"/>
  <c r="U249" i="1" a="1"/>
  <c r="U249" i="1" s="1"/>
  <c r="T249" i="1" a="1"/>
  <c r="T249" i="1" s="1"/>
  <c r="S249" i="1" a="1"/>
  <c r="S249" i="1" s="1"/>
  <c r="Q249" i="1" a="1"/>
  <c r="Q249" i="1" s="1"/>
  <c r="P249" i="1" a="1"/>
  <c r="P249" i="1" s="1"/>
  <c r="O249" i="1" a="1"/>
  <c r="O249" i="1" s="1"/>
  <c r="N249" i="1" a="1"/>
  <c r="N249" i="1" s="1"/>
  <c r="Y248" i="1" a="1"/>
  <c r="Y248" i="1" s="1"/>
  <c r="X248" i="1" a="1"/>
  <c r="X248" i="1" s="1"/>
  <c r="W248" i="1" a="1"/>
  <c r="W248" i="1" s="1"/>
  <c r="V248" i="1" a="1"/>
  <c r="V248" i="1" s="1"/>
  <c r="U248" i="1" a="1"/>
  <c r="U248" i="1" s="1"/>
  <c r="T248" i="1" a="1"/>
  <c r="T248" i="1" s="1"/>
  <c r="S248" i="1" a="1"/>
  <c r="S248" i="1" s="1"/>
  <c r="Q248" i="1" a="1"/>
  <c r="Q248" i="1" s="1"/>
  <c r="P248" i="1" a="1"/>
  <c r="P248" i="1" s="1"/>
  <c r="O248" i="1" a="1"/>
  <c r="O248" i="1" s="1"/>
  <c r="N248" i="1" a="1"/>
  <c r="N248" i="1" s="1"/>
  <c r="Y247" i="1" a="1"/>
  <c r="Y247" i="1" s="1"/>
  <c r="X247" i="1" a="1"/>
  <c r="X247" i="1" s="1"/>
  <c r="W247" i="1" a="1"/>
  <c r="W247" i="1" s="1"/>
  <c r="V247" i="1" a="1"/>
  <c r="V247" i="1" s="1"/>
  <c r="U247" i="1" a="1"/>
  <c r="U247" i="1" s="1"/>
  <c r="T247" i="1" a="1"/>
  <c r="T247" i="1" s="1"/>
  <c r="S247" i="1" a="1"/>
  <c r="S247" i="1" s="1"/>
  <c r="Q247" i="1" a="1"/>
  <c r="Q247" i="1" s="1"/>
  <c r="P247" i="1" a="1"/>
  <c r="P247" i="1" s="1"/>
  <c r="O247" i="1" a="1"/>
  <c r="O247" i="1" s="1"/>
  <c r="N247" i="1" a="1"/>
  <c r="N247" i="1" s="1"/>
  <c r="Y246" i="1" a="1"/>
  <c r="Y246" i="1" s="1"/>
  <c r="X246" i="1" a="1"/>
  <c r="X246" i="1" s="1"/>
  <c r="W246" i="1" a="1"/>
  <c r="W246" i="1" s="1"/>
  <c r="V246" i="1" a="1"/>
  <c r="V246" i="1" s="1"/>
  <c r="U246" i="1" a="1"/>
  <c r="U246" i="1" s="1"/>
  <c r="T246" i="1" a="1"/>
  <c r="T246" i="1" s="1"/>
  <c r="S246" i="1" a="1"/>
  <c r="S246" i="1" s="1"/>
  <c r="Q246" i="1" a="1"/>
  <c r="Q246" i="1" s="1"/>
  <c r="P246" i="1" a="1"/>
  <c r="P246" i="1" s="1"/>
  <c r="O246" i="1" a="1"/>
  <c r="O246" i="1" s="1"/>
  <c r="N246" i="1" a="1"/>
  <c r="N246" i="1" s="1"/>
  <c r="Y245" i="1" a="1"/>
  <c r="Y245" i="1" s="1"/>
  <c r="X245" i="1" a="1"/>
  <c r="X245" i="1" s="1"/>
  <c r="W245" i="1" a="1"/>
  <c r="W245" i="1" s="1"/>
  <c r="V245" i="1" a="1"/>
  <c r="V245" i="1" s="1"/>
  <c r="U245" i="1" a="1"/>
  <c r="U245" i="1" s="1"/>
  <c r="T245" i="1" a="1"/>
  <c r="T245" i="1" s="1"/>
  <c r="S245" i="1" a="1"/>
  <c r="S245" i="1" s="1"/>
  <c r="Q245" i="1" a="1"/>
  <c r="Q245" i="1" s="1"/>
  <c r="P245" i="1" a="1"/>
  <c r="P245" i="1" s="1"/>
  <c r="O245" i="1" a="1"/>
  <c r="O245" i="1" s="1"/>
  <c r="N245" i="1" a="1"/>
  <c r="N245" i="1" s="1"/>
  <c r="Y244" i="1" a="1"/>
  <c r="Y244" i="1" s="1"/>
  <c r="X244" i="1" a="1"/>
  <c r="X244" i="1" s="1"/>
  <c r="W244" i="1" a="1"/>
  <c r="W244" i="1" s="1"/>
  <c r="V244" i="1" a="1"/>
  <c r="V244" i="1" s="1"/>
  <c r="U244" i="1" a="1"/>
  <c r="U244" i="1" s="1"/>
  <c r="T244" i="1" a="1"/>
  <c r="T244" i="1" s="1"/>
  <c r="S244" i="1" a="1"/>
  <c r="S244" i="1" s="1"/>
  <c r="Q244" i="1" a="1"/>
  <c r="Q244" i="1" s="1"/>
  <c r="P244" i="1" a="1"/>
  <c r="P244" i="1" s="1"/>
  <c r="O244" i="1" a="1"/>
  <c r="O244" i="1" s="1"/>
  <c r="N244" i="1" a="1"/>
  <c r="N244" i="1" s="1"/>
  <c r="Y243" i="1" a="1"/>
  <c r="Y243" i="1" s="1"/>
  <c r="X243" i="1" a="1"/>
  <c r="X243" i="1" s="1"/>
  <c r="W243" i="1" a="1"/>
  <c r="W243" i="1" s="1"/>
  <c r="V243" i="1" a="1"/>
  <c r="V243" i="1" s="1"/>
  <c r="U243" i="1" a="1"/>
  <c r="U243" i="1" s="1"/>
  <c r="T243" i="1" a="1"/>
  <c r="T243" i="1" s="1"/>
  <c r="S243" i="1" a="1"/>
  <c r="S243" i="1" s="1"/>
  <c r="Q243" i="1" a="1"/>
  <c r="Q243" i="1" s="1"/>
  <c r="P243" i="1" a="1"/>
  <c r="P243" i="1" s="1"/>
  <c r="O243" i="1" a="1"/>
  <c r="O243" i="1" s="1"/>
  <c r="N243" i="1" a="1"/>
  <c r="N243" i="1" s="1"/>
  <c r="Y242" i="1" a="1"/>
  <c r="Y242" i="1" s="1"/>
  <c r="X242" i="1" a="1"/>
  <c r="X242" i="1" s="1"/>
  <c r="W242" i="1" a="1"/>
  <c r="W242" i="1" s="1"/>
  <c r="V242" i="1" a="1"/>
  <c r="V242" i="1" s="1"/>
  <c r="U242" i="1" a="1"/>
  <c r="U242" i="1" s="1"/>
  <c r="T242" i="1" a="1"/>
  <c r="T242" i="1" s="1"/>
  <c r="S242" i="1" a="1"/>
  <c r="S242" i="1" s="1"/>
  <c r="Q242" i="1" a="1"/>
  <c r="Q242" i="1" s="1"/>
  <c r="P242" i="1" a="1"/>
  <c r="P242" i="1" s="1"/>
  <c r="O242" i="1" a="1"/>
  <c r="O242" i="1" s="1"/>
  <c r="N242" i="1" a="1"/>
  <c r="N242" i="1" s="1"/>
  <c r="Y241" i="1" a="1"/>
  <c r="Y241" i="1" s="1"/>
  <c r="X241" i="1" a="1"/>
  <c r="X241" i="1" s="1"/>
  <c r="W241" i="1" a="1"/>
  <c r="W241" i="1" s="1"/>
  <c r="V241" i="1" a="1"/>
  <c r="V241" i="1" s="1"/>
  <c r="U241" i="1" a="1"/>
  <c r="U241" i="1" s="1"/>
  <c r="T241" i="1" a="1"/>
  <c r="T241" i="1" s="1"/>
  <c r="S241" i="1" a="1"/>
  <c r="S241" i="1" s="1"/>
  <c r="Q241" i="1" a="1"/>
  <c r="Q241" i="1" s="1"/>
  <c r="P241" i="1" a="1"/>
  <c r="P241" i="1" s="1"/>
  <c r="O241" i="1" a="1"/>
  <c r="O241" i="1" s="1"/>
  <c r="N241" i="1" a="1"/>
  <c r="N241" i="1" s="1"/>
  <c r="Y240" i="1" a="1"/>
  <c r="Y240" i="1" s="1"/>
  <c r="X240" i="1" a="1"/>
  <c r="X240" i="1" s="1"/>
  <c r="W240" i="1" a="1"/>
  <c r="W240" i="1" s="1"/>
  <c r="V240" i="1" a="1"/>
  <c r="V240" i="1" s="1"/>
  <c r="U240" i="1" a="1"/>
  <c r="U240" i="1" s="1"/>
  <c r="T240" i="1" a="1"/>
  <c r="T240" i="1" s="1"/>
  <c r="S240" i="1" a="1"/>
  <c r="S240" i="1" s="1"/>
  <c r="Q240" i="1" a="1"/>
  <c r="Q240" i="1" s="1"/>
  <c r="P240" i="1" a="1"/>
  <c r="P240" i="1" s="1"/>
  <c r="O240" i="1" a="1"/>
  <c r="O240" i="1" s="1"/>
  <c r="N240" i="1" a="1"/>
  <c r="N240" i="1" s="1"/>
  <c r="Y239" i="1" a="1"/>
  <c r="Y239" i="1" s="1"/>
  <c r="X239" i="1" a="1"/>
  <c r="X239" i="1" s="1"/>
  <c r="W239" i="1" a="1"/>
  <c r="W239" i="1" s="1"/>
  <c r="V239" i="1" a="1"/>
  <c r="V239" i="1" s="1"/>
  <c r="U239" i="1" a="1"/>
  <c r="U239" i="1" s="1"/>
  <c r="T239" i="1" a="1"/>
  <c r="T239" i="1" s="1"/>
  <c r="S239" i="1" a="1"/>
  <c r="S239" i="1" s="1"/>
  <c r="Q239" i="1" a="1"/>
  <c r="Q239" i="1" s="1"/>
  <c r="P239" i="1" a="1"/>
  <c r="P239" i="1" s="1"/>
  <c r="O239" i="1" a="1"/>
  <c r="O239" i="1" s="1"/>
  <c r="N239" i="1" a="1"/>
  <c r="N239" i="1" s="1"/>
  <c r="Y238" i="1" a="1"/>
  <c r="Y238" i="1" s="1"/>
  <c r="X238" i="1" a="1"/>
  <c r="X238" i="1" s="1"/>
  <c r="W238" i="1" a="1"/>
  <c r="W238" i="1" s="1"/>
  <c r="V238" i="1" a="1"/>
  <c r="V238" i="1" s="1"/>
  <c r="U238" i="1" a="1"/>
  <c r="U238" i="1" s="1"/>
  <c r="T238" i="1" a="1"/>
  <c r="T238" i="1" s="1"/>
  <c r="S238" i="1" a="1"/>
  <c r="S238" i="1" s="1"/>
  <c r="Q238" i="1" a="1"/>
  <c r="Q238" i="1" s="1"/>
  <c r="P238" i="1" a="1"/>
  <c r="P238" i="1" s="1"/>
  <c r="O238" i="1" a="1"/>
  <c r="O238" i="1" s="1"/>
  <c r="N238" i="1" a="1"/>
  <c r="N238" i="1" s="1"/>
  <c r="Y237" i="1" a="1"/>
  <c r="Y237" i="1" s="1"/>
  <c r="X237" i="1" a="1"/>
  <c r="X237" i="1" s="1"/>
  <c r="W237" i="1" a="1"/>
  <c r="W237" i="1" s="1"/>
  <c r="V237" i="1" a="1"/>
  <c r="V237" i="1" s="1"/>
  <c r="U237" i="1" a="1"/>
  <c r="U237" i="1" s="1"/>
  <c r="T237" i="1" a="1"/>
  <c r="T237" i="1" s="1"/>
  <c r="S237" i="1" a="1"/>
  <c r="S237" i="1" s="1"/>
  <c r="Q237" i="1" a="1"/>
  <c r="Q237" i="1" s="1"/>
  <c r="P237" i="1" a="1"/>
  <c r="P237" i="1" s="1"/>
  <c r="O237" i="1" a="1"/>
  <c r="O237" i="1" s="1"/>
  <c r="N237" i="1" a="1"/>
  <c r="N237" i="1" s="1"/>
  <c r="Y236" i="1" a="1"/>
  <c r="Y236" i="1" s="1"/>
  <c r="X236" i="1" a="1"/>
  <c r="X236" i="1" s="1"/>
  <c r="W236" i="1" a="1"/>
  <c r="W236" i="1" s="1"/>
  <c r="V236" i="1" a="1"/>
  <c r="V236" i="1" s="1"/>
  <c r="U236" i="1" a="1"/>
  <c r="U236" i="1" s="1"/>
  <c r="T236" i="1" a="1"/>
  <c r="T236" i="1" s="1"/>
  <c r="S236" i="1" a="1"/>
  <c r="S236" i="1" s="1"/>
  <c r="Q236" i="1" a="1"/>
  <c r="Q236" i="1" s="1"/>
  <c r="P236" i="1" a="1"/>
  <c r="P236" i="1" s="1"/>
  <c r="O236" i="1" a="1"/>
  <c r="O236" i="1" s="1"/>
  <c r="N236" i="1" a="1"/>
  <c r="N236" i="1" s="1"/>
  <c r="Y235" i="1" a="1"/>
  <c r="Y235" i="1" s="1"/>
  <c r="X235" i="1" a="1"/>
  <c r="X235" i="1" s="1"/>
  <c r="W235" i="1" a="1"/>
  <c r="W235" i="1" s="1"/>
  <c r="V235" i="1" a="1"/>
  <c r="V235" i="1" s="1"/>
  <c r="U235" i="1" a="1"/>
  <c r="U235" i="1" s="1"/>
  <c r="T235" i="1" a="1"/>
  <c r="T235" i="1" s="1"/>
  <c r="S235" i="1" a="1"/>
  <c r="S235" i="1" s="1"/>
  <c r="Q235" i="1" a="1"/>
  <c r="Q235" i="1" s="1"/>
  <c r="P235" i="1" a="1"/>
  <c r="P235" i="1" s="1"/>
  <c r="O235" i="1" a="1"/>
  <c r="O235" i="1" s="1"/>
  <c r="N235" i="1" a="1"/>
  <c r="N235" i="1" s="1"/>
  <c r="Y234" i="1" a="1"/>
  <c r="Y234" i="1" s="1"/>
  <c r="X234" i="1" a="1"/>
  <c r="X234" i="1" s="1"/>
  <c r="W234" i="1" a="1"/>
  <c r="W234" i="1" s="1"/>
  <c r="V234" i="1" a="1"/>
  <c r="V234" i="1" s="1"/>
  <c r="U234" i="1" a="1"/>
  <c r="U234" i="1" s="1"/>
  <c r="T234" i="1" a="1"/>
  <c r="T234" i="1" s="1"/>
  <c r="S234" i="1" a="1"/>
  <c r="S234" i="1" s="1"/>
  <c r="Q234" i="1" a="1"/>
  <c r="Q234" i="1" s="1"/>
  <c r="P234" i="1" a="1"/>
  <c r="P234" i="1" s="1"/>
  <c r="O234" i="1" a="1"/>
  <c r="O234" i="1" s="1"/>
  <c r="N234" i="1" a="1"/>
  <c r="N234" i="1" s="1"/>
  <c r="Y233" i="1" a="1"/>
  <c r="Y233" i="1" s="1"/>
  <c r="X233" i="1" a="1"/>
  <c r="X233" i="1" s="1"/>
  <c r="W233" i="1" a="1"/>
  <c r="W233" i="1" s="1"/>
  <c r="V233" i="1" a="1"/>
  <c r="V233" i="1" s="1"/>
  <c r="U233" i="1" a="1"/>
  <c r="U233" i="1" s="1"/>
  <c r="T233" i="1" a="1"/>
  <c r="T233" i="1" s="1"/>
  <c r="S233" i="1" a="1"/>
  <c r="S233" i="1" s="1"/>
  <c r="Q233" i="1" a="1"/>
  <c r="Q233" i="1" s="1"/>
  <c r="P233" i="1" a="1"/>
  <c r="P233" i="1" s="1"/>
  <c r="O233" i="1" a="1"/>
  <c r="O233" i="1" s="1"/>
  <c r="N233" i="1" a="1"/>
  <c r="N233" i="1" s="1"/>
  <c r="Y232" i="1" a="1"/>
  <c r="Y232" i="1" s="1"/>
  <c r="X232" i="1" a="1"/>
  <c r="X232" i="1" s="1"/>
  <c r="W232" i="1" a="1"/>
  <c r="W232" i="1" s="1"/>
  <c r="V232" i="1" a="1"/>
  <c r="V232" i="1" s="1"/>
  <c r="U232" i="1" a="1"/>
  <c r="U232" i="1" s="1"/>
  <c r="T232" i="1" a="1"/>
  <c r="T232" i="1" s="1"/>
  <c r="S232" i="1" a="1"/>
  <c r="S232" i="1" s="1"/>
  <c r="Q232" i="1" a="1"/>
  <c r="Q232" i="1" s="1"/>
  <c r="P232" i="1" a="1"/>
  <c r="P232" i="1" s="1"/>
  <c r="O232" i="1" a="1"/>
  <c r="O232" i="1" s="1"/>
  <c r="N232" i="1" a="1"/>
  <c r="N232" i="1" s="1"/>
  <c r="Y231" i="1" a="1"/>
  <c r="Y231" i="1" s="1"/>
  <c r="X231" i="1" a="1"/>
  <c r="X231" i="1" s="1"/>
  <c r="W231" i="1" a="1"/>
  <c r="W231" i="1" s="1"/>
  <c r="V231" i="1" a="1"/>
  <c r="V231" i="1" s="1"/>
  <c r="U231" i="1" a="1"/>
  <c r="U231" i="1" s="1"/>
  <c r="T231" i="1" a="1"/>
  <c r="T231" i="1" s="1"/>
  <c r="S231" i="1" a="1"/>
  <c r="S231" i="1" s="1"/>
  <c r="Q231" i="1" a="1"/>
  <c r="Q231" i="1" s="1"/>
  <c r="P231" i="1" a="1"/>
  <c r="P231" i="1" s="1"/>
  <c r="O231" i="1" a="1"/>
  <c r="O231" i="1" s="1"/>
  <c r="N231" i="1" a="1"/>
  <c r="N231" i="1" s="1"/>
  <c r="Y230" i="1" a="1"/>
  <c r="Y230" i="1" s="1"/>
  <c r="X230" i="1" a="1"/>
  <c r="X230" i="1" s="1"/>
  <c r="W230" i="1" a="1"/>
  <c r="W230" i="1" s="1"/>
  <c r="V230" i="1" a="1"/>
  <c r="V230" i="1" s="1"/>
  <c r="U230" i="1" a="1"/>
  <c r="U230" i="1" s="1"/>
  <c r="T230" i="1" a="1"/>
  <c r="T230" i="1" s="1"/>
  <c r="S230" i="1" a="1"/>
  <c r="S230" i="1" s="1"/>
  <c r="Q230" i="1" a="1"/>
  <c r="Q230" i="1" s="1"/>
  <c r="P230" i="1" a="1"/>
  <c r="P230" i="1" s="1"/>
  <c r="O230" i="1" a="1"/>
  <c r="O230" i="1" s="1"/>
  <c r="N230" i="1" a="1"/>
  <c r="N230" i="1" s="1"/>
  <c r="Y229" i="1" a="1"/>
  <c r="Y229" i="1" s="1"/>
  <c r="X229" i="1" a="1"/>
  <c r="X229" i="1" s="1"/>
  <c r="W229" i="1" a="1"/>
  <c r="W229" i="1" s="1"/>
  <c r="V229" i="1" a="1"/>
  <c r="V229" i="1" s="1"/>
  <c r="U229" i="1" a="1"/>
  <c r="U229" i="1" s="1"/>
  <c r="T229" i="1" a="1"/>
  <c r="T229" i="1" s="1"/>
  <c r="S229" i="1" a="1"/>
  <c r="S229" i="1" s="1"/>
  <c r="Q229" i="1" a="1"/>
  <c r="Q229" i="1" s="1"/>
  <c r="P229" i="1" a="1"/>
  <c r="P229" i="1" s="1"/>
  <c r="O229" i="1" a="1"/>
  <c r="O229" i="1" s="1"/>
  <c r="N229" i="1" a="1"/>
  <c r="N229" i="1" s="1"/>
  <c r="Y228" i="1" a="1"/>
  <c r="Y228" i="1" s="1"/>
  <c r="X228" i="1" a="1"/>
  <c r="X228" i="1" s="1"/>
  <c r="W228" i="1" a="1"/>
  <c r="W228" i="1" s="1"/>
  <c r="V228" i="1" a="1"/>
  <c r="V228" i="1" s="1"/>
  <c r="U228" i="1" a="1"/>
  <c r="U228" i="1" s="1"/>
  <c r="T228" i="1" a="1"/>
  <c r="T228" i="1" s="1"/>
  <c r="S228" i="1" a="1"/>
  <c r="S228" i="1" s="1"/>
  <c r="Q228" i="1" a="1"/>
  <c r="Q228" i="1" s="1"/>
  <c r="P228" i="1" a="1"/>
  <c r="P228" i="1" s="1"/>
  <c r="O228" i="1" a="1"/>
  <c r="O228" i="1" s="1"/>
  <c r="N228" i="1" a="1"/>
  <c r="N228" i="1" s="1"/>
  <c r="C48" i="1"/>
  <c r="A31" i="1"/>
  <c r="A51" i="1" a="1"/>
  <c r="A51" i="1" s="1"/>
  <c r="Q227" i="1" a="1"/>
  <c r="U226" i="1" a="1"/>
  <c r="X225" i="1" a="1"/>
  <c r="O225" i="1" a="1"/>
  <c r="S224" i="1" a="1"/>
  <c r="V223" i="1" a="1"/>
  <c r="Y222" i="1" a="1"/>
  <c r="P222" i="1" a="1"/>
  <c r="T221" i="1" a="1"/>
  <c r="W220" i="1" a="1"/>
  <c r="N220" i="1" a="1"/>
  <c r="Q219" i="1" a="1"/>
  <c r="U218" i="1" a="1"/>
  <c r="X217" i="1" a="1"/>
  <c r="O217" i="1" a="1"/>
  <c r="S216" i="1" a="1"/>
  <c r="V215" i="1" a="1"/>
  <c r="Y214" i="1" a="1"/>
  <c r="P214" i="1" a="1"/>
  <c r="T213" i="1" a="1"/>
  <c r="W212" i="1" a="1"/>
  <c r="N212" i="1" a="1"/>
  <c r="Q211" i="1" a="1"/>
  <c r="U210" i="1" a="1"/>
  <c r="X209" i="1" a="1"/>
  <c r="O209" i="1" a="1"/>
  <c r="S208" i="1" a="1"/>
  <c r="V207" i="1" a="1"/>
  <c r="Y206" i="1" a="1"/>
  <c r="P206" i="1" a="1"/>
  <c r="T205" i="1" a="1"/>
  <c r="W204" i="1" a="1"/>
  <c r="N204" i="1" a="1"/>
  <c r="Q203" i="1" a="1"/>
  <c r="U202" i="1" a="1"/>
  <c r="X201" i="1" a="1"/>
  <c r="O201" i="1" a="1"/>
  <c r="S200" i="1" a="1"/>
  <c r="V199" i="1" a="1"/>
  <c r="Y198" i="1" a="1"/>
  <c r="P198" i="1" a="1"/>
  <c r="T197" i="1" a="1"/>
  <c r="W196" i="1" a="1"/>
  <c r="N196" i="1" a="1"/>
  <c r="Q195" i="1" a="1"/>
  <c r="U194" i="1" a="1"/>
  <c r="X193" i="1" a="1"/>
  <c r="O193" i="1" a="1"/>
  <c r="S192" i="1" a="1"/>
  <c r="V191" i="1" a="1"/>
  <c r="Y190" i="1" a="1"/>
  <c r="P190" i="1" a="1"/>
  <c r="T189" i="1" a="1"/>
  <c r="W188" i="1" a="1"/>
  <c r="N188" i="1" a="1"/>
  <c r="Q187" i="1" a="1"/>
  <c r="U186" i="1" a="1"/>
  <c r="X185" i="1" a="1"/>
  <c r="O185" i="1" a="1"/>
  <c r="S184" i="1" a="1"/>
  <c r="V183" i="1" a="1"/>
  <c r="Y182" i="1" a="1"/>
  <c r="P182" i="1" a="1"/>
  <c r="T181" i="1" a="1"/>
  <c r="W180" i="1" a="1"/>
  <c r="N180" i="1" a="1"/>
  <c r="Q179" i="1" a="1"/>
  <c r="U178" i="1" a="1"/>
  <c r="X177" i="1" a="1"/>
  <c r="O177" i="1" a="1"/>
  <c r="S176" i="1" a="1"/>
  <c r="V175" i="1" a="1"/>
  <c r="Y174" i="1" a="1"/>
  <c r="P174" i="1" a="1"/>
  <c r="T173" i="1" a="1"/>
  <c r="W172" i="1" a="1"/>
  <c r="N172" i="1" a="1"/>
  <c r="Q171" i="1" a="1"/>
  <c r="U170" i="1" a="1"/>
  <c r="X169" i="1" a="1"/>
  <c r="O169" i="1" a="1"/>
  <c r="S168" i="1" a="1"/>
  <c r="V167" i="1" a="1"/>
  <c r="Y166" i="1" a="1"/>
  <c r="P166" i="1" a="1"/>
  <c r="T165" i="1" a="1"/>
  <c r="W164" i="1" a="1"/>
  <c r="N164" i="1" a="1"/>
  <c r="Q163" i="1" a="1"/>
  <c r="U162" i="1" a="1"/>
  <c r="X161" i="1" a="1"/>
  <c r="O161" i="1" a="1"/>
  <c r="S160" i="1" a="1"/>
  <c r="V159" i="1" a="1"/>
  <c r="Y158" i="1" a="1"/>
  <c r="P158" i="1" a="1"/>
  <c r="T157" i="1" a="1"/>
  <c r="W156" i="1" a="1"/>
  <c r="N156" i="1" a="1"/>
  <c r="Q155" i="1" a="1"/>
  <c r="U154" i="1" a="1"/>
  <c r="X153" i="1" a="1"/>
  <c r="O153" i="1" a="1"/>
  <c r="S152" i="1" a="1"/>
  <c r="V151" i="1" a="1"/>
  <c r="Y150" i="1" a="1"/>
  <c r="P150" i="1" a="1"/>
  <c r="T149" i="1" a="1"/>
  <c r="W148" i="1" a="1"/>
  <c r="N148" i="1" a="1"/>
  <c r="Q147" i="1" a="1"/>
  <c r="U146" i="1" a="1"/>
  <c r="X145" i="1" a="1"/>
  <c r="O145" i="1" a="1"/>
  <c r="S144" i="1" a="1"/>
  <c r="V143" i="1" a="1"/>
  <c r="Y142" i="1" a="1"/>
  <c r="P142" i="1" a="1"/>
  <c r="T141" i="1" a="1"/>
  <c r="W140" i="1" a="1"/>
  <c r="N140" i="1" a="1"/>
  <c r="Q139" i="1" a="1"/>
  <c r="U138" i="1" a="1"/>
  <c r="X137" i="1" a="1"/>
  <c r="O137" i="1" a="1"/>
  <c r="S136" i="1" a="1"/>
  <c r="Y227" i="1" a="1"/>
  <c r="P227" i="1" a="1"/>
  <c r="T226" i="1" a="1"/>
  <c r="W225" i="1" a="1"/>
  <c r="N225" i="1" a="1"/>
  <c r="Q224" i="1" a="1"/>
  <c r="U223" i="1" a="1"/>
  <c r="X222" i="1" a="1"/>
  <c r="O222" i="1" a="1"/>
  <c r="S221" i="1" a="1"/>
  <c r="V220" i="1" a="1"/>
  <c r="Y219" i="1" a="1"/>
  <c r="P219" i="1" a="1"/>
  <c r="T218" i="1" a="1"/>
  <c r="W217" i="1" a="1"/>
  <c r="N217" i="1" a="1"/>
  <c r="Q216" i="1" a="1"/>
  <c r="U215" i="1" a="1"/>
  <c r="X214" i="1" a="1"/>
  <c r="O214" i="1" a="1"/>
  <c r="S213" i="1" a="1"/>
  <c r="V212" i="1" a="1"/>
  <c r="Y211" i="1" a="1"/>
  <c r="P211" i="1" a="1"/>
  <c r="T210" i="1" a="1"/>
  <c r="W209" i="1" a="1"/>
  <c r="N209" i="1" a="1"/>
  <c r="Q208" i="1" a="1"/>
  <c r="U207" i="1" a="1"/>
  <c r="X206" i="1" a="1"/>
  <c r="O206" i="1" a="1"/>
  <c r="S205" i="1" a="1"/>
  <c r="V204" i="1" a="1"/>
  <c r="Y203" i="1" a="1"/>
  <c r="P203" i="1" a="1"/>
  <c r="T202" i="1" a="1"/>
  <c r="W201" i="1" a="1"/>
  <c r="N201" i="1" a="1"/>
  <c r="Q200" i="1" a="1"/>
  <c r="U199" i="1" a="1"/>
  <c r="X198" i="1" a="1"/>
  <c r="O198" i="1" a="1"/>
  <c r="S197" i="1" a="1"/>
  <c r="V196" i="1" a="1"/>
  <c r="Y195" i="1" a="1"/>
  <c r="P195" i="1" a="1"/>
  <c r="T194" i="1" a="1"/>
  <c r="W193" i="1" a="1"/>
  <c r="N193" i="1" a="1"/>
  <c r="Q192" i="1" a="1"/>
  <c r="U191" i="1" a="1"/>
  <c r="X190" i="1" a="1"/>
  <c r="O190" i="1" a="1"/>
  <c r="S189" i="1" a="1"/>
  <c r="V188" i="1" a="1"/>
  <c r="Y187" i="1" a="1"/>
  <c r="P187" i="1" a="1"/>
  <c r="T186" i="1" a="1"/>
  <c r="W185" i="1" a="1"/>
  <c r="N185" i="1" a="1"/>
  <c r="Q184" i="1" a="1"/>
  <c r="U183" i="1" a="1"/>
  <c r="X182" i="1" a="1"/>
  <c r="O182" i="1" a="1"/>
  <c r="S181" i="1" a="1"/>
  <c r="V180" i="1" a="1"/>
  <c r="Y179" i="1" a="1"/>
  <c r="P179" i="1" a="1"/>
  <c r="T178" i="1" a="1"/>
  <c r="W177" i="1" a="1"/>
  <c r="N177" i="1" a="1"/>
  <c r="Q176" i="1" a="1"/>
  <c r="U175" i="1" a="1"/>
  <c r="X174" i="1" a="1"/>
  <c r="O174" i="1" a="1"/>
  <c r="S173" i="1" a="1"/>
  <c r="V172" i="1" a="1"/>
  <c r="Y171" i="1" a="1"/>
  <c r="P171" i="1" a="1"/>
  <c r="T170" i="1" a="1"/>
  <c r="W169" i="1" a="1"/>
  <c r="N169" i="1" a="1"/>
  <c r="Q168" i="1" a="1"/>
  <c r="U167" i="1" a="1"/>
  <c r="X166" i="1" a="1"/>
  <c r="O166" i="1" a="1"/>
  <c r="S165" i="1" a="1"/>
  <c r="V164" i="1" a="1"/>
  <c r="Y163" i="1" a="1"/>
  <c r="P163" i="1" a="1"/>
  <c r="T162" i="1" a="1"/>
  <c r="W161" i="1" a="1"/>
  <c r="N161" i="1" a="1"/>
  <c r="Q160" i="1" a="1"/>
  <c r="U159" i="1" a="1"/>
  <c r="X158" i="1" a="1"/>
  <c r="O158" i="1" a="1"/>
  <c r="S157" i="1" a="1"/>
  <c r="V156" i="1" a="1"/>
  <c r="Y155" i="1" a="1"/>
  <c r="P155" i="1" a="1"/>
  <c r="T154" i="1" a="1"/>
  <c r="W153" i="1" a="1"/>
  <c r="N153" i="1" a="1"/>
  <c r="Q152" i="1" a="1"/>
  <c r="U151" i="1" a="1"/>
  <c r="X150" i="1" a="1"/>
  <c r="O150" i="1" a="1"/>
  <c r="S149" i="1" a="1"/>
  <c r="V148" i="1" a="1"/>
  <c r="Y147" i="1" a="1"/>
  <c r="P147" i="1" a="1"/>
  <c r="T146" i="1" a="1"/>
  <c r="W145" i="1" a="1"/>
  <c r="N145" i="1" a="1"/>
  <c r="Q144" i="1" a="1"/>
  <c r="U143" i="1" a="1"/>
  <c r="X142" i="1" a="1"/>
  <c r="O142" i="1" a="1"/>
  <c r="S141" i="1" a="1"/>
  <c r="V140" i="1" a="1"/>
  <c r="Y139" i="1" a="1"/>
  <c r="P139" i="1" a="1"/>
  <c r="T138" i="1" a="1"/>
  <c r="W137" i="1" a="1"/>
  <c r="N137" i="1" a="1"/>
  <c r="Q136" i="1" a="1"/>
  <c r="X227" i="1" a="1"/>
  <c r="O227" i="1" a="1"/>
  <c r="S226" i="1" a="1"/>
  <c r="V225" i="1" a="1"/>
  <c r="Y224" i="1" a="1"/>
  <c r="P224" i="1" a="1"/>
  <c r="T223" i="1" a="1"/>
  <c r="W222" i="1" a="1"/>
  <c r="N222" i="1" a="1"/>
  <c r="Q221" i="1" a="1"/>
  <c r="U220" i="1" a="1"/>
  <c r="X219" i="1" a="1"/>
  <c r="O219" i="1" a="1"/>
  <c r="S218" i="1" a="1"/>
  <c r="V217" i="1" a="1"/>
  <c r="Y216" i="1" a="1"/>
  <c r="P216" i="1" a="1"/>
  <c r="T215" i="1" a="1"/>
  <c r="W214" i="1" a="1"/>
  <c r="N214" i="1" a="1"/>
  <c r="Q213" i="1" a="1"/>
  <c r="U212" i="1" a="1"/>
  <c r="X211" i="1" a="1"/>
  <c r="O211" i="1" a="1"/>
  <c r="S210" i="1" a="1"/>
  <c r="V209" i="1" a="1"/>
  <c r="Y208" i="1" a="1"/>
  <c r="P208" i="1" a="1"/>
  <c r="T207" i="1" a="1"/>
  <c r="W206" i="1" a="1"/>
  <c r="N206" i="1" a="1"/>
  <c r="Q205" i="1" a="1"/>
  <c r="U204" i="1" a="1"/>
  <c r="X203" i="1" a="1"/>
  <c r="O203" i="1" a="1"/>
  <c r="S202" i="1" a="1"/>
  <c r="V201" i="1" a="1"/>
  <c r="Y200" i="1" a="1"/>
  <c r="P200" i="1" a="1"/>
  <c r="T199" i="1" a="1"/>
  <c r="W198" i="1" a="1"/>
  <c r="N198" i="1" a="1"/>
  <c r="Q197" i="1" a="1"/>
  <c r="U196" i="1" a="1"/>
  <c r="X195" i="1" a="1"/>
  <c r="O195" i="1" a="1"/>
  <c r="S194" i="1" a="1"/>
  <c r="V193" i="1" a="1"/>
  <c r="Y192" i="1" a="1"/>
  <c r="P192" i="1" a="1"/>
  <c r="T191" i="1" a="1"/>
  <c r="W190" i="1" a="1"/>
  <c r="N190" i="1" a="1"/>
  <c r="Q189" i="1" a="1"/>
  <c r="U188" i="1" a="1"/>
  <c r="X187" i="1" a="1"/>
  <c r="O187" i="1" a="1"/>
  <c r="S186" i="1" a="1"/>
  <c r="V185" i="1" a="1"/>
  <c r="Y184" i="1" a="1"/>
  <c r="P184" i="1" a="1"/>
  <c r="T183" i="1" a="1"/>
  <c r="W182" i="1" a="1"/>
  <c r="N182" i="1" a="1"/>
  <c r="Q181" i="1" a="1"/>
  <c r="U180" i="1" a="1"/>
  <c r="X179" i="1" a="1"/>
  <c r="O179" i="1" a="1"/>
  <c r="S178" i="1" a="1"/>
  <c r="V177" i="1" a="1"/>
  <c r="Y176" i="1" a="1"/>
  <c r="P176" i="1" a="1"/>
  <c r="T175" i="1" a="1"/>
  <c r="W174" i="1" a="1"/>
  <c r="N174" i="1" a="1"/>
  <c r="Q173" i="1" a="1"/>
  <c r="U172" i="1" a="1"/>
  <c r="X171" i="1" a="1"/>
  <c r="O171" i="1" a="1"/>
  <c r="S170" i="1" a="1"/>
  <c r="V169" i="1" a="1"/>
  <c r="Y168" i="1" a="1"/>
  <c r="P168" i="1" a="1"/>
  <c r="T167" i="1" a="1"/>
  <c r="W166" i="1" a="1"/>
  <c r="N166" i="1" a="1"/>
  <c r="Q165" i="1" a="1"/>
  <c r="U164" i="1" a="1"/>
  <c r="X163" i="1" a="1"/>
  <c r="O163" i="1" a="1"/>
  <c r="S162" i="1" a="1"/>
  <c r="V161" i="1" a="1"/>
  <c r="Y160" i="1" a="1"/>
  <c r="P160" i="1" a="1"/>
  <c r="T159" i="1" a="1"/>
  <c r="W158" i="1" a="1"/>
  <c r="N158" i="1" a="1"/>
  <c r="Q157" i="1" a="1"/>
  <c r="U156" i="1" a="1"/>
  <c r="X155" i="1" a="1"/>
  <c r="O155" i="1" a="1"/>
  <c r="S154" i="1" a="1"/>
  <c r="V153" i="1" a="1"/>
  <c r="Y152" i="1" a="1"/>
  <c r="P152" i="1" a="1"/>
  <c r="T151" i="1" a="1"/>
  <c r="W150" i="1" a="1"/>
  <c r="N150" i="1" a="1"/>
  <c r="Q149" i="1" a="1"/>
  <c r="U148" i="1" a="1"/>
  <c r="X147" i="1" a="1"/>
  <c r="O147" i="1" a="1"/>
  <c r="S146" i="1" a="1"/>
  <c r="V145" i="1" a="1"/>
  <c r="Y144" i="1" a="1"/>
  <c r="P144" i="1" a="1"/>
  <c r="T143" i="1" a="1"/>
  <c r="W142" i="1" a="1"/>
  <c r="N142" i="1" a="1"/>
  <c r="Q141" i="1" a="1"/>
  <c r="U140" i="1" a="1"/>
  <c r="X139" i="1" a="1"/>
  <c r="O139" i="1" a="1"/>
  <c r="S138" i="1" a="1"/>
  <c r="V137" i="1" a="1"/>
  <c r="Y136" i="1" a="1"/>
  <c r="P136" i="1" a="1"/>
  <c r="W227" i="1" a="1"/>
  <c r="N227" i="1" a="1"/>
  <c r="Q226" i="1" a="1"/>
  <c r="U225" i="1" a="1"/>
  <c r="X224" i="1" a="1"/>
  <c r="O224" i="1" a="1"/>
  <c r="S223" i="1" a="1"/>
  <c r="V222" i="1" a="1"/>
  <c r="Y221" i="1" a="1"/>
  <c r="P221" i="1" a="1"/>
  <c r="T220" i="1" a="1"/>
  <c r="W219" i="1" a="1"/>
  <c r="N219" i="1" a="1"/>
  <c r="Q218" i="1" a="1"/>
  <c r="U217" i="1" a="1"/>
  <c r="X216" i="1" a="1"/>
  <c r="O216" i="1" a="1"/>
  <c r="S215" i="1" a="1"/>
  <c r="V214" i="1" a="1"/>
  <c r="Y213" i="1" a="1"/>
  <c r="P213" i="1" a="1"/>
  <c r="T212" i="1" a="1"/>
  <c r="W211" i="1" a="1"/>
  <c r="N211" i="1" a="1"/>
  <c r="Q210" i="1" a="1"/>
  <c r="U209" i="1" a="1"/>
  <c r="X208" i="1" a="1"/>
  <c r="O208" i="1" a="1"/>
  <c r="S207" i="1" a="1"/>
  <c r="V206" i="1" a="1"/>
  <c r="Y205" i="1" a="1"/>
  <c r="P205" i="1" a="1"/>
  <c r="T204" i="1" a="1"/>
  <c r="W203" i="1" a="1"/>
  <c r="N203" i="1" a="1"/>
  <c r="Q202" i="1" a="1"/>
  <c r="U201" i="1" a="1"/>
  <c r="X200" i="1" a="1"/>
  <c r="O200" i="1" a="1"/>
  <c r="S199" i="1" a="1"/>
  <c r="V198" i="1" a="1"/>
  <c r="Y197" i="1" a="1"/>
  <c r="P197" i="1" a="1"/>
  <c r="T196" i="1" a="1"/>
  <c r="W195" i="1" a="1"/>
  <c r="N195" i="1" a="1"/>
  <c r="Q194" i="1" a="1"/>
  <c r="U193" i="1" a="1"/>
  <c r="X192" i="1" a="1"/>
  <c r="O192" i="1" a="1"/>
  <c r="S191" i="1" a="1"/>
  <c r="V190" i="1" a="1"/>
  <c r="Y189" i="1" a="1"/>
  <c r="P189" i="1" a="1"/>
  <c r="T188" i="1" a="1"/>
  <c r="W187" i="1" a="1"/>
  <c r="N187" i="1" a="1"/>
  <c r="Q186" i="1" a="1"/>
  <c r="U185" i="1" a="1"/>
  <c r="X184" i="1" a="1"/>
  <c r="O184" i="1" a="1"/>
  <c r="S183" i="1" a="1"/>
  <c r="V182" i="1" a="1"/>
  <c r="Y181" i="1" a="1"/>
  <c r="P181" i="1" a="1"/>
  <c r="T180" i="1" a="1"/>
  <c r="W179" i="1" a="1"/>
  <c r="N179" i="1" a="1"/>
  <c r="Q178" i="1" a="1"/>
  <c r="U177" i="1" a="1"/>
  <c r="X176" i="1" a="1"/>
  <c r="O176" i="1" a="1"/>
  <c r="S175" i="1" a="1"/>
  <c r="V174" i="1" a="1"/>
  <c r="Y173" i="1" a="1"/>
  <c r="P173" i="1" a="1"/>
  <c r="T172" i="1" a="1"/>
  <c r="W171" i="1" a="1"/>
  <c r="N171" i="1" a="1"/>
  <c r="Q170" i="1" a="1"/>
  <c r="U169" i="1" a="1"/>
  <c r="X168" i="1" a="1"/>
  <c r="O168" i="1" a="1"/>
  <c r="S167" i="1" a="1"/>
  <c r="V166" i="1" a="1"/>
  <c r="Y165" i="1" a="1"/>
  <c r="P165" i="1" a="1"/>
  <c r="T164" i="1" a="1"/>
  <c r="W163" i="1" a="1"/>
  <c r="N163" i="1" a="1"/>
  <c r="Q162" i="1" a="1"/>
  <c r="U161" i="1" a="1"/>
  <c r="X160" i="1" a="1"/>
  <c r="O160" i="1" a="1"/>
  <c r="S159" i="1" a="1"/>
  <c r="V158" i="1" a="1"/>
  <c r="Y157" i="1" a="1"/>
  <c r="P157" i="1" a="1"/>
  <c r="T156" i="1" a="1"/>
  <c r="W155" i="1" a="1"/>
  <c r="N155" i="1" a="1"/>
  <c r="Q154" i="1" a="1"/>
  <c r="U153" i="1" a="1"/>
  <c r="X152" i="1" a="1"/>
  <c r="O152" i="1" a="1"/>
  <c r="S151" i="1" a="1"/>
  <c r="V150" i="1" a="1"/>
  <c r="Y149" i="1" a="1"/>
  <c r="P149" i="1" a="1"/>
  <c r="T148" i="1" a="1"/>
  <c r="W147" i="1" a="1"/>
  <c r="N147" i="1" a="1"/>
  <c r="Q146" i="1" a="1"/>
  <c r="U145" i="1" a="1"/>
  <c r="X144" i="1" a="1"/>
  <c r="O144" i="1" a="1"/>
  <c r="S143" i="1" a="1"/>
  <c r="V142" i="1" a="1"/>
  <c r="Y141" i="1" a="1"/>
  <c r="P141" i="1" a="1"/>
  <c r="T140" i="1" a="1"/>
  <c r="W139" i="1" a="1"/>
  <c r="N139" i="1" a="1"/>
  <c r="Q138" i="1" a="1"/>
  <c r="U137" i="1" a="1"/>
  <c r="X136" i="1" a="1"/>
  <c r="O136" i="1" a="1"/>
  <c r="V227" i="1" a="1"/>
  <c r="Y226" i="1" a="1"/>
  <c r="P226" i="1" a="1"/>
  <c r="T225" i="1" a="1"/>
  <c r="W224" i="1" a="1"/>
  <c r="N224" i="1" a="1"/>
  <c r="Q223" i="1" a="1"/>
  <c r="U222" i="1" a="1"/>
  <c r="X221" i="1" a="1"/>
  <c r="O221" i="1" a="1"/>
  <c r="S220" i="1" a="1"/>
  <c r="V219" i="1" a="1"/>
  <c r="Y218" i="1" a="1"/>
  <c r="P218" i="1" a="1"/>
  <c r="T217" i="1" a="1"/>
  <c r="W216" i="1" a="1"/>
  <c r="N216" i="1" a="1"/>
  <c r="Q215" i="1" a="1"/>
  <c r="U214" i="1" a="1"/>
  <c r="X213" i="1" a="1"/>
  <c r="O213" i="1" a="1"/>
  <c r="S212" i="1" a="1"/>
  <c r="V211" i="1" a="1"/>
  <c r="Y210" i="1" a="1"/>
  <c r="P210" i="1" a="1"/>
  <c r="T209" i="1" a="1"/>
  <c r="W208" i="1" a="1"/>
  <c r="N208" i="1" a="1"/>
  <c r="Q207" i="1" a="1"/>
  <c r="U206" i="1" a="1"/>
  <c r="X205" i="1" a="1"/>
  <c r="O205" i="1" a="1"/>
  <c r="S204" i="1" a="1"/>
  <c r="V203" i="1" a="1"/>
  <c r="Y202" i="1" a="1"/>
  <c r="P202" i="1" a="1"/>
  <c r="T201" i="1" a="1"/>
  <c r="W200" i="1" a="1"/>
  <c r="N200" i="1" a="1"/>
  <c r="Q199" i="1" a="1"/>
  <c r="U198" i="1" a="1"/>
  <c r="X197" i="1" a="1"/>
  <c r="O197" i="1" a="1"/>
  <c r="S196" i="1" a="1"/>
  <c r="V195" i="1" a="1"/>
  <c r="Y194" i="1" a="1"/>
  <c r="P194" i="1" a="1"/>
  <c r="T193" i="1" a="1"/>
  <c r="W192" i="1" a="1"/>
  <c r="N192" i="1" a="1"/>
  <c r="Q191" i="1" a="1"/>
  <c r="U190" i="1" a="1"/>
  <c r="X189" i="1" a="1"/>
  <c r="O189" i="1" a="1"/>
  <c r="S188" i="1" a="1"/>
  <c r="V187" i="1" a="1"/>
  <c r="Y186" i="1" a="1"/>
  <c r="P186" i="1" a="1"/>
  <c r="T185" i="1" a="1"/>
  <c r="W184" i="1" a="1"/>
  <c r="N184" i="1" a="1"/>
  <c r="Q183" i="1" a="1"/>
  <c r="U182" i="1" a="1"/>
  <c r="X181" i="1" a="1"/>
  <c r="O181" i="1" a="1"/>
  <c r="S180" i="1" a="1"/>
  <c r="V179" i="1" a="1"/>
  <c r="Y178" i="1" a="1"/>
  <c r="P178" i="1" a="1"/>
  <c r="T177" i="1" a="1"/>
  <c r="W176" i="1" a="1"/>
  <c r="N176" i="1" a="1"/>
  <c r="Q175" i="1" a="1"/>
  <c r="U174" i="1" a="1"/>
  <c r="X173" i="1" a="1"/>
  <c r="O173" i="1" a="1"/>
  <c r="S172" i="1" a="1"/>
  <c r="V171" i="1" a="1"/>
  <c r="Y170" i="1" a="1"/>
  <c r="P170" i="1" a="1"/>
  <c r="T169" i="1" a="1"/>
  <c r="W168" i="1" a="1"/>
  <c r="N168" i="1" a="1"/>
  <c r="Q167" i="1" a="1"/>
  <c r="U166" i="1" a="1"/>
  <c r="X165" i="1" a="1"/>
  <c r="O165" i="1" a="1"/>
  <c r="S164" i="1" a="1"/>
  <c r="V163" i="1" a="1"/>
  <c r="Y162" i="1" a="1"/>
  <c r="P162" i="1" a="1"/>
  <c r="T161" i="1" a="1"/>
  <c r="W160" i="1" a="1"/>
  <c r="N160" i="1" a="1"/>
  <c r="Q159" i="1" a="1"/>
  <c r="U158" i="1" a="1"/>
  <c r="X157" i="1" a="1"/>
  <c r="O157" i="1" a="1"/>
  <c r="S156" i="1" a="1"/>
  <c r="V155" i="1" a="1"/>
  <c r="Y154" i="1" a="1"/>
  <c r="P154" i="1" a="1"/>
  <c r="T153" i="1" a="1"/>
  <c r="W152" i="1" a="1"/>
  <c r="N152" i="1" a="1"/>
  <c r="Q151" i="1" a="1"/>
  <c r="U150" i="1" a="1"/>
  <c r="X149" i="1" a="1"/>
  <c r="O149" i="1" a="1"/>
  <c r="S148" i="1" a="1"/>
  <c r="V147" i="1" a="1"/>
  <c r="Y146" i="1" a="1"/>
  <c r="P146" i="1" a="1"/>
  <c r="T145" i="1" a="1"/>
  <c r="W144" i="1" a="1"/>
  <c r="N144" i="1" a="1"/>
  <c r="Q143" i="1" a="1"/>
  <c r="U142" i="1" a="1"/>
  <c r="X141" i="1" a="1"/>
  <c r="O141" i="1" a="1"/>
  <c r="S140" i="1" a="1"/>
  <c r="V139" i="1" a="1"/>
  <c r="Y138" i="1" a="1"/>
  <c r="P138" i="1" a="1"/>
  <c r="T137" i="1" a="1"/>
  <c r="W136" i="1" a="1"/>
  <c r="N136" i="1" a="1"/>
  <c r="U227" i="1" a="1"/>
  <c r="X226" i="1" a="1"/>
  <c r="O226" i="1" a="1"/>
  <c r="S225" i="1" a="1"/>
  <c r="V224" i="1" a="1"/>
  <c r="Y223" i="1" a="1"/>
  <c r="P223" i="1" a="1"/>
  <c r="T222" i="1" a="1"/>
  <c r="W221" i="1" a="1"/>
  <c r="N221" i="1" a="1"/>
  <c r="Q220" i="1" a="1"/>
  <c r="U219" i="1" a="1"/>
  <c r="X218" i="1" a="1"/>
  <c r="O218" i="1" a="1"/>
  <c r="S217" i="1" a="1"/>
  <c r="V216" i="1" a="1"/>
  <c r="Y215" i="1" a="1"/>
  <c r="P215" i="1" a="1"/>
  <c r="T214" i="1" a="1"/>
  <c r="W213" i="1" a="1"/>
  <c r="N213" i="1" a="1"/>
  <c r="Q212" i="1" a="1"/>
  <c r="U211" i="1" a="1"/>
  <c r="X210" i="1" a="1"/>
  <c r="O210" i="1" a="1"/>
  <c r="S209" i="1" a="1"/>
  <c r="V208" i="1" a="1"/>
  <c r="Y207" i="1" a="1"/>
  <c r="P207" i="1" a="1"/>
  <c r="T206" i="1" a="1"/>
  <c r="W205" i="1" a="1"/>
  <c r="N205" i="1" a="1"/>
  <c r="Q204" i="1" a="1"/>
  <c r="U203" i="1" a="1"/>
  <c r="X202" i="1" a="1"/>
  <c r="O202" i="1" a="1"/>
  <c r="S201" i="1" a="1"/>
  <c r="V200" i="1" a="1"/>
  <c r="Y199" i="1" a="1"/>
  <c r="P199" i="1" a="1"/>
  <c r="T198" i="1" a="1"/>
  <c r="W197" i="1" a="1"/>
  <c r="N197" i="1" a="1"/>
  <c r="Q196" i="1" a="1"/>
  <c r="U195" i="1" a="1"/>
  <c r="X194" i="1" a="1"/>
  <c r="O194" i="1" a="1"/>
  <c r="S193" i="1" a="1"/>
  <c r="V192" i="1" a="1"/>
  <c r="Y191" i="1" a="1"/>
  <c r="P191" i="1" a="1"/>
  <c r="T190" i="1" a="1"/>
  <c r="W189" i="1" a="1"/>
  <c r="N189" i="1" a="1"/>
  <c r="Q188" i="1" a="1"/>
  <c r="U187" i="1" a="1"/>
  <c r="X186" i="1" a="1"/>
  <c r="O186" i="1" a="1"/>
  <c r="S185" i="1" a="1"/>
  <c r="V184" i="1" a="1"/>
  <c r="Y183" i="1" a="1"/>
  <c r="P183" i="1" a="1"/>
  <c r="T182" i="1" a="1"/>
  <c r="W181" i="1" a="1"/>
  <c r="N181" i="1" a="1"/>
  <c r="Q180" i="1" a="1"/>
  <c r="U179" i="1" a="1"/>
  <c r="X178" i="1" a="1"/>
  <c r="O178" i="1" a="1"/>
  <c r="S177" i="1" a="1"/>
  <c r="V176" i="1" a="1"/>
  <c r="Y175" i="1" a="1"/>
  <c r="P175" i="1" a="1"/>
  <c r="T174" i="1" a="1"/>
  <c r="W173" i="1" a="1"/>
  <c r="N173" i="1" a="1"/>
  <c r="Q172" i="1" a="1"/>
  <c r="U171" i="1" a="1"/>
  <c r="X170" i="1" a="1"/>
  <c r="O170" i="1" a="1"/>
  <c r="S169" i="1" a="1"/>
  <c r="V168" i="1" a="1"/>
  <c r="Y167" i="1" a="1"/>
  <c r="P167" i="1" a="1"/>
  <c r="T166" i="1" a="1"/>
  <c r="W165" i="1" a="1"/>
  <c r="N165" i="1" a="1"/>
  <c r="Q164" i="1" a="1"/>
  <c r="U163" i="1" a="1"/>
  <c r="X162" i="1" a="1"/>
  <c r="O162" i="1" a="1"/>
  <c r="S161" i="1" a="1"/>
  <c r="V160" i="1" a="1"/>
  <c r="Y159" i="1" a="1"/>
  <c r="P159" i="1" a="1"/>
  <c r="T158" i="1" a="1"/>
  <c r="W157" i="1" a="1"/>
  <c r="N157" i="1" a="1"/>
  <c r="Q156" i="1" a="1"/>
  <c r="U155" i="1" a="1"/>
  <c r="X154" i="1" a="1"/>
  <c r="O154" i="1" a="1"/>
  <c r="S153" i="1" a="1"/>
  <c r="V152" i="1" a="1"/>
  <c r="Y151" i="1" a="1"/>
  <c r="P151" i="1" a="1"/>
  <c r="T150" i="1" a="1"/>
  <c r="W149" i="1" a="1"/>
  <c r="N149" i="1" a="1"/>
  <c r="Q148" i="1" a="1"/>
  <c r="U147" i="1" a="1"/>
  <c r="X146" i="1" a="1"/>
  <c r="O146" i="1" a="1"/>
  <c r="S145" i="1" a="1"/>
  <c r="V144" i="1" a="1"/>
  <c r="Y143" i="1" a="1"/>
  <c r="P143" i="1" a="1"/>
  <c r="T142" i="1" a="1"/>
  <c r="W141" i="1" a="1"/>
  <c r="N141" i="1" a="1"/>
  <c r="Q140" i="1" a="1"/>
  <c r="U139" i="1" a="1"/>
  <c r="X138" i="1" a="1"/>
  <c r="O138" i="1" a="1"/>
  <c r="S137" i="1" a="1"/>
  <c r="V136" i="1" a="1"/>
  <c r="T227" i="1" a="1"/>
  <c r="W226" i="1" a="1"/>
  <c r="N226" i="1" a="1"/>
  <c r="Q225" i="1" a="1"/>
  <c r="U224" i="1" a="1"/>
  <c r="X223" i="1" a="1"/>
  <c r="O223" i="1" a="1"/>
  <c r="S222" i="1" a="1"/>
  <c r="V221" i="1" a="1"/>
  <c r="Y220" i="1" a="1"/>
  <c r="P220" i="1" a="1"/>
  <c r="T219" i="1" a="1"/>
  <c r="W218" i="1" a="1"/>
  <c r="N218" i="1" a="1"/>
  <c r="Q217" i="1" a="1"/>
  <c r="U216" i="1" a="1"/>
  <c r="X215" i="1" a="1"/>
  <c r="O215" i="1" a="1"/>
  <c r="S214" i="1" a="1"/>
  <c r="V213" i="1" a="1"/>
  <c r="Y212" i="1" a="1"/>
  <c r="P212" i="1" a="1"/>
  <c r="T211" i="1" a="1"/>
  <c r="W210" i="1" a="1"/>
  <c r="N210" i="1" a="1"/>
  <c r="Q209" i="1" a="1"/>
  <c r="U208" i="1" a="1"/>
  <c r="X207" i="1" a="1"/>
  <c r="O207" i="1" a="1"/>
  <c r="S206" i="1" a="1"/>
  <c r="V205" i="1" a="1"/>
  <c r="Y204" i="1" a="1"/>
  <c r="P204" i="1" a="1"/>
  <c r="T203" i="1" a="1"/>
  <c r="W202" i="1" a="1"/>
  <c r="N202" i="1" a="1"/>
  <c r="Q201" i="1" a="1"/>
  <c r="U200" i="1" a="1"/>
  <c r="X199" i="1" a="1"/>
  <c r="O199" i="1" a="1"/>
  <c r="S198" i="1" a="1"/>
  <c r="V197" i="1" a="1"/>
  <c r="Y196" i="1" a="1"/>
  <c r="P196" i="1" a="1"/>
  <c r="T195" i="1" a="1"/>
  <c r="W194" i="1" a="1"/>
  <c r="N194" i="1" a="1"/>
  <c r="Q193" i="1" a="1"/>
  <c r="U192" i="1" a="1"/>
  <c r="X191" i="1" a="1"/>
  <c r="O191" i="1" a="1"/>
  <c r="S190" i="1" a="1"/>
  <c r="V189" i="1" a="1"/>
  <c r="Y188" i="1" a="1"/>
  <c r="P188" i="1" a="1"/>
  <c r="T187" i="1" a="1"/>
  <c r="W186" i="1" a="1"/>
  <c r="N186" i="1" a="1"/>
  <c r="Q185" i="1" a="1"/>
  <c r="U184" i="1" a="1"/>
  <c r="X183" i="1" a="1"/>
  <c r="O183" i="1" a="1"/>
  <c r="S182" i="1" a="1"/>
  <c r="V181" i="1" a="1"/>
  <c r="Y180" i="1" a="1"/>
  <c r="P180" i="1" a="1"/>
  <c r="T179" i="1" a="1"/>
  <c r="W178" i="1" a="1"/>
  <c r="N178" i="1" a="1"/>
  <c r="Q177" i="1" a="1"/>
  <c r="U176" i="1" a="1"/>
  <c r="X175" i="1" a="1"/>
  <c r="O175" i="1" a="1"/>
  <c r="S174" i="1" a="1"/>
  <c r="V173" i="1" a="1"/>
  <c r="Y172" i="1" a="1"/>
  <c r="P172" i="1" a="1"/>
  <c r="T171" i="1" a="1"/>
  <c r="W170" i="1" a="1"/>
  <c r="N170" i="1" a="1"/>
  <c r="Q169" i="1" a="1"/>
  <c r="U168" i="1" a="1"/>
  <c r="X167" i="1" a="1"/>
  <c r="O167" i="1" a="1"/>
  <c r="S166" i="1" a="1"/>
  <c r="V165" i="1" a="1"/>
  <c r="Y164" i="1" a="1"/>
  <c r="P164" i="1" a="1"/>
  <c r="T163" i="1" a="1"/>
  <c r="W162" i="1" a="1"/>
  <c r="N162" i="1" a="1"/>
  <c r="Q161" i="1" a="1"/>
  <c r="U160" i="1" a="1"/>
  <c r="X159" i="1" a="1"/>
  <c r="O159" i="1" a="1"/>
  <c r="S158" i="1" a="1"/>
  <c r="V157" i="1" a="1"/>
  <c r="Y156" i="1" a="1"/>
  <c r="P156" i="1" a="1"/>
  <c r="T155" i="1" a="1"/>
  <c r="W154" i="1" a="1"/>
  <c r="N154" i="1" a="1"/>
  <c r="Q153" i="1" a="1"/>
  <c r="U152" i="1" a="1"/>
  <c r="X151" i="1" a="1"/>
  <c r="O151" i="1" a="1"/>
  <c r="S150" i="1" a="1"/>
  <c r="V149" i="1" a="1"/>
  <c r="Y148" i="1" a="1"/>
  <c r="P148" i="1" a="1"/>
  <c r="T147" i="1" a="1"/>
  <c r="W146" i="1" a="1"/>
  <c r="N146" i="1" a="1"/>
  <c r="Q145" i="1" a="1"/>
  <c r="U144" i="1" a="1"/>
  <c r="X143" i="1" a="1"/>
  <c r="O143" i="1" a="1"/>
  <c r="S142" i="1" a="1"/>
  <c r="V141" i="1" a="1"/>
  <c r="Y140" i="1" a="1"/>
  <c r="P140" i="1" a="1"/>
  <c r="T139" i="1" a="1"/>
  <c r="W138" i="1" a="1"/>
  <c r="N138" i="1" a="1"/>
  <c r="Q137" i="1" a="1"/>
  <c r="U136" i="1" a="1"/>
  <c r="S227" i="1" a="1"/>
  <c r="V226" i="1" a="1"/>
  <c r="Y225" i="1" a="1"/>
  <c r="P225" i="1" a="1"/>
  <c r="T224" i="1" a="1"/>
  <c r="W223" i="1" a="1"/>
  <c r="N223" i="1" a="1"/>
  <c r="Q222" i="1" a="1"/>
  <c r="U221" i="1" a="1"/>
  <c r="X220" i="1" a="1"/>
  <c r="O220" i="1" a="1"/>
  <c r="S219" i="1" a="1"/>
  <c r="V218" i="1" a="1"/>
  <c r="Y217" i="1" a="1"/>
  <c r="P217" i="1" a="1"/>
  <c r="T216" i="1" a="1"/>
  <c r="W215" i="1" a="1"/>
  <c r="N215" i="1" a="1"/>
  <c r="Q214" i="1" a="1"/>
  <c r="U213" i="1" a="1"/>
  <c r="X212" i="1" a="1"/>
  <c r="O212" i="1" a="1"/>
  <c r="S211" i="1" a="1"/>
  <c r="V210" i="1" a="1"/>
  <c r="Y209" i="1" a="1"/>
  <c r="P209" i="1" a="1"/>
  <c r="T208" i="1" a="1"/>
  <c r="W207" i="1" a="1"/>
  <c r="N207" i="1" a="1"/>
  <c r="Q206" i="1" a="1"/>
  <c r="U205" i="1" a="1"/>
  <c r="X204" i="1" a="1"/>
  <c r="O204" i="1" a="1"/>
  <c r="S203" i="1" a="1"/>
  <c r="V202" i="1" a="1"/>
  <c r="Y201" i="1" a="1"/>
  <c r="P201" i="1" a="1"/>
  <c r="T200" i="1" a="1"/>
  <c r="W199" i="1" a="1"/>
  <c r="N199" i="1" a="1"/>
  <c r="Q198" i="1" a="1"/>
  <c r="U197" i="1" a="1"/>
  <c r="X196" i="1" a="1"/>
  <c r="O196" i="1" a="1"/>
  <c r="S195" i="1" a="1"/>
  <c r="V194" i="1" a="1"/>
  <c r="Y193" i="1" a="1"/>
  <c r="P193" i="1" a="1"/>
  <c r="T192" i="1" a="1"/>
  <c r="W191" i="1" a="1"/>
  <c r="N191" i="1" a="1"/>
  <c r="Q190" i="1" a="1"/>
  <c r="U189" i="1" a="1"/>
  <c r="X188" i="1" a="1"/>
  <c r="O188" i="1" a="1"/>
  <c r="S187" i="1" a="1"/>
  <c r="V186" i="1" a="1"/>
  <c r="Y185" i="1" a="1"/>
  <c r="P185" i="1" a="1"/>
  <c r="T184" i="1" a="1"/>
  <c r="W183" i="1" a="1"/>
  <c r="N183" i="1" a="1"/>
  <c r="Q182" i="1" a="1"/>
  <c r="U181" i="1" a="1"/>
  <c r="X180" i="1" a="1"/>
  <c r="O180" i="1" a="1"/>
  <c r="S179" i="1" a="1"/>
  <c r="V178" i="1" a="1"/>
  <c r="Y177" i="1" a="1"/>
  <c r="P177" i="1" a="1"/>
  <c r="T176" i="1" a="1"/>
  <c r="W175" i="1" a="1"/>
  <c r="N175" i="1" a="1"/>
  <c r="Q174" i="1" a="1"/>
  <c r="U173" i="1" a="1"/>
  <c r="X172" i="1" a="1"/>
  <c r="O172" i="1" a="1"/>
  <c r="S171" i="1" a="1"/>
  <c r="V170" i="1" a="1"/>
  <c r="Y169" i="1" a="1"/>
  <c r="P169" i="1" a="1"/>
  <c r="T168" i="1" a="1"/>
  <c r="W167" i="1" a="1"/>
  <c r="N167" i="1" a="1"/>
  <c r="Q166" i="1" a="1"/>
  <c r="U165" i="1" a="1"/>
  <c r="X164" i="1" a="1"/>
  <c r="O164" i="1" a="1"/>
  <c r="S163" i="1" a="1"/>
  <c r="V162" i="1" a="1"/>
  <c r="Y161" i="1" a="1"/>
  <c r="P161" i="1" a="1"/>
  <c r="T160" i="1" a="1"/>
  <c r="W159" i="1" a="1"/>
  <c r="N159" i="1" a="1"/>
  <c r="Q158" i="1" a="1"/>
  <c r="U157" i="1" a="1"/>
  <c r="X156" i="1" a="1"/>
  <c r="O156" i="1" a="1"/>
  <c r="S155" i="1" a="1"/>
  <c r="V154" i="1" a="1"/>
  <c r="Y153" i="1" a="1"/>
  <c r="P153" i="1" a="1"/>
  <c r="T152" i="1" a="1"/>
  <c r="W151" i="1" a="1"/>
  <c r="N151" i="1" a="1"/>
  <c r="Q150" i="1" a="1"/>
  <c r="U149" i="1" a="1"/>
  <c r="X148" i="1" a="1"/>
  <c r="O148" i="1" a="1"/>
  <c r="S147" i="1" a="1"/>
  <c r="V146" i="1" a="1"/>
  <c r="Y145" i="1" a="1"/>
  <c r="P145" i="1" a="1"/>
  <c r="T144" i="1" a="1"/>
  <c r="W143" i="1" a="1"/>
  <c r="N143" i="1" a="1"/>
  <c r="Q142" i="1" a="1"/>
  <c r="U141" i="1" a="1"/>
  <c r="X140" i="1" a="1"/>
  <c r="O140" i="1" a="1"/>
  <c r="S139" i="1" a="1"/>
  <c r="V138" i="1" a="1"/>
  <c r="Y137" i="1" a="1"/>
  <c r="P137" i="1" a="1"/>
  <c r="T136" i="1" a="1"/>
  <c r="W135" i="1" a="1"/>
  <c r="Q135" i="1" a="1"/>
  <c r="T135" i="1" a="1"/>
  <c r="Y135" i="1" a="1"/>
  <c r="X135" i="1" a="1"/>
  <c r="V135" i="1" a="1"/>
  <c r="N135" i="1" a="1"/>
  <c r="U135" i="1" a="1"/>
  <c r="O135" i="1" a="1"/>
  <c r="P135" i="1" a="1"/>
  <c r="S135" i="1" a="1"/>
  <c r="N135" i="1" l="1"/>
  <c r="T135" i="1"/>
  <c r="W135" i="1"/>
  <c r="Y135" i="1"/>
  <c r="S135" i="1"/>
  <c r="P135" i="1"/>
  <c r="U135" i="1"/>
  <c r="O135" i="1"/>
  <c r="V135" i="1"/>
  <c r="Q135" i="1"/>
  <c r="T136" i="1"/>
  <c r="P137" i="1"/>
  <c r="Y137" i="1"/>
  <c r="V138" i="1"/>
  <c r="S139" i="1"/>
  <c r="O140" i="1"/>
  <c r="X140" i="1"/>
  <c r="U141" i="1"/>
  <c r="Q142" i="1"/>
  <c r="N143" i="1"/>
  <c r="W143" i="1"/>
  <c r="T144" i="1"/>
  <c r="P145" i="1"/>
  <c r="Y145" i="1"/>
  <c r="V146" i="1"/>
  <c r="S147" i="1"/>
  <c r="O148" i="1"/>
  <c r="X148" i="1"/>
  <c r="U149" i="1"/>
  <c r="Q150" i="1"/>
  <c r="N151" i="1"/>
  <c r="W151" i="1"/>
  <c r="T152" i="1"/>
  <c r="P153" i="1"/>
  <c r="Y153" i="1"/>
  <c r="V154" i="1"/>
  <c r="S155" i="1"/>
  <c r="O156" i="1"/>
  <c r="X156" i="1"/>
  <c r="U157" i="1"/>
  <c r="Q158" i="1"/>
  <c r="N159" i="1"/>
  <c r="W159" i="1"/>
  <c r="T160" i="1"/>
  <c r="P161" i="1"/>
  <c r="Y161" i="1"/>
  <c r="V162" i="1"/>
  <c r="S163" i="1"/>
  <c r="O164" i="1"/>
  <c r="X164" i="1"/>
  <c r="U165" i="1"/>
  <c r="Q166" i="1"/>
  <c r="N167" i="1"/>
  <c r="W167" i="1"/>
  <c r="T168" i="1"/>
  <c r="P169" i="1"/>
  <c r="Y169" i="1"/>
  <c r="V170" i="1"/>
  <c r="S171" i="1"/>
  <c r="O172" i="1"/>
  <c r="X172" i="1"/>
  <c r="U173" i="1"/>
  <c r="Q174" i="1"/>
  <c r="N175" i="1"/>
  <c r="W175" i="1"/>
  <c r="T176" i="1"/>
  <c r="P177" i="1"/>
  <c r="Y177" i="1"/>
  <c r="V178" i="1"/>
  <c r="S179" i="1"/>
  <c r="O180" i="1"/>
  <c r="X180" i="1"/>
  <c r="U181" i="1"/>
  <c r="Q182" i="1"/>
  <c r="N183" i="1"/>
  <c r="W183" i="1"/>
  <c r="T184" i="1"/>
  <c r="P185" i="1"/>
  <c r="Y185" i="1"/>
  <c r="V186" i="1"/>
  <c r="S187" i="1"/>
  <c r="O188" i="1"/>
  <c r="X188" i="1"/>
  <c r="U189" i="1"/>
  <c r="Q190" i="1"/>
  <c r="N191" i="1"/>
  <c r="W191" i="1"/>
  <c r="T192" i="1"/>
  <c r="P193" i="1"/>
  <c r="Y193" i="1"/>
  <c r="V194" i="1"/>
  <c r="S195" i="1"/>
  <c r="O196" i="1"/>
  <c r="X196" i="1"/>
  <c r="U197" i="1"/>
  <c r="Q198" i="1"/>
  <c r="N199" i="1"/>
  <c r="W199" i="1"/>
  <c r="T200" i="1"/>
  <c r="P201" i="1"/>
  <c r="Y201" i="1"/>
  <c r="V202" i="1"/>
  <c r="S203" i="1"/>
  <c r="O204" i="1"/>
  <c r="X204" i="1"/>
  <c r="U205" i="1"/>
  <c r="Q206" i="1"/>
  <c r="N207" i="1"/>
  <c r="W207" i="1"/>
  <c r="T208" i="1"/>
  <c r="P209" i="1"/>
  <c r="Y209" i="1"/>
  <c r="V210" i="1"/>
  <c r="S211" i="1"/>
  <c r="O212" i="1"/>
  <c r="X212" i="1"/>
  <c r="U213" i="1"/>
  <c r="Q214" i="1"/>
  <c r="N215" i="1"/>
  <c r="W215" i="1"/>
  <c r="T216" i="1"/>
  <c r="P217" i="1"/>
  <c r="Y217" i="1"/>
  <c r="V218" i="1"/>
  <c r="S219" i="1"/>
  <c r="O220" i="1"/>
  <c r="X220" i="1"/>
  <c r="U221" i="1"/>
  <c r="Q222" i="1"/>
  <c r="N223" i="1"/>
  <c r="W223" i="1"/>
  <c r="T224" i="1"/>
  <c r="P225" i="1"/>
  <c r="Y225" i="1"/>
  <c r="V226" i="1"/>
  <c r="S227" i="1"/>
  <c r="U136" i="1"/>
  <c r="Q137" i="1"/>
  <c r="N138" i="1"/>
  <c r="W138" i="1"/>
  <c r="T139" i="1"/>
  <c r="P140" i="1"/>
  <c r="Y140" i="1"/>
  <c r="V141" i="1"/>
  <c r="S142" i="1"/>
  <c r="O143" i="1"/>
  <c r="X143" i="1"/>
  <c r="U144" i="1"/>
  <c r="Q145" i="1"/>
  <c r="N146" i="1"/>
  <c r="W146" i="1"/>
  <c r="T147" i="1"/>
  <c r="P148" i="1"/>
  <c r="Y148" i="1"/>
  <c r="V149" i="1"/>
  <c r="S150" i="1"/>
  <c r="O151" i="1"/>
  <c r="X151" i="1"/>
  <c r="U152" i="1"/>
  <c r="Q153" i="1"/>
  <c r="N154" i="1"/>
  <c r="W154" i="1"/>
  <c r="T155" i="1"/>
  <c r="P156" i="1"/>
  <c r="Y156" i="1"/>
  <c r="V157" i="1"/>
  <c r="S158" i="1"/>
  <c r="O159" i="1"/>
  <c r="X159" i="1"/>
  <c r="U160" i="1"/>
  <c r="Q161" i="1"/>
  <c r="N162" i="1"/>
  <c r="W162" i="1"/>
  <c r="T163" i="1"/>
  <c r="P164" i="1"/>
  <c r="Y164" i="1"/>
  <c r="V165" i="1"/>
  <c r="S166" i="1"/>
  <c r="O167" i="1"/>
  <c r="X167" i="1"/>
  <c r="U168" i="1"/>
  <c r="Q169" i="1"/>
  <c r="N170" i="1"/>
  <c r="W170" i="1"/>
  <c r="T171" i="1"/>
  <c r="P172" i="1"/>
  <c r="Y172" i="1"/>
  <c r="V173" i="1"/>
  <c r="S174" i="1"/>
  <c r="O175" i="1"/>
  <c r="X175" i="1"/>
  <c r="U176" i="1"/>
  <c r="Q177" i="1"/>
  <c r="N178" i="1"/>
  <c r="W178" i="1"/>
  <c r="T179" i="1"/>
  <c r="P180" i="1"/>
  <c r="Y180" i="1"/>
  <c r="V181" i="1"/>
  <c r="S182" i="1"/>
  <c r="O183" i="1"/>
  <c r="X183" i="1"/>
  <c r="U184" i="1"/>
  <c r="Q185" i="1"/>
  <c r="N186" i="1"/>
  <c r="W186" i="1"/>
  <c r="T187" i="1"/>
  <c r="P188" i="1"/>
  <c r="Y188" i="1"/>
  <c r="V189" i="1"/>
  <c r="S190" i="1"/>
  <c r="O191" i="1"/>
  <c r="X191" i="1"/>
  <c r="U192" i="1"/>
  <c r="Q193" i="1"/>
  <c r="N194" i="1"/>
  <c r="W194" i="1"/>
  <c r="T195" i="1"/>
  <c r="P196" i="1"/>
  <c r="Y196" i="1"/>
  <c r="V197" i="1"/>
  <c r="S198" i="1"/>
  <c r="O199" i="1"/>
  <c r="X199" i="1"/>
  <c r="U200" i="1"/>
  <c r="Q201" i="1"/>
  <c r="N202" i="1"/>
  <c r="W202" i="1"/>
  <c r="T203" i="1"/>
  <c r="P204" i="1"/>
  <c r="Y204" i="1"/>
  <c r="V205" i="1"/>
  <c r="S206" i="1"/>
  <c r="O207" i="1"/>
  <c r="X207" i="1"/>
  <c r="U208" i="1"/>
  <c r="Q209" i="1"/>
  <c r="N210" i="1"/>
  <c r="W210" i="1"/>
  <c r="T211" i="1"/>
  <c r="P212" i="1"/>
  <c r="Y212" i="1"/>
  <c r="V213" i="1"/>
  <c r="S214" i="1"/>
  <c r="O215" i="1"/>
  <c r="X215" i="1"/>
  <c r="U216" i="1"/>
  <c r="Q217" i="1"/>
  <c r="N218" i="1"/>
  <c r="W218" i="1"/>
  <c r="T219" i="1"/>
  <c r="P220" i="1"/>
  <c r="Y220" i="1"/>
  <c r="V221" i="1"/>
  <c r="S222" i="1"/>
  <c r="O223" i="1"/>
  <c r="X223" i="1"/>
  <c r="U224" i="1"/>
  <c r="Q225" i="1"/>
  <c r="N226" i="1"/>
  <c r="W226" i="1"/>
  <c r="T227" i="1"/>
  <c r="V136" i="1"/>
  <c r="S137" i="1"/>
  <c r="O138" i="1"/>
  <c r="X138" i="1"/>
  <c r="U139" i="1"/>
  <c r="Q140" i="1"/>
  <c r="N141" i="1"/>
  <c r="W141" i="1"/>
  <c r="T142" i="1"/>
  <c r="P143" i="1"/>
  <c r="Y143" i="1"/>
  <c r="V144" i="1"/>
  <c r="S145" i="1"/>
  <c r="O146" i="1"/>
  <c r="X146" i="1"/>
  <c r="U147" i="1"/>
  <c r="Q148" i="1"/>
  <c r="N149" i="1"/>
  <c r="W149" i="1"/>
  <c r="T150" i="1"/>
  <c r="P151" i="1"/>
  <c r="Y151" i="1"/>
  <c r="V152" i="1"/>
  <c r="S153" i="1"/>
  <c r="O154" i="1"/>
  <c r="X154" i="1"/>
  <c r="U155" i="1"/>
  <c r="Q156" i="1"/>
  <c r="N157" i="1"/>
  <c r="W157" i="1"/>
  <c r="T158" i="1"/>
  <c r="P159" i="1"/>
  <c r="Y159" i="1"/>
  <c r="V160" i="1"/>
  <c r="S161" i="1"/>
  <c r="O162" i="1"/>
  <c r="X162" i="1"/>
  <c r="U163" i="1"/>
  <c r="Q164" i="1"/>
  <c r="N165" i="1"/>
  <c r="W165" i="1"/>
  <c r="T166" i="1"/>
  <c r="P167" i="1"/>
  <c r="Y167" i="1"/>
  <c r="V168" i="1"/>
  <c r="S169" i="1"/>
  <c r="O170" i="1"/>
  <c r="X170" i="1"/>
  <c r="U171" i="1"/>
  <c r="Q172" i="1"/>
  <c r="N173" i="1"/>
  <c r="W173" i="1"/>
  <c r="T174" i="1"/>
  <c r="P175" i="1"/>
  <c r="Y175" i="1"/>
  <c r="V176" i="1"/>
  <c r="S177" i="1"/>
  <c r="O178" i="1"/>
  <c r="X178" i="1"/>
  <c r="U179" i="1"/>
  <c r="Q180" i="1"/>
  <c r="N181" i="1"/>
  <c r="W181" i="1"/>
  <c r="T182" i="1"/>
  <c r="P183" i="1"/>
  <c r="Y183" i="1"/>
  <c r="V184" i="1"/>
  <c r="S185" i="1"/>
  <c r="O186" i="1"/>
  <c r="X186" i="1"/>
  <c r="U187" i="1"/>
  <c r="Q188" i="1"/>
  <c r="N189" i="1"/>
  <c r="W189" i="1"/>
  <c r="T190" i="1"/>
  <c r="P191" i="1"/>
  <c r="Y191" i="1"/>
  <c r="V192" i="1"/>
  <c r="S193" i="1"/>
  <c r="O194" i="1"/>
  <c r="X194" i="1"/>
  <c r="U195" i="1"/>
  <c r="Q196" i="1"/>
  <c r="N197" i="1"/>
  <c r="W197" i="1"/>
  <c r="T198" i="1"/>
  <c r="P199" i="1"/>
  <c r="Y199" i="1"/>
  <c r="V200" i="1"/>
  <c r="S201" i="1"/>
  <c r="O202" i="1"/>
  <c r="X202" i="1"/>
  <c r="U203" i="1"/>
  <c r="Q204" i="1"/>
  <c r="N205" i="1"/>
  <c r="W205" i="1"/>
  <c r="T206" i="1"/>
  <c r="P207" i="1"/>
  <c r="Y207" i="1"/>
  <c r="V208" i="1"/>
  <c r="S209" i="1"/>
  <c r="O210" i="1"/>
  <c r="X210" i="1"/>
  <c r="U211" i="1"/>
  <c r="Q212" i="1"/>
  <c r="N213" i="1"/>
  <c r="W213" i="1"/>
  <c r="T214" i="1"/>
  <c r="P215" i="1"/>
  <c r="Y215" i="1"/>
  <c r="V216" i="1"/>
  <c r="S217" i="1"/>
  <c r="O218" i="1"/>
  <c r="X218" i="1"/>
  <c r="U219" i="1"/>
  <c r="Q220" i="1"/>
  <c r="N221" i="1"/>
  <c r="W221" i="1"/>
  <c r="T222" i="1"/>
  <c r="P223" i="1"/>
  <c r="Y223" i="1"/>
  <c r="V224" i="1"/>
  <c r="S225" i="1"/>
  <c r="O226" i="1"/>
  <c r="X226" i="1"/>
  <c r="U227" i="1"/>
  <c r="N136" i="1"/>
  <c r="W136" i="1"/>
  <c r="T137" i="1"/>
  <c r="P138" i="1"/>
  <c r="Y138" i="1"/>
  <c r="V139" i="1"/>
  <c r="S140" i="1"/>
  <c r="O141" i="1"/>
  <c r="X141" i="1"/>
  <c r="U142" i="1"/>
  <c r="Q143" i="1"/>
  <c r="N144" i="1"/>
  <c r="W144" i="1"/>
  <c r="T145" i="1"/>
  <c r="P146" i="1"/>
  <c r="Y146" i="1"/>
  <c r="V147" i="1"/>
  <c r="S148" i="1"/>
  <c r="O149" i="1"/>
  <c r="X149" i="1"/>
  <c r="U150" i="1"/>
  <c r="Q151" i="1"/>
  <c r="N152" i="1"/>
  <c r="W152" i="1"/>
  <c r="T153" i="1"/>
  <c r="P154" i="1"/>
  <c r="Y154" i="1"/>
  <c r="V155" i="1"/>
  <c r="S156" i="1"/>
  <c r="O157" i="1"/>
  <c r="X157" i="1"/>
  <c r="U158" i="1"/>
  <c r="Q159" i="1"/>
  <c r="N160" i="1"/>
  <c r="W160" i="1"/>
  <c r="T161" i="1"/>
  <c r="P162" i="1"/>
  <c r="Y162" i="1"/>
  <c r="V163" i="1"/>
  <c r="S164" i="1"/>
  <c r="O165" i="1"/>
  <c r="X165" i="1"/>
  <c r="U166" i="1"/>
  <c r="Q167" i="1"/>
  <c r="N168" i="1"/>
  <c r="W168" i="1"/>
  <c r="T169" i="1"/>
  <c r="P170" i="1"/>
  <c r="Y170" i="1"/>
  <c r="V171" i="1"/>
  <c r="S172" i="1"/>
  <c r="O173" i="1"/>
  <c r="X173" i="1"/>
  <c r="U174" i="1"/>
  <c r="Q175" i="1"/>
  <c r="N176" i="1"/>
  <c r="W176" i="1"/>
  <c r="T177" i="1"/>
  <c r="P178" i="1"/>
  <c r="Y178" i="1"/>
  <c r="V179" i="1"/>
  <c r="S180" i="1"/>
  <c r="O181" i="1"/>
  <c r="X181" i="1"/>
  <c r="U182" i="1"/>
  <c r="Q183" i="1"/>
  <c r="N184" i="1"/>
  <c r="W184" i="1"/>
  <c r="T185" i="1"/>
  <c r="P186" i="1"/>
  <c r="Y186" i="1"/>
  <c r="V187" i="1"/>
  <c r="S188" i="1"/>
  <c r="O189" i="1"/>
  <c r="X189" i="1"/>
  <c r="U190" i="1"/>
  <c r="Q191" i="1"/>
  <c r="N192" i="1"/>
  <c r="W192" i="1"/>
  <c r="T193" i="1"/>
  <c r="P194" i="1"/>
  <c r="Y194" i="1"/>
  <c r="V195" i="1"/>
  <c r="S196" i="1"/>
  <c r="O197" i="1"/>
  <c r="X197" i="1"/>
  <c r="U198" i="1"/>
  <c r="Q199" i="1"/>
  <c r="N200" i="1"/>
  <c r="W200" i="1"/>
  <c r="T201" i="1"/>
  <c r="P202" i="1"/>
  <c r="Y202" i="1"/>
  <c r="V203" i="1"/>
  <c r="S204" i="1"/>
  <c r="O205" i="1"/>
  <c r="X205" i="1"/>
  <c r="U206" i="1"/>
  <c r="Q207" i="1"/>
  <c r="N208" i="1"/>
  <c r="W208" i="1"/>
  <c r="T209" i="1"/>
  <c r="P210" i="1"/>
  <c r="Y210" i="1"/>
  <c r="V211" i="1"/>
  <c r="S212" i="1"/>
  <c r="O213" i="1"/>
  <c r="X213" i="1"/>
  <c r="U214" i="1"/>
  <c r="Q215" i="1"/>
  <c r="N216" i="1"/>
  <c r="W216" i="1"/>
  <c r="T217" i="1"/>
  <c r="P218" i="1"/>
  <c r="Y218" i="1"/>
  <c r="V219" i="1"/>
  <c r="S220" i="1"/>
  <c r="O221" i="1"/>
  <c r="X221" i="1"/>
  <c r="U222" i="1"/>
  <c r="Q223" i="1"/>
  <c r="N224" i="1"/>
  <c r="W224" i="1"/>
  <c r="T225" i="1"/>
  <c r="P226" i="1"/>
  <c r="Y226" i="1"/>
  <c r="V227" i="1"/>
  <c r="O136" i="1"/>
  <c r="X136" i="1"/>
  <c r="U137" i="1"/>
  <c r="Q138" i="1"/>
  <c r="N139" i="1"/>
  <c r="W139" i="1"/>
  <c r="T140" i="1"/>
  <c r="P141" i="1"/>
  <c r="Y141" i="1"/>
  <c r="V142" i="1"/>
  <c r="S143" i="1"/>
  <c r="O144" i="1"/>
  <c r="X144" i="1"/>
  <c r="U145" i="1"/>
  <c r="Q146" i="1"/>
  <c r="N147" i="1"/>
  <c r="W147" i="1"/>
  <c r="T148" i="1"/>
  <c r="P149" i="1"/>
  <c r="Y149" i="1"/>
  <c r="V150" i="1"/>
  <c r="S151" i="1"/>
  <c r="O152" i="1"/>
  <c r="X152" i="1"/>
  <c r="U153" i="1"/>
  <c r="Q154" i="1"/>
  <c r="N155" i="1"/>
  <c r="W155" i="1"/>
  <c r="T156" i="1"/>
  <c r="P157" i="1"/>
  <c r="Y157" i="1"/>
  <c r="V158" i="1"/>
  <c r="S159" i="1"/>
  <c r="O160" i="1"/>
  <c r="X160" i="1"/>
  <c r="U161" i="1"/>
  <c r="Q162" i="1"/>
  <c r="N163" i="1"/>
  <c r="W163" i="1"/>
  <c r="T164" i="1"/>
  <c r="P165" i="1"/>
  <c r="Y165" i="1"/>
  <c r="V166" i="1"/>
  <c r="S167" i="1"/>
  <c r="O168" i="1"/>
  <c r="X168" i="1"/>
  <c r="U169" i="1"/>
  <c r="Q170" i="1"/>
  <c r="N171" i="1"/>
  <c r="W171" i="1"/>
  <c r="T172" i="1"/>
  <c r="P173" i="1"/>
  <c r="Y173" i="1"/>
  <c r="V174" i="1"/>
  <c r="S175" i="1"/>
  <c r="O176" i="1"/>
  <c r="X176" i="1"/>
  <c r="U177" i="1"/>
  <c r="Q178" i="1"/>
  <c r="N179" i="1"/>
  <c r="W179" i="1"/>
  <c r="T180" i="1"/>
  <c r="P181" i="1"/>
  <c r="Y181" i="1"/>
  <c r="V182" i="1"/>
  <c r="S183" i="1"/>
  <c r="O184" i="1"/>
  <c r="X184" i="1"/>
  <c r="U185" i="1"/>
  <c r="Q186" i="1"/>
  <c r="N187" i="1"/>
  <c r="W187" i="1"/>
  <c r="T188" i="1"/>
  <c r="P189" i="1"/>
  <c r="Y189" i="1"/>
  <c r="V190" i="1"/>
  <c r="S191" i="1"/>
  <c r="O192" i="1"/>
  <c r="X192" i="1"/>
  <c r="U193" i="1"/>
  <c r="Q194" i="1"/>
  <c r="N195" i="1"/>
  <c r="W195" i="1"/>
  <c r="T196" i="1"/>
  <c r="P197" i="1"/>
  <c r="Y197" i="1"/>
  <c r="V198" i="1"/>
  <c r="S199" i="1"/>
  <c r="O200" i="1"/>
  <c r="X200" i="1"/>
  <c r="U201" i="1"/>
  <c r="Q202" i="1"/>
  <c r="N203" i="1"/>
  <c r="W203" i="1"/>
  <c r="T204" i="1"/>
  <c r="P205" i="1"/>
  <c r="Y205" i="1"/>
  <c r="V206" i="1"/>
  <c r="S207" i="1"/>
  <c r="O208" i="1"/>
  <c r="X208" i="1"/>
  <c r="U209" i="1"/>
  <c r="Q210" i="1"/>
  <c r="N211" i="1"/>
  <c r="W211" i="1"/>
  <c r="T212" i="1"/>
  <c r="P213" i="1"/>
  <c r="Y213" i="1"/>
  <c r="V214" i="1"/>
  <c r="S215" i="1"/>
  <c r="O216" i="1"/>
  <c r="X216" i="1"/>
  <c r="U217" i="1"/>
  <c r="Q218" i="1"/>
  <c r="N219" i="1"/>
  <c r="W219" i="1"/>
  <c r="T220" i="1"/>
  <c r="P221" i="1"/>
  <c r="Y221" i="1"/>
  <c r="V222" i="1"/>
  <c r="S223" i="1"/>
  <c r="O224" i="1"/>
  <c r="X224" i="1"/>
  <c r="U225" i="1"/>
  <c r="Q226" i="1"/>
  <c r="N227" i="1"/>
  <c r="W227" i="1"/>
  <c r="P136" i="1"/>
  <c r="Y136" i="1"/>
  <c r="V137" i="1"/>
  <c r="S138" i="1"/>
  <c r="O139" i="1"/>
  <c r="X139" i="1"/>
  <c r="U140" i="1"/>
  <c r="Q141" i="1"/>
  <c r="N142" i="1"/>
  <c r="W142" i="1"/>
  <c r="T143" i="1"/>
  <c r="P144" i="1"/>
  <c r="Y144" i="1"/>
  <c r="V145" i="1"/>
  <c r="S146" i="1"/>
  <c r="O147" i="1"/>
  <c r="X147" i="1"/>
  <c r="U148" i="1"/>
  <c r="Q149" i="1"/>
  <c r="N150" i="1"/>
  <c r="W150" i="1"/>
  <c r="T151" i="1"/>
  <c r="P152" i="1"/>
  <c r="Y152" i="1"/>
  <c r="V153" i="1"/>
  <c r="S154" i="1"/>
  <c r="O155" i="1"/>
  <c r="X155" i="1"/>
  <c r="U156" i="1"/>
  <c r="Q157" i="1"/>
  <c r="N158" i="1"/>
  <c r="W158" i="1"/>
  <c r="T159" i="1"/>
  <c r="P160" i="1"/>
  <c r="Y160" i="1"/>
  <c r="V161" i="1"/>
  <c r="S162" i="1"/>
  <c r="O163" i="1"/>
  <c r="X163" i="1"/>
  <c r="U164" i="1"/>
  <c r="Q165" i="1"/>
  <c r="N166" i="1"/>
  <c r="W166" i="1"/>
  <c r="T167" i="1"/>
  <c r="P168" i="1"/>
  <c r="Y168" i="1"/>
  <c r="V169" i="1"/>
  <c r="S170" i="1"/>
  <c r="O171" i="1"/>
  <c r="X171" i="1"/>
  <c r="U172" i="1"/>
  <c r="Q173" i="1"/>
  <c r="N174" i="1"/>
  <c r="W174" i="1"/>
  <c r="T175" i="1"/>
  <c r="P176" i="1"/>
  <c r="Y176" i="1"/>
  <c r="V177" i="1"/>
  <c r="S178" i="1"/>
  <c r="O179" i="1"/>
  <c r="X179" i="1"/>
  <c r="U180" i="1"/>
  <c r="Q181" i="1"/>
  <c r="N182" i="1"/>
  <c r="W182" i="1"/>
  <c r="T183" i="1"/>
  <c r="P184" i="1"/>
  <c r="Y184" i="1"/>
  <c r="V185" i="1"/>
  <c r="S186" i="1"/>
  <c r="O187" i="1"/>
  <c r="X187" i="1"/>
  <c r="U188" i="1"/>
  <c r="Q189" i="1"/>
  <c r="N190" i="1"/>
  <c r="W190" i="1"/>
  <c r="T191" i="1"/>
  <c r="P192" i="1"/>
  <c r="Y192" i="1"/>
  <c r="V193" i="1"/>
  <c r="S194" i="1"/>
  <c r="O195" i="1"/>
  <c r="X195" i="1"/>
  <c r="U196" i="1"/>
  <c r="Q197" i="1"/>
  <c r="N198" i="1"/>
  <c r="W198" i="1"/>
  <c r="T199" i="1"/>
  <c r="P200" i="1"/>
  <c r="Y200" i="1"/>
  <c r="V201" i="1"/>
  <c r="S202" i="1"/>
  <c r="O203" i="1"/>
  <c r="X203" i="1"/>
  <c r="U204" i="1"/>
  <c r="Q205" i="1"/>
  <c r="N206" i="1"/>
  <c r="W206" i="1"/>
  <c r="T207" i="1"/>
  <c r="P208" i="1"/>
  <c r="Y208" i="1"/>
  <c r="V209" i="1"/>
  <c r="S210" i="1"/>
  <c r="O211" i="1"/>
  <c r="X211" i="1"/>
  <c r="U212" i="1"/>
  <c r="Q213" i="1"/>
  <c r="N214" i="1"/>
  <c r="W214" i="1"/>
  <c r="T215" i="1"/>
  <c r="P216" i="1"/>
  <c r="Y216" i="1"/>
  <c r="V217" i="1"/>
  <c r="S218" i="1"/>
  <c r="O219" i="1"/>
  <c r="X219" i="1"/>
  <c r="U220" i="1"/>
  <c r="Q221" i="1"/>
  <c r="N222" i="1"/>
  <c r="W222" i="1"/>
  <c r="T223" i="1"/>
  <c r="P224" i="1"/>
  <c r="Y224" i="1"/>
  <c r="V225" i="1"/>
  <c r="S226" i="1"/>
  <c r="O227" i="1"/>
  <c r="X227" i="1"/>
  <c r="Q136" i="1"/>
  <c r="N137" i="1"/>
  <c r="W137" i="1"/>
  <c r="T138" i="1"/>
  <c r="P139" i="1"/>
  <c r="Y139" i="1"/>
  <c r="V140" i="1"/>
  <c r="S141" i="1"/>
  <c r="O142" i="1"/>
  <c r="X142" i="1"/>
  <c r="U143" i="1"/>
  <c r="Q144" i="1"/>
  <c r="N145" i="1"/>
  <c r="W145" i="1"/>
  <c r="T146" i="1"/>
  <c r="P147" i="1"/>
  <c r="Y147" i="1"/>
  <c r="V148" i="1"/>
  <c r="S149" i="1"/>
  <c r="O150" i="1"/>
  <c r="X150" i="1"/>
  <c r="U151" i="1"/>
  <c r="Q152" i="1"/>
  <c r="N153" i="1"/>
  <c r="W153" i="1"/>
  <c r="T154" i="1"/>
  <c r="P155" i="1"/>
  <c r="Y155" i="1"/>
  <c r="V156" i="1"/>
  <c r="S157" i="1"/>
  <c r="O158" i="1"/>
  <c r="X158" i="1"/>
  <c r="U159" i="1"/>
  <c r="Q160" i="1"/>
  <c r="N161" i="1"/>
  <c r="W161" i="1"/>
  <c r="T162" i="1"/>
  <c r="P163" i="1"/>
  <c r="Y163" i="1"/>
  <c r="V164" i="1"/>
  <c r="S165" i="1"/>
  <c r="O166" i="1"/>
  <c r="X166" i="1"/>
  <c r="U167" i="1"/>
  <c r="Q168" i="1"/>
  <c r="N169" i="1"/>
  <c r="W169" i="1"/>
  <c r="T170" i="1"/>
  <c r="P171" i="1"/>
  <c r="Y171" i="1"/>
  <c r="V172" i="1"/>
  <c r="S173" i="1"/>
  <c r="O174" i="1"/>
  <c r="X174" i="1"/>
  <c r="U175" i="1"/>
  <c r="Q176" i="1"/>
  <c r="N177" i="1"/>
  <c r="W177" i="1"/>
  <c r="T178" i="1"/>
  <c r="P179" i="1"/>
  <c r="Y179" i="1"/>
  <c r="V180" i="1"/>
  <c r="S181" i="1"/>
  <c r="O182" i="1"/>
  <c r="X182" i="1"/>
  <c r="U183" i="1"/>
  <c r="Q184" i="1"/>
  <c r="N185" i="1"/>
  <c r="W185" i="1"/>
  <c r="T186" i="1"/>
  <c r="P187" i="1"/>
  <c r="Y187" i="1"/>
  <c r="V188" i="1"/>
  <c r="S189" i="1"/>
  <c r="O190" i="1"/>
  <c r="X190" i="1"/>
  <c r="U191" i="1"/>
  <c r="Q192" i="1"/>
  <c r="N193" i="1"/>
  <c r="W193" i="1"/>
  <c r="T194" i="1"/>
  <c r="P195" i="1"/>
  <c r="Y195" i="1"/>
  <c r="V196" i="1"/>
  <c r="S197" i="1"/>
  <c r="O198" i="1"/>
  <c r="X198" i="1"/>
  <c r="U199" i="1"/>
  <c r="Q200" i="1"/>
  <c r="N201" i="1"/>
  <c r="W201" i="1"/>
  <c r="T202" i="1"/>
  <c r="P203" i="1"/>
  <c r="Y203" i="1"/>
  <c r="V204" i="1"/>
  <c r="S205" i="1"/>
  <c r="O206" i="1"/>
  <c r="X206" i="1"/>
  <c r="U207" i="1"/>
  <c r="Q208" i="1"/>
  <c r="N209" i="1"/>
  <c r="W209" i="1"/>
  <c r="T210" i="1"/>
  <c r="P211" i="1"/>
  <c r="Y211" i="1"/>
  <c r="V212" i="1"/>
  <c r="S213" i="1"/>
  <c r="O214" i="1"/>
  <c r="X214" i="1"/>
  <c r="U215" i="1"/>
  <c r="Q216" i="1"/>
  <c r="N217" i="1"/>
  <c r="W217" i="1"/>
  <c r="T218" i="1"/>
  <c r="P219" i="1"/>
  <c r="Y219" i="1"/>
  <c r="V220" i="1"/>
  <c r="S221" i="1"/>
  <c r="O222" i="1"/>
  <c r="X222" i="1"/>
  <c r="U223" i="1"/>
  <c r="Q224" i="1"/>
  <c r="N225" i="1"/>
  <c r="W225" i="1"/>
  <c r="T226" i="1"/>
  <c r="P227" i="1"/>
  <c r="Y227" i="1"/>
  <c r="X135" i="1"/>
  <c r="S136" i="1"/>
  <c r="O137" i="1"/>
  <c r="X137" i="1"/>
  <c r="U138" i="1"/>
  <c r="Q139" i="1"/>
  <c r="N140" i="1"/>
  <c r="W140" i="1"/>
  <c r="T141" i="1"/>
  <c r="P142" i="1"/>
  <c r="Y142" i="1"/>
  <c r="V143" i="1"/>
  <c r="S144" i="1"/>
  <c r="O145" i="1"/>
  <c r="X145" i="1"/>
  <c r="U146" i="1"/>
  <c r="Q147" i="1"/>
  <c r="N148" i="1"/>
  <c r="W148" i="1"/>
  <c r="T149" i="1"/>
  <c r="P150" i="1"/>
  <c r="Y150" i="1"/>
  <c r="V151" i="1"/>
  <c r="S152" i="1"/>
  <c r="O153" i="1"/>
  <c r="X153" i="1"/>
  <c r="U154" i="1"/>
  <c r="Q155" i="1"/>
  <c r="N156" i="1"/>
  <c r="W156" i="1"/>
  <c r="T157" i="1"/>
  <c r="P158" i="1"/>
  <c r="Y158" i="1"/>
  <c r="V159" i="1"/>
  <c r="S160" i="1"/>
  <c r="O161" i="1"/>
  <c r="X161" i="1"/>
  <c r="U162" i="1"/>
  <c r="Q163" i="1"/>
  <c r="N164" i="1"/>
  <c r="W164" i="1"/>
  <c r="T165" i="1"/>
  <c r="P166" i="1"/>
  <c r="Y166" i="1"/>
  <c r="V167" i="1"/>
  <c r="S168" i="1"/>
  <c r="O169" i="1"/>
  <c r="X169" i="1"/>
  <c r="U170" i="1"/>
  <c r="Q171" i="1"/>
  <c r="N172" i="1"/>
  <c r="W172" i="1"/>
  <c r="T173" i="1"/>
  <c r="P174" i="1"/>
  <c r="Y174" i="1"/>
  <c r="V175" i="1"/>
  <c r="S176" i="1"/>
  <c r="O177" i="1"/>
  <c r="X177" i="1"/>
  <c r="U178" i="1"/>
  <c r="Q179" i="1"/>
  <c r="N180" i="1"/>
  <c r="W180" i="1"/>
  <c r="T181" i="1"/>
  <c r="P182" i="1"/>
  <c r="Y182" i="1"/>
  <c r="V183" i="1"/>
  <c r="S184" i="1"/>
  <c r="O185" i="1"/>
  <c r="X185" i="1"/>
  <c r="U186" i="1"/>
  <c r="Q187" i="1"/>
  <c r="N188" i="1"/>
  <c r="W188" i="1"/>
  <c r="T189" i="1"/>
  <c r="P190" i="1"/>
  <c r="Y190" i="1"/>
  <c r="V191" i="1"/>
  <c r="S192" i="1"/>
  <c r="O193" i="1"/>
  <c r="X193" i="1"/>
  <c r="U194" i="1"/>
  <c r="Q195" i="1"/>
  <c r="N196" i="1"/>
  <c r="W196" i="1"/>
  <c r="T197" i="1"/>
  <c r="P198" i="1"/>
  <c r="Y198" i="1"/>
  <c r="V199" i="1"/>
  <c r="S200" i="1"/>
  <c r="O201" i="1"/>
  <c r="X201" i="1"/>
  <c r="U202" i="1"/>
  <c r="Q203" i="1"/>
  <c r="N204" i="1"/>
  <c r="W204" i="1"/>
  <c r="T205" i="1"/>
  <c r="P206" i="1"/>
  <c r="Y206" i="1"/>
  <c r="V207" i="1"/>
  <c r="S208" i="1"/>
  <c r="O209" i="1"/>
  <c r="X209" i="1"/>
  <c r="U210" i="1"/>
  <c r="Q211" i="1"/>
  <c r="N212" i="1"/>
  <c r="W212" i="1"/>
  <c r="T213" i="1"/>
  <c r="P214" i="1"/>
  <c r="Y214" i="1"/>
  <c r="V215" i="1"/>
  <c r="S216" i="1"/>
  <c r="O217" i="1"/>
  <c r="X217" i="1"/>
  <c r="U218" i="1"/>
  <c r="Q219" i="1"/>
  <c r="N220" i="1"/>
  <c r="W220" i="1"/>
  <c r="T221" i="1"/>
  <c r="P222" i="1"/>
  <c r="Y222" i="1"/>
  <c r="V223" i="1"/>
  <c r="S224" i="1"/>
  <c r="O225" i="1"/>
  <c r="X225" i="1"/>
  <c r="U226" i="1"/>
  <c r="Q227" i="1"/>
  <c r="Y51" i="1" a="1"/>
  <c r="Y133" i="1" a="1"/>
  <c r="U65" i="1" a="1"/>
  <c r="V119" i="1" a="1"/>
  <c r="Y102" i="1" a="1"/>
  <c r="Q66" i="1" a="1"/>
  <c r="P52" i="1" a="1"/>
  <c r="V116" i="1" a="1"/>
  <c r="N55" i="1" a="1"/>
  <c r="U74" i="1" a="1"/>
  <c r="O99" i="1" a="1"/>
  <c r="Q86" i="1" a="1"/>
  <c r="T80" i="1" a="1"/>
  <c r="P77" i="1" a="1"/>
  <c r="Y85" i="1" a="1"/>
  <c r="Q110" i="1" a="1"/>
  <c r="Y75" i="1" a="1"/>
  <c r="S85" i="1" a="1"/>
  <c r="P70" i="1" a="1"/>
  <c r="Q79" i="1" a="1"/>
  <c r="O103" i="1" a="1"/>
  <c r="X94" i="1" a="1"/>
  <c r="X53" i="1" a="1"/>
  <c r="T128" i="1" a="1"/>
  <c r="S62" i="1" a="1"/>
  <c r="Y130" i="1" a="1"/>
  <c r="Y65" i="1" a="1"/>
  <c r="X129" i="1" a="1"/>
  <c r="N122" i="1" a="1"/>
  <c r="T116" i="1" a="1"/>
  <c r="U61" i="1" a="1"/>
  <c r="V50" i="1" a="1"/>
  <c r="Y52" i="1" a="1"/>
  <c r="W63" i="1" a="1"/>
  <c r="U85" i="1" a="1"/>
  <c r="V105" i="1" a="1"/>
  <c r="Y90" i="1" a="1"/>
  <c r="T82" i="1" a="1"/>
  <c r="O74" i="1" a="1"/>
  <c r="Y50" i="1" a="1"/>
  <c r="X70" i="1" a="1"/>
  <c r="Y105" i="1" a="1"/>
  <c r="X95" i="1" a="1"/>
  <c r="S82" i="1" a="1"/>
  <c r="Y63" i="1" a="1"/>
  <c r="P82" i="1" a="1"/>
  <c r="W76" i="1" a="1"/>
  <c r="P126" i="1" a="1"/>
  <c r="T120" i="1" a="1"/>
  <c r="P119" i="1" a="1"/>
  <c r="N79" i="1" a="1"/>
  <c r="W85" i="1" a="1"/>
  <c r="P66" i="1" a="1"/>
  <c r="O105" i="1" a="1"/>
  <c r="P114" i="1" a="1"/>
  <c r="S96" i="1" a="1"/>
  <c r="Y59" i="1" a="1"/>
  <c r="Y67" i="1" a="1"/>
  <c r="O120" i="1" a="1"/>
  <c r="N54" i="1" a="1"/>
  <c r="P118" i="1" a="1"/>
  <c r="Y60" i="1" a="1"/>
  <c r="W75" i="1" a="1"/>
  <c r="W87" i="1" a="1"/>
  <c r="X123" i="1" a="1"/>
  <c r="Y64" i="1" a="1"/>
  <c r="O51" i="1" a="1"/>
  <c r="Q132" i="1" a="1"/>
  <c r="Q102" i="1" a="1"/>
  <c r="V87" i="1" a="1"/>
  <c r="X117" i="1" a="1"/>
  <c r="O80" i="1" a="1"/>
  <c r="W133" i="1" a="1"/>
  <c r="O89" i="1" a="1"/>
  <c r="V123" i="1" a="1"/>
  <c r="P57" i="1" a="1"/>
  <c r="Q128" i="1" a="1"/>
  <c r="U133" i="1" a="1"/>
  <c r="T73" i="1" a="1"/>
  <c r="O108" i="1" a="1"/>
  <c r="U130" i="1" a="1"/>
  <c r="V127" i="1" a="1"/>
  <c r="T100" i="1" a="1"/>
  <c r="Q69" i="1" a="1"/>
  <c r="Q130" i="1" a="1"/>
  <c r="N92" i="1" a="1"/>
  <c r="T124" i="1" a="1"/>
  <c r="T86" i="1" a="1"/>
  <c r="T101" i="1" a="1"/>
  <c r="W127" i="1" a="1"/>
  <c r="U94" i="1" a="1"/>
  <c r="Y74" i="1" a="1"/>
  <c r="P103" i="1" a="1"/>
  <c r="V54" i="1" a="1"/>
  <c r="X96" i="1" a="1"/>
  <c r="X66" i="1" a="1"/>
  <c r="T115" i="1" a="1"/>
  <c r="O50" i="1" a="1"/>
  <c r="E10" i="1" a="1"/>
  <c r="X60" i="1" a="1"/>
  <c r="T56" i="1" a="1"/>
  <c r="W128" i="1" a="1"/>
  <c r="W97" i="1" a="1"/>
  <c r="X126" i="1" a="1"/>
  <c r="S104" i="1" a="1"/>
  <c r="P62" i="1" a="1"/>
  <c r="P102" i="1" a="1"/>
  <c r="W53" i="1" a="1"/>
  <c r="Q109" i="1" a="1"/>
  <c r="Q94" i="1" a="1"/>
  <c r="T71" i="1" a="1"/>
  <c r="O102" i="1" a="1"/>
  <c r="S131" i="1" a="1"/>
  <c r="W94" i="1" a="1"/>
  <c r="U84" i="1" a="1"/>
  <c r="U112" i="1" a="1"/>
  <c r="O134" i="1" a="1"/>
  <c r="P89" i="1" a="1"/>
  <c r="N116" i="1" a="1"/>
  <c r="P83" i="1" a="1"/>
  <c r="U72" i="1" a="1"/>
  <c r="T102" i="1" a="1"/>
  <c r="X84" i="1" a="1"/>
  <c r="X57" i="1" a="1"/>
  <c r="Y117" i="1" a="1"/>
  <c r="T74" i="1" a="1"/>
  <c r="Q123" i="1" a="1"/>
  <c r="X73" i="1" a="1"/>
  <c r="N125" i="1" a="1"/>
  <c r="U79" i="1" a="1"/>
  <c r="Y92" i="1" a="1"/>
  <c r="X78" i="1" a="1"/>
  <c r="U109" i="1" a="1"/>
  <c r="P51" i="1" a="1"/>
  <c r="C49" i="1"/>
  <c r="W124" i="1" a="1"/>
  <c r="W118" i="1" a="1"/>
  <c r="V79" i="1" a="1"/>
  <c r="Q64" i="1" a="1"/>
  <c r="V122" i="1" a="1"/>
  <c r="U60" i="1" a="1"/>
  <c r="Y81" i="1" a="1"/>
  <c r="U50" i="1" a="1"/>
  <c r="N58" i="1" a="1"/>
  <c r="P98" i="1" a="1"/>
  <c r="W60" i="1" a="1"/>
  <c r="W69" i="1" a="1"/>
  <c r="W120" i="1" a="1"/>
  <c r="O63" i="1" a="1"/>
  <c r="U78" i="1" a="1"/>
  <c r="Q76" i="1" a="1"/>
  <c r="N51" i="1" a="1"/>
  <c r="U55" i="1" a="1"/>
  <c r="P109" i="1" a="1"/>
  <c r="P56" i="1" a="1"/>
  <c r="Y83" i="1" a="1"/>
  <c r="X116" i="1" a="1"/>
  <c r="O128" i="1" a="1"/>
  <c r="Q133" i="1" a="1"/>
  <c r="S56" i="1" a="1"/>
  <c r="X107" i="1" a="1"/>
  <c r="X132" i="1" a="1"/>
  <c r="T97" i="1" a="1"/>
  <c r="N120" i="1" a="1"/>
  <c r="V129" i="1" a="1"/>
  <c r="V132" i="1" a="1"/>
  <c r="V52" i="1" a="1"/>
  <c r="Y118" i="1" a="1"/>
  <c r="P132" i="1" a="1"/>
  <c r="X54" i="1" a="1"/>
  <c r="W106" i="1" a="1"/>
  <c r="X120" i="1" a="1"/>
  <c r="X56" i="1" a="1"/>
  <c r="X114" i="1" a="1"/>
  <c r="T127" i="1" a="1"/>
  <c r="T85" i="1" a="1"/>
  <c r="Y76" i="1" a="1"/>
  <c r="U73" i="1" a="1"/>
  <c r="W100" i="1" a="1"/>
  <c r="T81" i="1" a="1"/>
  <c r="V19" i="1" a="1"/>
  <c r="P53" i="1" a="1"/>
  <c r="Y78" i="1" a="1"/>
  <c r="S71" i="1" a="1"/>
  <c r="W131" i="1" a="1"/>
  <c r="Y134" i="1" a="1"/>
  <c r="P134" i="1" a="1"/>
  <c r="X121" i="1" a="1"/>
  <c r="X105" i="1" a="1"/>
  <c r="V107" i="1" a="1"/>
  <c r="P81" i="1" a="1"/>
  <c r="Q118" i="1" a="1"/>
  <c r="Q122" i="1" a="1"/>
  <c r="T96" i="1" a="1"/>
  <c r="U111" i="1" a="1"/>
  <c r="V60" i="1" a="1"/>
  <c r="S51" i="1" a="1"/>
  <c r="Q78" i="1" a="1"/>
  <c r="N133" i="1" a="1"/>
  <c r="X127" i="1" a="1"/>
  <c r="O114" i="1" a="1"/>
  <c r="O60" i="1" a="1"/>
  <c r="S91" i="1" a="1"/>
  <c r="N93" i="1" a="1"/>
  <c r="S95" i="1" a="1"/>
  <c r="O76" i="1" a="1"/>
  <c r="N57" i="1" a="1"/>
  <c r="T52" i="1" a="1"/>
  <c r="Y61" i="1" a="1"/>
  <c r="T62" i="1" a="1"/>
  <c r="S93" i="1" a="1"/>
  <c r="S134" i="1" a="1"/>
  <c r="Y86" i="1" a="1"/>
  <c r="P64" i="1" a="1"/>
  <c r="T110" i="1" a="1"/>
  <c r="X13" i="1" a="1"/>
  <c r="W125" i="1" a="1"/>
  <c r="S120" i="1" a="1"/>
  <c r="P91" i="1" a="1"/>
  <c r="Y108" i="1" a="1"/>
  <c r="N71" i="1" a="1"/>
  <c r="Y100" i="1" a="1"/>
  <c r="W57" i="1" a="1"/>
  <c r="Y113" i="1" a="1"/>
  <c r="T54" i="1" a="1"/>
  <c r="V82" i="1" a="1"/>
  <c r="W70" i="1" a="1"/>
  <c r="U69" i="1" a="1"/>
  <c r="N107" i="1" a="1"/>
  <c r="Y89" i="1" a="1"/>
  <c r="U97" i="1" a="1"/>
  <c r="Q106" i="1" a="1"/>
  <c r="U114" i="1" a="1"/>
  <c r="X69" i="1" a="1"/>
  <c r="S108" i="1" a="1"/>
  <c r="O77" i="1" a="1"/>
  <c r="O54" i="1" a="1"/>
  <c r="S113" i="1" a="1"/>
  <c r="Q131" i="1" a="1"/>
  <c r="U96" i="1" a="1"/>
  <c r="N129" i="1" a="1"/>
  <c r="T83" i="1" a="1"/>
  <c r="Q54" i="1" a="1"/>
  <c r="O129" i="1" a="1"/>
  <c r="O56" i="1" a="1"/>
  <c r="N134" i="1" a="1"/>
  <c r="W83" i="1" a="1"/>
  <c r="Q72" i="1" a="1"/>
  <c r="Y119" i="1" a="1"/>
  <c r="V56" i="1" a="1"/>
  <c r="P55" i="1" a="1"/>
  <c r="Y80" i="1" a="1"/>
  <c r="V109" i="1" a="1"/>
  <c r="P113" i="1" a="1"/>
  <c r="N110" i="1" a="1"/>
  <c r="X64" i="1" a="1"/>
  <c r="V51" i="1" a="1"/>
  <c r="V80" i="1" a="1"/>
  <c r="V110" i="1" a="1"/>
  <c r="P50" i="1" a="1"/>
  <c r="V130" i="1" a="1"/>
  <c r="P115" i="1" a="1"/>
  <c r="P108" i="1" a="1"/>
  <c r="X128" i="1" a="1"/>
  <c r="P88" i="1" a="1"/>
  <c r="S116" i="1" a="1"/>
  <c r="X91" i="1" a="1"/>
  <c r="S57" i="1" a="1"/>
  <c r="N102" i="1" a="1"/>
  <c r="V53" i="1" a="1"/>
  <c r="S121" i="1" a="1"/>
  <c r="U126" i="1" a="1"/>
  <c r="S105" i="1" a="1"/>
  <c r="N62" i="1" a="1"/>
  <c r="Y66" i="1" a="1"/>
  <c r="T114" i="1" a="1"/>
  <c r="O116" i="1" a="1"/>
  <c r="V134" i="1" a="1"/>
  <c r="O123" i="1" a="1"/>
  <c r="T18" i="1" a="1"/>
  <c r="W66" i="1" a="1"/>
  <c r="X72" i="1" a="1"/>
  <c r="Y84" i="1" a="1"/>
  <c r="V115" i="1" a="1"/>
  <c r="O65" i="1" a="1"/>
  <c r="Q81" i="1" a="1"/>
  <c r="Y77" i="1" a="1"/>
  <c r="U120" i="1" a="1"/>
  <c r="V78" i="1" a="1"/>
  <c r="O132" i="1" a="1"/>
  <c r="O53" i="1" a="1"/>
  <c r="Q113" i="1" a="1"/>
  <c r="S118" i="1" a="1"/>
  <c r="U90" i="1" a="1"/>
  <c r="V99" i="1" a="1"/>
  <c r="N70" i="1" a="1"/>
  <c r="U64" i="1" a="1"/>
  <c r="Y88" i="1" a="1"/>
  <c r="N60" i="1" a="1"/>
  <c r="T87" i="1" a="1"/>
  <c r="V58" i="1" a="1"/>
  <c r="Q121" i="1" a="1"/>
  <c r="P68" i="1" a="1"/>
  <c r="U71" i="1" a="1"/>
  <c r="V112" i="1" a="1"/>
  <c r="Y110" i="1" a="1"/>
  <c r="Q120" i="1" a="1"/>
  <c r="T132" i="1" a="1"/>
  <c r="S90" i="1" a="1"/>
  <c r="P107" i="1" a="1"/>
  <c r="Q117" i="1" a="1"/>
  <c r="U75" i="1" a="1"/>
  <c r="X55" i="1" a="1"/>
  <c r="P72" i="1" a="1"/>
  <c r="S59" i="1" a="1"/>
  <c r="Q91" i="1" a="1"/>
  <c r="Q70" i="1" a="1"/>
  <c r="T64" i="1" a="1"/>
  <c r="P99" i="1" a="1"/>
  <c r="O107" i="1" a="1"/>
  <c r="W95" i="1" a="1"/>
  <c r="Y82" i="1" a="1"/>
  <c r="Q63" i="1" a="1"/>
  <c r="U122" i="1" a="1"/>
  <c r="S83" i="1" a="1"/>
  <c r="Q89" i="1" a="1"/>
  <c r="U119" i="1" a="1"/>
  <c r="Y99" i="1" a="1"/>
  <c r="O106" i="1" a="1"/>
  <c r="N56" i="1" a="1"/>
  <c r="U52" i="1" a="1"/>
  <c r="U68" i="1" a="1"/>
  <c r="W58" i="1" a="1"/>
  <c r="U105" i="1" a="1"/>
  <c r="W68" i="1" a="1"/>
  <c r="W110" i="1" a="1"/>
  <c r="U59" i="1" a="1"/>
  <c r="U127" i="1" a="1"/>
  <c r="Q56" i="1" a="1"/>
  <c r="V63" i="1" a="1"/>
  <c r="U100" i="1" a="1"/>
  <c r="P120" i="1" a="1"/>
  <c r="S88" i="1" a="1"/>
  <c r="O101" i="1" a="1"/>
  <c r="T98" i="1" a="1"/>
  <c r="V117" i="1" a="1"/>
  <c r="Q73" i="1" a="1"/>
  <c r="T78" i="1" a="1"/>
  <c r="P54" i="1" a="1"/>
  <c r="Q74" i="1" a="1"/>
  <c r="Y127" i="1" a="1"/>
  <c r="O52" i="1" a="1"/>
  <c r="V12" i="1" a="1"/>
  <c r="P78" i="1" a="1"/>
  <c r="S86" i="1" a="1"/>
  <c r="O69" i="1" a="1"/>
  <c r="U66" i="1" a="1"/>
  <c r="X68" i="1" a="1"/>
  <c r="V24" i="1" a="1"/>
  <c r="O88" i="1" a="1"/>
  <c r="V103" i="1" a="1"/>
  <c r="O96" i="1" a="1"/>
  <c r="V93" i="1" a="1"/>
  <c r="Q85" i="1" a="1"/>
  <c r="X86" i="1" a="1"/>
  <c r="Q84" i="1" a="1"/>
  <c r="X81" i="1" a="1"/>
  <c r="V73" i="1" a="1"/>
  <c r="Y131" i="1" a="1"/>
  <c r="V92" i="1" a="1"/>
  <c r="N87" i="1" a="1"/>
  <c r="N53" i="1" a="1"/>
  <c r="O131" i="1" a="1"/>
  <c r="V125" i="1" a="1"/>
  <c r="Y106" i="1" a="1"/>
  <c r="X67" i="1" a="1"/>
  <c r="X133" i="1" a="1"/>
  <c r="S63" i="1" a="1"/>
  <c r="S107" i="1" a="1"/>
  <c r="O95" i="1" a="1"/>
  <c r="T95" i="1" a="1"/>
  <c r="T129" i="1" a="1"/>
  <c r="U110" i="1" a="1"/>
  <c r="W92" i="1" a="1"/>
  <c r="W96" i="1" a="1"/>
  <c r="U76" i="1" a="1"/>
  <c r="N61" i="1" a="1"/>
  <c r="T57" i="1" a="1"/>
  <c r="U67" i="1" a="1"/>
  <c r="V88" i="1" a="1"/>
  <c r="Y71" i="1" a="1"/>
  <c r="T117" i="1" a="1"/>
  <c r="P121" i="1" a="1"/>
  <c r="P133" i="1" a="1"/>
  <c r="O126" i="1" a="1"/>
  <c r="U82" i="1" a="1"/>
  <c r="T75" i="1" a="1"/>
  <c r="T58" i="1" a="1"/>
  <c r="W55" i="1" a="1"/>
  <c r="T111" i="1" a="1"/>
  <c r="U87" i="1" a="1"/>
  <c r="V98" i="1" a="1"/>
  <c r="U77" i="1" a="1"/>
  <c r="O112" i="1" a="1"/>
  <c r="T121" i="1" a="1"/>
  <c r="S115" i="1" a="1"/>
  <c r="N96" i="1" a="1"/>
  <c r="W64" i="1" a="1"/>
  <c r="N75" i="1" a="1"/>
  <c r="T133" i="1" a="1"/>
  <c r="Q124" i="1" a="1"/>
  <c r="Y87" i="1" a="1"/>
  <c r="U104" i="1" a="1"/>
  <c r="V13" i="1" a="1"/>
  <c r="N59" i="1" a="1"/>
  <c r="P127" i="1" a="1"/>
  <c r="P117" i="1" a="1"/>
  <c r="T66" i="1" a="1"/>
  <c r="W93" i="1" a="1"/>
  <c r="O66" i="1" a="1"/>
  <c r="T104" i="1" a="1"/>
  <c r="O94" i="1" a="1"/>
  <c r="N68" i="1" a="1"/>
  <c r="S132" i="1" a="1"/>
  <c r="O92" i="1" a="1"/>
  <c r="X109" i="1" a="1"/>
  <c r="P94" i="1" a="1"/>
  <c r="P65" i="1" a="1"/>
  <c r="P130" i="1" a="1"/>
  <c r="W122" i="1" a="1"/>
  <c r="S102" i="1" a="1"/>
  <c r="W67" i="1" a="1"/>
  <c r="X85" i="1" a="1"/>
  <c r="S110" i="1" a="1"/>
  <c r="V90" i="1" a="1"/>
  <c r="U70" i="1" a="1"/>
  <c r="V113" i="1" a="1"/>
  <c r="N81" i="1" a="1"/>
  <c r="X102" i="1" a="1"/>
  <c r="U56" i="1" a="1"/>
  <c r="V85" i="1" a="1"/>
  <c r="W89" i="1" a="1"/>
  <c r="V69" i="1" a="1"/>
  <c r="O100" i="1" a="1"/>
  <c r="T107" i="1" a="1"/>
  <c r="T105" i="1" a="1"/>
  <c r="V86" i="1" a="1"/>
  <c r="Q125" i="1" a="1"/>
  <c r="W84" i="1" a="1"/>
  <c r="X87" i="1" a="1"/>
  <c r="N52" i="1" a="1"/>
  <c r="U83" i="1" a="1"/>
  <c r="X62" i="1" a="1"/>
  <c r="T84" i="1" a="1"/>
  <c r="W108" i="1" a="1"/>
  <c r="Y111" i="1" a="1"/>
  <c r="U131" i="1" a="1"/>
  <c r="N82" i="1" a="1"/>
  <c r="V76" i="1" a="1"/>
  <c r="S54" i="1" a="1"/>
  <c r="U58" i="1" a="1"/>
  <c r="Y112" i="1" a="1"/>
  <c r="O64" i="1" a="1"/>
  <c r="T91" i="1" a="1"/>
  <c r="W80" i="1" a="1"/>
  <c r="S55" i="1" a="1"/>
  <c r="Q50" i="1" a="1"/>
  <c r="T108" i="1" a="1"/>
  <c r="T76" i="1" a="1"/>
  <c r="P111" i="1" a="1"/>
  <c r="O59" i="1" a="1"/>
  <c r="U118" i="1" a="1"/>
  <c r="W112" i="1" a="1"/>
  <c r="N90" i="1" a="1"/>
  <c r="Q129" i="1" a="1"/>
  <c r="P60" i="1" a="1"/>
  <c r="V66" i="1" a="1"/>
  <c r="Y79" i="1" a="1"/>
  <c r="T93" i="1" a="1"/>
  <c r="T123" i="1" a="1"/>
  <c r="U88" i="1" a="1"/>
  <c r="Q127" i="1" a="1"/>
  <c r="X51" i="1" a="1"/>
  <c r="V114" i="1" a="1"/>
  <c r="X19" i="1" a="1"/>
  <c r="P75" i="1" a="1"/>
  <c r="S124" i="1" a="1"/>
  <c r="Y109" i="1" a="1"/>
  <c r="U117" i="1" a="1"/>
  <c r="T13" i="1" a="1"/>
  <c r="W111" i="1" a="1"/>
  <c r="S50" i="1" a="1"/>
  <c r="P128" i="1" a="1"/>
  <c r="Y97" i="1" a="1"/>
  <c r="Q112" i="1" a="1"/>
  <c r="E14" i="1" a="1"/>
  <c r="U86" i="1" a="1"/>
  <c r="Q83" i="1" a="1"/>
  <c r="T103" i="1" a="1"/>
  <c r="O81" i="1" a="1"/>
  <c r="P69" i="1" a="1"/>
  <c r="O71" i="1" a="1"/>
  <c r="Q104" i="1" a="1"/>
  <c r="U124" i="1" a="1"/>
  <c r="N124" i="1" a="1"/>
  <c r="X61" i="1" a="1"/>
  <c r="X58" i="1" a="1"/>
  <c r="O82" i="1" a="1"/>
  <c r="P124" i="1" a="1"/>
  <c r="P58" i="1" a="1"/>
  <c r="Y104" i="1" a="1"/>
  <c r="S89" i="1" a="1"/>
  <c r="P122" i="1" a="1"/>
  <c r="V111" i="1" a="1"/>
  <c r="N130" i="1" a="1"/>
  <c r="W99" i="1" a="1"/>
  <c r="S74" i="1" a="1"/>
  <c r="U102" i="1" a="1"/>
  <c r="T134" i="1" a="1"/>
  <c r="Y57" i="1" a="1"/>
  <c r="N72" i="1" a="1"/>
  <c r="S119" i="1" a="1"/>
  <c r="X122" i="1" a="1"/>
  <c r="W73" i="1" a="1"/>
  <c r="V62" i="1" a="1"/>
  <c r="V108" i="1" a="1"/>
  <c r="W126" i="1" a="1"/>
  <c r="Q99" i="1" a="1"/>
  <c r="V126" i="1" a="1"/>
  <c r="P92" i="1" a="1"/>
  <c r="U116" i="1" a="1"/>
  <c r="N114" i="1" a="1"/>
  <c r="P85" i="1" a="1"/>
  <c r="W114" i="1" a="1"/>
  <c r="Q60" i="1" a="1"/>
  <c r="W61" i="1" a="1"/>
  <c r="T63" i="1" a="1"/>
  <c r="O133" i="1" a="1"/>
  <c r="T112" i="1" a="1"/>
  <c r="S75" i="1" a="1"/>
  <c r="S61" i="1" a="1"/>
  <c r="O55" i="1" a="1"/>
  <c r="Y129" i="1" a="1"/>
  <c r="X63" i="1" a="1"/>
  <c r="X80" i="1" a="1"/>
  <c r="S84" i="1" a="1"/>
  <c r="N132" i="1" a="1"/>
  <c r="P125" i="1" a="1"/>
  <c r="T72" i="1" a="1"/>
  <c r="T69" i="1" a="1"/>
  <c r="Q111" i="1" a="1"/>
  <c r="U106" i="1" a="1"/>
  <c r="Y126" i="1" a="1"/>
  <c r="S64" i="1" a="1"/>
  <c r="O68" i="1" a="1"/>
  <c r="O78" i="1" a="1"/>
  <c r="W90" i="1" a="1"/>
  <c r="V97" i="1" a="1"/>
  <c r="N97" i="1" a="1"/>
  <c r="S58" i="1" a="1"/>
  <c r="Y128" i="1" a="1"/>
  <c r="X100" i="1" a="1"/>
  <c r="P112" i="1" a="1"/>
  <c r="P90" i="1" a="1"/>
  <c r="W71" i="1" a="1"/>
  <c r="Q101" i="1" a="1"/>
  <c r="W98" i="1" a="1"/>
  <c r="X118" i="1" a="1"/>
  <c r="U101" i="1" a="1"/>
  <c r="S73" i="1" a="1"/>
  <c r="Q98" i="1" a="1"/>
  <c r="W51" i="1" a="1"/>
  <c r="X65" i="1" a="1"/>
  <c r="T88" i="1" a="1"/>
  <c r="W65" i="1" a="1"/>
  <c r="U93" i="1" a="1"/>
  <c r="E11" i="1" a="1"/>
  <c r="U81" i="1" a="1"/>
  <c r="N77" i="1" a="1"/>
  <c r="S133" i="1" a="1"/>
  <c r="S69" i="1" a="1"/>
  <c r="O130" i="1" a="1"/>
  <c r="X98" i="1" a="1"/>
  <c r="P129" i="1" a="1"/>
  <c r="S106" i="1" a="1"/>
  <c r="P76" i="1" a="1"/>
  <c r="P100" i="1" a="1"/>
  <c r="T51" i="1" a="1"/>
  <c r="N85" i="1" a="1"/>
  <c r="T53" i="1" a="1"/>
  <c r="P87" i="1" a="1"/>
  <c r="X50" i="1" a="1"/>
  <c r="W102" i="1" a="1"/>
  <c r="P61" i="1" a="1"/>
  <c r="Y122" i="1" a="1"/>
  <c r="U92" i="1" a="1"/>
  <c r="X134" i="1" a="1"/>
  <c r="F10" i="1" a="1"/>
  <c r="W50" i="1" a="1"/>
  <c r="V81" i="1" a="1"/>
  <c r="P86" i="1" a="1"/>
  <c r="Y107" i="1" a="1"/>
  <c r="O61" i="1" a="1"/>
  <c r="W107" i="1" a="1"/>
  <c r="V106" i="1" a="1"/>
  <c r="V75" i="1" a="1"/>
  <c r="U132" i="1" a="1"/>
  <c r="U99" i="1" a="1"/>
  <c r="V83" i="1" a="1"/>
  <c r="N115" i="1" a="1"/>
  <c r="Q105" i="1" a="1"/>
  <c r="U80" i="1" a="1"/>
  <c r="Q92" i="1" a="1"/>
  <c r="W109" i="1" a="1"/>
  <c r="N63" i="1" a="1"/>
  <c r="X112" i="1" a="1"/>
  <c r="V67" i="1" a="1"/>
  <c r="N78" i="1" a="1"/>
  <c r="Q67" i="1" a="1"/>
  <c r="Y69" i="1" a="1"/>
  <c r="V57" i="1" a="1"/>
  <c r="Y68" i="1" a="1"/>
  <c r="V71" i="1" a="1"/>
  <c r="T90" i="1" a="1"/>
  <c r="P93" i="1" a="1"/>
  <c r="S111" i="1" a="1"/>
  <c r="X115" i="1" a="1"/>
  <c r="O113" i="1" a="1"/>
  <c r="N118" i="1" a="1"/>
  <c r="V100" i="1" a="1"/>
  <c r="O119" i="1" a="1"/>
  <c r="O93" i="1" a="1"/>
  <c r="X71" i="1" a="1"/>
  <c r="T50" i="1" a="1"/>
  <c r="V101" i="1" a="1"/>
  <c r="N104" i="1" a="1"/>
  <c r="P63" i="1" a="1"/>
  <c r="C10" i="6" a="1"/>
  <c r="X12" i="1" a="1"/>
  <c r="T99" i="1" a="1"/>
  <c r="N66" i="1" a="1"/>
  <c r="U107" i="1" a="1"/>
  <c r="W54" i="1" a="1"/>
  <c r="T60" i="1" a="1"/>
  <c r="X52" i="1" a="1"/>
  <c r="O73" i="1" a="1"/>
  <c r="T12" i="1" a="1"/>
  <c r="X59" i="1" a="1"/>
  <c r="V74" i="1" a="1"/>
  <c r="U98" i="1" a="1"/>
  <c r="S66" i="1" a="1"/>
  <c r="Q51" i="1" a="1"/>
  <c r="O115" i="1" a="1"/>
  <c r="W103" i="1" a="1"/>
  <c r="N101" i="1" a="1"/>
  <c r="U57" i="1" a="1"/>
  <c r="Q80" i="1" a="1"/>
  <c r="P80" i="1" a="1"/>
  <c r="Q62" i="1" a="1"/>
  <c r="S127" i="1" a="1"/>
  <c r="O85" i="1" a="1"/>
  <c r="W86" i="1" a="1"/>
  <c r="V77" i="1" a="1"/>
  <c r="Q82" i="1" a="1"/>
  <c r="Y70" i="1" a="1"/>
  <c r="N117" i="1" a="1"/>
  <c r="S128" i="1" a="1"/>
  <c r="O70" i="1" a="1"/>
  <c r="V68" i="1" a="1"/>
  <c r="P67" i="1" a="1"/>
  <c r="Q119" i="1" a="1"/>
  <c r="X83" i="1" a="1"/>
  <c r="O118" i="1" a="1"/>
  <c r="S122" i="1" a="1"/>
  <c r="X89" i="1" a="1"/>
  <c r="X111" i="1" a="1"/>
  <c r="P84" i="1" a="1"/>
  <c r="Q114" i="1" a="1"/>
  <c r="T89" i="1" a="1"/>
  <c r="X113" i="1" a="1"/>
  <c r="T109" i="1" a="1"/>
  <c r="Y93" i="1" a="1"/>
  <c r="O124" i="1" a="1"/>
  <c r="Y72" i="1" a="1"/>
  <c r="Q52" i="1" a="1"/>
  <c r="Y54" i="1" a="1"/>
  <c r="N73" i="1" a="1"/>
  <c r="T113" i="1" a="1"/>
  <c r="N98" i="1" a="1"/>
  <c r="O87" i="1" a="1"/>
  <c r="Y62" i="1" a="1"/>
  <c r="S76" i="1" a="1"/>
  <c r="N106" i="1" a="1"/>
  <c r="Q61" i="1" a="1"/>
  <c r="Q71" i="1" a="1"/>
  <c r="T122" i="1" a="1"/>
  <c r="O110" i="1" a="1"/>
  <c r="V118" i="1" a="1"/>
  <c r="P104" i="1" a="1"/>
  <c r="T131" i="1" a="1"/>
  <c r="Y114" i="1" a="1"/>
  <c r="O111" i="1" a="1"/>
  <c r="O58" i="1" a="1"/>
  <c r="P106" i="1" a="1"/>
  <c r="N109" i="1" a="1"/>
  <c r="U128" i="1" a="1"/>
  <c r="U113" i="1" a="1"/>
  <c r="W79" i="1" a="1"/>
  <c r="T119" i="1" a="1"/>
  <c r="Y120" i="1" a="1"/>
  <c r="O90" i="1" a="1"/>
  <c r="S112" i="1" a="1"/>
  <c r="Q126" i="1" a="1"/>
  <c r="S130" i="1" a="1"/>
  <c r="V94" i="1" a="1"/>
  <c r="W82" i="1" a="1"/>
  <c r="U63" i="1" a="1"/>
  <c r="Y91" i="1" a="1"/>
  <c r="X103" i="1" a="1"/>
  <c r="O57" i="1" a="1"/>
  <c r="U125" i="1" a="1"/>
  <c r="N119" i="1" a="1"/>
  <c r="X124" i="1" a="1"/>
  <c r="S67" i="1" a="1"/>
  <c r="S70" i="1" a="1"/>
  <c r="O109" i="1" a="1"/>
  <c r="P110" i="1" a="1"/>
  <c r="W77" i="1" a="1"/>
  <c r="V18" i="1" a="1"/>
  <c r="U103" i="1" a="1"/>
  <c r="Q108" i="1" a="1"/>
  <c r="S65" i="1" a="1"/>
  <c r="U89" i="1" a="1"/>
  <c r="P105" i="1" a="1"/>
  <c r="U51" i="1" a="1"/>
  <c r="N76" i="1" a="1"/>
  <c r="Q77" i="1" a="1"/>
  <c r="F11" i="1" a="1"/>
  <c r="V128" i="1" a="1"/>
  <c r="Y94" i="1" a="1"/>
  <c r="T106" i="1" a="1"/>
  <c r="V65" i="1" a="1"/>
  <c r="V104" i="1" a="1"/>
  <c r="V133" i="1" a="1"/>
  <c r="N131" i="1" a="1"/>
  <c r="Y125" i="1" a="1"/>
  <c r="P59" i="1" a="1"/>
  <c r="O72" i="1" a="1"/>
  <c r="Y116" i="1" a="1"/>
  <c r="K11" i="1" a="1"/>
  <c r="O84" i="1" a="1"/>
  <c r="V25" i="1" a="1"/>
  <c r="Q103" i="1" a="1"/>
  <c r="N127" i="1" a="1"/>
  <c r="Y103" i="1" a="1"/>
  <c r="S92" i="1" a="1"/>
  <c r="Y53" i="1" a="1"/>
  <c r="T125" i="1" a="1"/>
  <c r="X74" i="1" a="1"/>
  <c r="W121" i="1" a="1"/>
  <c r="O83" i="1" a="1"/>
  <c r="Q58" i="1" a="1"/>
  <c r="W81" i="1" a="1"/>
  <c r="X88" i="1" a="1"/>
  <c r="X93" i="1" a="1"/>
  <c r="Q116" i="1" a="1"/>
  <c r="T59" i="1" a="1"/>
  <c r="Y95" i="1" a="1"/>
  <c r="U134" i="1" a="1"/>
  <c r="N83" i="1" a="1"/>
  <c r="Q95" i="1" a="1"/>
  <c r="Q107" i="1" a="1"/>
  <c r="T126" i="1" a="1"/>
  <c r="N50" i="1" a="1"/>
  <c r="N91" i="1" a="1"/>
  <c r="T68" i="1" a="1"/>
  <c r="S68" i="1" a="1"/>
  <c r="X110" i="1" a="1"/>
  <c r="N112" i="1" a="1"/>
  <c r="Y56" i="1" a="1"/>
  <c r="S129" i="1" a="1"/>
  <c r="X106" i="1" a="1"/>
  <c r="N84" i="1" a="1"/>
  <c r="U123" i="1" a="1"/>
  <c r="V61" i="1" a="1"/>
  <c r="P97" i="1" a="1"/>
  <c r="V96" i="1" a="1"/>
  <c r="X97" i="1" a="1"/>
  <c r="X130" i="1" a="1"/>
  <c r="Q59" i="1" a="1"/>
  <c r="O62" i="1" a="1"/>
  <c r="Q96" i="1" a="1"/>
  <c r="X99" i="1" a="1"/>
  <c r="O104" i="1" a="1"/>
  <c r="Q57" i="1" a="1"/>
  <c r="O98" i="1" a="1"/>
  <c r="W119" i="1" a="1"/>
  <c r="N128" i="1" a="1"/>
  <c r="Q90" i="1" a="1"/>
  <c r="S72" i="1" a="1"/>
  <c r="N95" i="1" a="1"/>
  <c r="S123" i="1" a="1"/>
  <c r="Q55" i="1" a="1"/>
  <c r="U54" i="1" a="1"/>
  <c r="W116" i="1" a="1"/>
  <c r="O127" i="1" a="1"/>
  <c r="W62" i="1" a="1"/>
  <c r="N88" i="1" a="1"/>
  <c r="Y124" i="1" a="1"/>
  <c r="V95" i="1" a="1"/>
  <c r="S97" i="1" a="1"/>
  <c r="S125" i="1" a="1"/>
  <c r="N99" i="1" a="1"/>
  <c r="P95" i="1" a="1"/>
  <c r="W72" i="1" a="1"/>
  <c r="X131" i="1" a="1"/>
  <c r="Y123" i="1" a="1"/>
  <c r="N113" i="1" a="1"/>
  <c r="W91" i="1" a="1"/>
  <c r="X75" i="1" a="1"/>
  <c r="X101" i="1" a="1"/>
  <c r="N64" i="1" a="1"/>
  <c r="N65" i="1" a="1"/>
  <c r="P116" i="1" a="1"/>
  <c r="Y96" i="1" a="1"/>
  <c r="N100" i="1" a="1"/>
  <c r="C9" i="6" a="1"/>
  <c r="X79" i="1" a="1"/>
  <c r="N86" i="1" a="1"/>
  <c r="T92" i="1" a="1"/>
  <c r="U53" i="1" a="1"/>
  <c r="V91" i="1" a="1"/>
  <c r="W101" i="1" a="1"/>
  <c r="X119" i="1" a="1"/>
  <c r="U108" i="1" a="1"/>
  <c r="O79" i="1" a="1"/>
  <c r="T65" i="1" a="1"/>
  <c r="X90" i="1" a="1"/>
  <c r="S79" i="1" a="1"/>
  <c r="N74" i="1" a="1"/>
  <c r="W74" i="1" a="1"/>
  <c r="S100" i="1" a="1"/>
  <c r="O125" i="1" a="1"/>
  <c r="V124" i="1" a="1"/>
  <c r="Y58" i="1" a="1"/>
  <c r="Q75" i="1" a="1"/>
  <c r="U115" i="1" a="1"/>
  <c r="W113" i="1" a="1"/>
  <c r="P79" i="1" a="1"/>
  <c r="P96" i="1" a="1"/>
  <c r="T19" i="1" a="1"/>
  <c r="Q115" i="1" a="1"/>
  <c r="V84" i="1" a="1"/>
  <c r="O122" i="1" a="1"/>
  <c r="S109" i="1" a="1"/>
  <c r="E13" i="1" a="1"/>
  <c r="V120" i="1" a="1"/>
  <c r="N105" i="1" a="1"/>
  <c r="Q68" i="1" a="1"/>
  <c r="W132" i="1" a="1"/>
  <c r="W130" i="1" a="1"/>
  <c r="P101" i="1" a="1"/>
  <c r="W134" i="1" a="1"/>
  <c r="W105" i="1" a="1"/>
  <c r="N123" i="1" a="1"/>
  <c r="T67" i="1" a="1"/>
  <c r="Q97" i="1" a="1"/>
  <c r="N89" i="1" a="1"/>
  <c r="S80" i="1" a="1"/>
  <c r="T118" i="1" a="1"/>
  <c r="S87" i="1" a="1"/>
  <c r="W117" i="1" a="1"/>
  <c r="Q134" i="1" a="1"/>
  <c r="S94" i="1" a="1"/>
  <c r="V72" i="1" a="1"/>
  <c r="O86" i="1" a="1"/>
  <c r="S77" i="1" a="1"/>
  <c r="S60" i="1" a="1"/>
  <c r="U121" i="1" a="1"/>
  <c r="P71" i="1" a="1"/>
  <c r="O91" i="1" a="1"/>
  <c r="T94" i="1" a="1"/>
  <c r="X18" i="1" a="1"/>
  <c r="W78" i="1" a="1"/>
  <c r="Y132" i="1" a="1"/>
  <c r="S126" i="1" a="1"/>
  <c r="W52" i="1" a="1"/>
  <c r="W88" i="1" a="1"/>
  <c r="O67" i="1" a="1"/>
  <c r="O121" i="1" a="1"/>
  <c r="P74" i="1" a="1"/>
  <c r="V64" i="1" a="1"/>
  <c r="U91" i="1" a="1"/>
  <c r="X108" i="1" a="1"/>
  <c r="Q100" i="1" a="1"/>
  <c r="W104" i="1" a="1"/>
  <c r="N103" i="1" a="1"/>
  <c r="P73" i="1" a="1"/>
  <c r="Q93" i="1" a="1"/>
  <c r="T55" i="1" a="1"/>
  <c r="V70" i="1" a="1"/>
  <c r="Q53" i="1" a="1"/>
  <c r="U95" i="1" a="1"/>
  <c r="S52" i="1" a="1"/>
  <c r="S114" i="1" a="1"/>
  <c r="Y101" i="1" a="1"/>
  <c r="X125" i="1" a="1"/>
  <c r="Y73" i="1" a="1"/>
  <c r="N94" i="1" a="1"/>
  <c r="N121" i="1" a="1"/>
  <c r="X82" i="1" a="1"/>
  <c r="W129" i="1" a="1"/>
  <c r="V121" i="1" a="1"/>
  <c r="W56" i="1" a="1"/>
  <c r="N111" i="1" a="1"/>
  <c r="X104" i="1" a="1"/>
  <c r="S53" i="1" a="1"/>
  <c r="S78" i="1" a="1"/>
  <c r="S81" i="1" a="1"/>
  <c r="N126" i="1" a="1"/>
  <c r="W59" i="1" a="1"/>
  <c r="V102" i="1" a="1"/>
  <c r="W123" i="1" a="1"/>
  <c r="V55" i="1" a="1"/>
  <c r="Y121" i="1" a="1"/>
  <c r="S101" i="1" a="1"/>
  <c r="T70" i="1" a="1"/>
  <c r="Y115" i="1" a="1"/>
  <c r="T130" i="1" a="1"/>
  <c r="X77" i="1" a="1"/>
  <c r="N80" i="1" a="1"/>
  <c r="V131" i="1" a="1"/>
  <c r="N67" i="1" a="1"/>
  <c r="O117" i="1" a="1"/>
  <c r="X92" i="1" a="1"/>
  <c r="Q88" i="1" a="1"/>
  <c r="U62" i="1" a="1"/>
  <c r="V89" i="1" a="1"/>
  <c r="Y98" i="1" a="1"/>
  <c r="Q65" i="1" a="1"/>
  <c r="V59" i="1" a="1"/>
  <c r="O97" i="1" a="1"/>
  <c r="S117" i="1" a="1"/>
  <c r="T61" i="1" a="1"/>
  <c r="S99" i="1" a="1"/>
  <c r="P123" i="1" a="1"/>
  <c r="T77" i="1" a="1"/>
  <c r="W115" i="1" a="1"/>
  <c r="Y55" i="1" a="1"/>
  <c r="Q87" i="1" a="1"/>
  <c r="N69" i="1" a="1"/>
  <c r="S103" i="1" a="1"/>
  <c r="O75" i="1" a="1"/>
  <c r="T79" i="1" a="1"/>
  <c r="S98" i="1" a="1"/>
  <c r="U129" i="1" a="1"/>
  <c r="P131" i="1" a="1"/>
  <c r="N108" i="1" a="1"/>
  <c r="X76" i="1" a="1"/>
  <c r="X76" i="1" l="1"/>
  <c r="N108" i="1"/>
  <c r="P131" i="1"/>
  <c r="U129" i="1"/>
  <c r="S98" i="1"/>
  <c r="T79" i="1"/>
  <c r="O75" i="1"/>
  <c r="S103" i="1"/>
  <c r="N69" i="1"/>
  <c r="Q87" i="1"/>
  <c r="Y55" i="1"/>
  <c r="W115" i="1"/>
  <c r="T77" i="1"/>
  <c r="P123" i="1"/>
  <c r="S99" i="1"/>
  <c r="T61" i="1"/>
  <c r="S117" i="1"/>
  <c r="O97" i="1"/>
  <c r="V59" i="1"/>
  <c r="Q65" i="1"/>
  <c r="Y98" i="1"/>
  <c r="V89" i="1"/>
  <c r="U62" i="1"/>
  <c r="Q88" i="1"/>
  <c r="X92" i="1"/>
  <c r="O117" i="1"/>
  <c r="N67" i="1"/>
  <c r="V131" i="1"/>
  <c r="N80" i="1"/>
  <c r="X77" i="1"/>
  <c r="T130" i="1"/>
  <c r="Y115" i="1"/>
  <c r="T70" i="1"/>
  <c r="S101" i="1"/>
  <c r="Y121" i="1"/>
  <c r="V55" i="1"/>
  <c r="W123" i="1"/>
  <c r="V102" i="1"/>
  <c r="W59" i="1"/>
  <c r="N126" i="1"/>
  <c r="S81" i="1"/>
  <c r="S78" i="1"/>
  <c r="S53" i="1"/>
  <c r="X104" i="1"/>
  <c r="N111" i="1"/>
  <c r="W56" i="1"/>
  <c r="V121" i="1"/>
  <c r="W129" i="1"/>
  <c r="X82" i="1"/>
  <c r="N121" i="1"/>
  <c r="N94" i="1"/>
  <c r="Y73" i="1"/>
  <c r="X125" i="1"/>
  <c r="Y101" i="1"/>
  <c r="S114" i="1"/>
  <c r="S52" i="1"/>
  <c r="U95" i="1"/>
  <c r="Q53" i="1"/>
  <c r="V70" i="1"/>
  <c r="T55" i="1"/>
  <c r="Q93" i="1"/>
  <c r="P73" i="1"/>
  <c r="N103" i="1"/>
  <c r="W104" i="1"/>
  <c r="Q100" i="1"/>
  <c r="X108" i="1"/>
  <c r="U91" i="1"/>
  <c r="V64" i="1"/>
  <c r="P74" i="1"/>
  <c r="O121" i="1"/>
  <c r="O67" i="1"/>
  <c r="W88" i="1"/>
  <c r="W52" i="1"/>
  <c r="S126" i="1"/>
  <c r="Y132" i="1"/>
  <c r="W78" i="1"/>
  <c r="X18" i="1"/>
  <c r="T94" i="1"/>
  <c r="O91" i="1"/>
  <c r="P71" i="1"/>
  <c r="U121" i="1"/>
  <c r="S60" i="1"/>
  <c r="S77" i="1"/>
  <c r="O86" i="1"/>
  <c r="V72" i="1"/>
  <c r="S94" i="1"/>
  <c r="Q134" i="1"/>
  <c r="W117" i="1"/>
  <c r="S87" i="1"/>
  <c r="T118" i="1"/>
  <c r="S80" i="1"/>
  <c r="N89" i="1"/>
  <c r="Q97" i="1"/>
  <c r="T67" i="1"/>
  <c r="N123" i="1"/>
  <c r="W105" i="1"/>
  <c r="W134" i="1"/>
  <c r="P101" i="1"/>
  <c r="W130" i="1"/>
  <c r="W132" i="1"/>
  <c r="Q68" i="1"/>
  <c r="N105" i="1"/>
  <c r="V120" i="1"/>
  <c r="E13" i="1"/>
  <c r="S109" i="1"/>
  <c r="O122" i="1"/>
  <c r="V84" i="1"/>
  <c r="Q115" i="1"/>
  <c r="T19" i="1"/>
  <c r="P96" i="1"/>
  <c r="P79" i="1"/>
  <c r="W113" i="1"/>
  <c r="U115" i="1"/>
  <c r="Q75" i="1"/>
  <c r="Y58" i="1"/>
  <c r="V124" i="1"/>
  <c r="O125" i="1"/>
  <c r="S100" i="1"/>
  <c r="W74" i="1"/>
  <c r="N74" i="1"/>
  <c r="S79" i="1"/>
  <c r="X90" i="1"/>
  <c r="T65" i="1"/>
  <c r="O79" i="1"/>
  <c r="U108" i="1"/>
  <c r="X119" i="1"/>
  <c r="W101" i="1"/>
  <c r="V91" i="1"/>
  <c r="U53" i="1"/>
  <c r="T92" i="1"/>
  <c r="N86" i="1"/>
  <c r="X79" i="1"/>
  <c r="C9" i="6"/>
  <c r="D9" i="6" s="1"/>
  <c r="N100" i="1"/>
  <c r="Y96" i="1"/>
  <c r="P116" i="1"/>
  <c r="N65" i="1"/>
  <c r="N64" i="1"/>
  <c r="X101" i="1"/>
  <c r="X75" i="1"/>
  <c r="W91" i="1"/>
  <c r="N113" i="1"/>
  <c r="Y123" i="1"/>
  <c r="X131" i="1"/>
  <c r="W72" i="1"/>
  <c r="P95" i="1"/>
  <c r="N99" i="1"/>
  <c r="S125" i="1"/>
  <c r="S97" i="1"/>
  <c r="V95" i="1"/>
  <c r="Y124" i="1"/>
  <c r="N88" i="1"/>
  <c r="W62" i="1"/>
  <c r="O127" i="1"/>
  <c r="W116" i="1"/>
  <c r="U54" i="1"/>
  <c r="Q55" i="1"/>
  <c r="S123" i="1"/>
  <c r="N95" i="1"/>
  <c r="S72" i="1"/>
  <c r="Q90" i="1"/>
  <c r="N128" i="1"/>
  <c r="W119" i="1"/>
  <c r="O98" i="1"/>
  <c r="Q57" i="1"/>
  <c r="O104" i="1"/>
  <c r="X99" i="1"/>
  <c r="Q96" i="1"/>
  <c r="O62" i="1"/>
  <c r="Q59" i="1"/>
  <c r="X130" i="1"/>
  <c r="X97" i="1"/>
  <c r="V96" i="1"/>
  <c r="P97" i="1"/>
  <c r="V61" i="1"/>
  <c r="U123" i="1"/>
  <c r="N84" i="1"/>
  <c r="X106" i="1"/>
  <c r="S129" i="1"/>
  <c r="Y56" i="1"/>
  <c r="N112" i="1"/>
  <c r="X110" i="1"/>
  <c r="S68" i="1"/>
  <c r="T68" i="1"/>
  <c r="N91" i="1"/>
  <c r="N50" i="1"/>
  <c r="T126" i="1"/>
  <c r="Q107" i="1"/>
  <c r="Q95" i="1"/>
  <c r="N83" i="1"/>
  <c r="U134" i="1"/>
  <c r="Y95" i="1"/>
  <c r="T59" i="1"/>
  <c r="Q116" i="1"/>
  <c r="X93" i="1"/>
  <c r="X88" i="1"/>
  <c r="W81" i="1"/>
  <c r="Q58" i="1"/>
  <c r="O83" i="1"/>
  <c r="W121" i="1"/>
  <c r="X74" i="1"/>
  <c r="T125" i="1"/>
  <c r="Y53" i="1"/>
  <c r="S92" i="1"/>
  <c r="Y103" i="1"/>
  <c r="N127" i="1"/>
  <c r="Q103" i="1"/>
  <c r="V25" i="1"/>
  <c r="O84" i="1"/>
  <c r="K11" i="1"/>
  <c r="Y116" i="1"/>
  <c r="O72" i="1"/>
  <c r="P59" i="1"/>
  <c r="Y125" i="1"/>
  <c r="N131" i="1"/>
  <c r="V133" i="1"/>
  <c r="V104" i="1"/>
  <c r="V65" i="1"/>
  <c r="T106" i="1"/>
  <c r="Y94" i="1"/>
  <c r="V128" i="1"/>
  <c r="F11" i="1"/>
  <c r="Q77" i="1"/>
  <c r="N76" i="1"/>
  <c r="U51" i="1"/>
  <c r="P105" i="1"/>
  <c r="U89" i="1"/>
  <c r="S65" i="1"/>
  <c r="Q108" i="1"/>
  <c r="U103" i="1"/>
  <c r="V18" i="1"/>
  <c r="W77" i="1"/>
  <c r="P110" i="1"/>
  <c r="O109" i="1"/>
  <c r="S70" i="1"/>
  <c r="S67" i="1"/>
  <c r="X124" i="1"/>
  <c r="N119" i="1"/>
  <c r="U125" i="1"/>
  <c r="O57" i="1"/>
  <c r="X103" i="1"/>
  <c r="Y91" i="1"/>
  <c r="U63" i="1"/>
  <c r="W82" i="1"/>
  <c r="V94" i="1"/>
  <c r="S130" i="1"/>
  <c r="Q126" i="1"/>
  <c r="S112" i="1"/>
  <c r="O90" i="1"/>
  <c r="Y120" i="1"/>
  <c r="T119" i="1"/>
  <c r="W79" i="1"/>
  <c r="U113" i="1"/>
  <c r="U128" i="1"/>
  <c r="N109" i="1"/>
  <c r="P106" i="1"/>
  <c r="O58" i="1"/>
  <c r="O111" i="1"/>
  <c r="Y114" i="1"/>
  <c r="T131" i="1"/>
  <c r="P104" i="1"/>
  <c r="V118" i="1"/>
  <c r="O110" i="1"/>
  <c r="T122" i="1"/>
  <c r="Q71" i="1"/>
  <c r="Q61" i="1"/>
  <c r="N106" i="1"/>
  <c r="S76" i="1"/>
  <c r="Y62" i="1"/>
  <c r="O87" i="1"/>
  <c r="N98" i="1"/>
  <c r="T113" i="1"/>
  <c r="N73" i="1"/>
  <c r="Y54" i="1"/>
  <c r="Q52" i="1"/>
  <c r="Y72" i="1"/>
  <c r="O124" i="1"/>
  <c r="Y93" i="1"/>
  <c r="T109" i="1"/>
  <c r="X113" i="1"/>
  <c r="T89" i="1"/>
  <c r="Q114" i="1"/>
  <c r="P84" i="1"/>
  <c r="X111" i="1"/>
  <c r="X89" i="1"/>
  <c r="S122" i="1"/>
  <c r="O118" i="1"/>
  <c r="X83" i="1"/>
  <c r="Q119" i="1"/>
  <c r="P67" i="1"/>
  <c r="V68" i="1"/>
  <c r="O70" i="1"/>
  <c r="S128" i="1"/>
  <c r="N117" i="1"/>
  <c r="Y70" i="1"/>
  <c r="Q82" i="1"/>
  <c r="V77" i="1"/>
  <c r="W86" i="1"/>
  <c r="O85" i="1"/>
  <c r="S127" i="1"/>
  <c r="Q62" i="1"/>
  <c r="P80" i="1"/>
  <c r="Q80" i="1"/>
  <c r="U57" i="1"/>
  <c r="N101" i="1"/>
  <c r="W103" i="1"/>
  <c r="O115" i="1"/>
  <c r="Q51" i="1"/>
  <c r="S66" i="1"/>
  <c r="U98" i="1"/>
  <c r="V74" i="1"/>
  <c r="X59" i="1"/>
  <c r="T12" i="1"/>
  <c r="O73" i="1"/>
  <c r="X52" i="1"/>
  <c r="T60" i="1"/>
  <c r="W54" i="1"/>
  <c r="U107" i="1"/>
  <c r="N66" i="1"/>
  <c r="T99" i="1"/>
  <c r="X12" i="1"/>
  <c r="C10" i="6"/>
  <c r="D10" i="6" s="1"/>
  <c r="P63" i="1"/>
  <c r="N104" i="1"/>
  <c r="V101" i="1"/>
  <c r="T50" i="1"/>
  <c r="X71" i="1"/>
  <c r="O93" i="1"/>
  <c r="O119" i="1"/>
  <c r="V100" i="1"/>
  <c r="N118" i="1"/>
  <c r="O113" i="1"/>
  <c r="X115" i="1"/>
  <c r="S111" i="1"/>
  <c r="P93" i="1"/>
  <c r="T90" i="1"/>
  <c r="V71" i="1"/>
  <c r="Y68" i="1"/>
  <c r="V57" i="1"/>
  <c r="Y69" i="1"/>
  <c r="Q67" i="1"/>
  <c r="N78" i="1"/>
  <c r="V67" i="1"/>
  <c r="X112" i="1"/>
  <c r="N63" i="1"/>
  <c r="W109" i="1"/>
  <c r="Q92" i="1"/>
  <c r="U80" i="1"/>
  <c r="Q105" i="1"/>
  <c r="N115" i="1"/>
  <c r="V83" i="1"/>
  <c r="U99" i="1"/>
  <c r="U132" i="1"/>
  <c r="V75" i="1"/>
  <c r="V106" i="1"/>
  <c r="W107" i="1"/>
  <c r="O61" i="1"/>
  <c r="Y107" i="1"/>
  <c r="P86" i="1"/>
  <c r="V81" i="1"/>
  <c r="W50" i="1"/>
  <c r="F10" i="1"/>
  <c r="X134" i="1"/>
  <c r="U92" i="1"/>
  <c r="Y122" i="1"/>
  <c r="P61" i="1"/>
  <c r="W102" i="1"/>
  <c r="X50" i="1"/>
  <c r="P87" i="1"/>
  <c r="T53" i="1"/>
  <c r="N85" i="1"/>
  <c r="T51" i="1"/>
  <c r="P100" i="1"/>
  <c r="P76" i="1"/>
  <c r="S106" i="1"/>
  <c r="P129" i="1"/>
  <c r="X98" i="1"/>
  <c r="O130" i="1"/>
  <c r="S69" i="1"/>
  <c r="S133" i="1"/>
  <c r="N77" i="1"/>
  <c r="U81" i="1"/>
  <c r="E11" i="1"/>
  <c r="U93" i="1"/>
  <c r="W65" i="1"/>
  <c r="T88" i="1"/>
  <c r="X65" i="1"/>
  <c r="W51" i="1"/>
  <c r="Q98" i="1"/>
  <c r="S73" i="1"/>
  <c r="U101" i="1"/>
  <c r="X118" i="1"/>
  <c r="W98" i="1"/>
  <c r="Q101" i="1"/>
  <c r="W71" i="1"/>
  <c r="P90" i="1"/>
  <c r="P112" i="1"/>
  <c r="X100" i="1"/>
  <c r="Y128" i="1"/>
  <c r="S58" i="1"/>
  <c r="N97" i="1"/>
  <c r="V97" i="1"/>
  <c r="W90" i="1"/>
  <c r="O78" i="1"/>
  <c r="O68" i="1"/>
  <c r="S64" i="1"/>
  <c r="Y126" i="1"/>
  <c r="U106" i="1"/>
  <c r="Q111" i="1"/>
  <c r="T69" i="1"/>
  <c r="T72" i="1"/>
  <c r="P125" i="1"/>
  <c r="N132" i="1"/>
  <c r="S84" i="1"/>
  <c r="X80" i="1"/>
  <c r="X63" i="1"/>
  <c r="Y129" i="1"/>
  <c r="O55" i="1"/>
  <c r="S61" i="1"/>
  <c r="S75" i="1"/>
  <c r="T112" i="1"/>
  <c r="O133" i="1"/>
  <c r="T63" i="1"/>
  <c r="W61" i="1"/>
  <c r="Q60" i="1"/>
  <c r="W114" i="1"/>
  <c r="P85" i="1"/>
  <c r="N114" i="1"/>
  <c r="U116" i="1"/>
  <c r="P92" i="1"/>
  <c r="V126" i="1"/>
  <c r="Q99" i="1"/>
  <c r="W126" i="1"/>
  <c r="V108" i="1"/>
  <c r="V62" i="1"/>
  <c r="W73" i="1"/>
  <c r="X122" i="1"/>
  <c r="S119" i="1"/>
  <c r="N72" i="1"/>
  <c r="Y57" i="1"/>
  <c r="T134" i="1"/>
  <c r="U102" i="1"/>
  <c r="S74" i="1"/>
  <c r="W99" i="1"/>
  <c r="N130" i="1"/>
  <c r="V111" i="1"/>
  <c r="P122" i="1"/>
  <c r="S89" i="1"/>
  <c r="Y104" i="1"/>
  <c r="P58" i="1"/>
  <c r="P124" i="1"/>
  <c r="O82" i="1"/>
  <c r="X58" i="1"/>
  <c r="X61" i="1"/>
  <c r="N124" i="1"/>
  <c r="U124" i="1"/>
  <c r="Q104" i="1"/>
  <c r="O71" i="1"/>
  <c r="P69" i="1"/>
  <c r="O81" i="1"/>
  <c r="T103" i="1"/>
  <c r="Q83" i="1"/>
  <c r="U86" i="1"/>
  <c r="E14" i="1"/>
  <c r="Q112" i="1"/>
  <c r="Y97" i="1"/>
  <c r="P128" i="1"/>
  <c r="S50" i="1"/>
  <c r="W111" i="1"/>
  <c r="T13" i="1"/>
  <c r="U117" i="1"/>
  <c r="Y109" i="1"/>
  <c r="S124" i="1"/>
  <c r="P75" i="1"/>
  <c r="X19" i="1"/>
  <c r="V114" i="1"/>
  <c r="X51" i="1"/>
  <c r="Q127" i="1"/>
  <c r="U88" i="1"/>
  <c r="T123" i="1"/>
  <c r="T93" i="1"/>
  <c r="Y79" i="1"/>
  <c r="V66" i="1"/>
  <c r="P60" i="1"/>
  <c r="Q129" i="1"/>
  <c r="N90" i="1"/>
  <c r="W112" i="1"/>
  <c r="U118" i="1"/>
  <c r="O59" i="1"/>
  <c r="P111" i="1"/>
  <c r="T76" i="1"/>
  <c r="T108" i="1"/>
  <c r="Q50" i="1"/>
  <c r="S55" i="1"/>
  <c r="W80" i="1"/>
  <c r="T91" i="1"/>
  <c r="O64" i="1"/>
  <c r="Y112" i="1"/>
  <c r="U58" i="1"/>
  <c r="S54" i="1"/>
  <c r="V76" i="1"/>
  <c r="N82" i="1"/>
  <c r="U131" i="1"/>
  <c r="Y111" i="1"/>
  <c r="W108" i="1"/>
  <c r="T84" i="1"/>
  <c r="X62" i="1"/>
  <c r="U83" i="1"/>
  <c r="N52" i="1"/>
  <c r="X87" i="1"/>
  <c r="W84" i="1"/>
  <c r="Q125" i="1"/>
  <c r="V86" i="1"/>
  <c r="T105" i="1"/>
  <c r="T107" i="1"/>
  <c r="O100" i="1"/>
  <c r="V69" i="1"/>
  <c r="W89" i="1"/>
  <c r="V85" i="1"/>
  <c r="U56" i="1"/>
  <c r="X102" i="1"/>
  <c r="N81" i="1"/>
  <c r="V113" i="1"/>
  <c r="U70" i="1"/>
  <c r="V90" i="1"/>
  <c r="S110" i="1"/>
  <c r="X85" i="1"/>
  <c r="W67" i="1"/>
  <c r="S102" i="1"/>
  <c r="W122" i="1"/>
  <c r="P130" i="1"/>
  <c r="P65" i="1"/>
  <c r="P94" i="1"/>
  <c r="X109" i="1"/>
  <c r="O92" i="1"/>
  <c r="S132" i="1"/>
  <c r="N68" i="1"/>
  <c r="O94" i="1"/>
  <c r="T104" i="1"/>
  <c r="O66" i="1"/>
  <c r="W93" i="1"/>
  <c r="T66" i="1"/>
  <c r="P117" i="1"/>
  <c r="P127" i="1"/>
  <c r="N59" i="1"/>
  <c r="V13" i="1"/>
  <c r="U104" i="1"/>
  <c r="Y87" i="1"/>
  <c r="Q124" i="1"/>
  <c r="T133" i="1"/>
  <c r="N75" i="1"/>
  <c r="W64" i="1"/>
  <c r="N96" i="1"/>
  <c r="S115" i="1"/>
  <c r="T121" i="1"/>
  <c r="O112" i="1"/>
  <c r="U77" i="1"/>
  <c r="V98" i="1"/>
  <c r="U87" i="1"/>
  <c r="T111" i="1"/>
  <c r="W55" i="1"/>
  <c r="T58" i="1"/>
  <c r="T75" i="1"/>
  <c r="U82" i="1"/>
  <c r="O126" i="1"/>
  <c r="P133" i="1"/>
  <c r="P121" i="1"/>
  <c r="T117" i="1"/>
  <c r="Y71" i="1"/>
  <c r="V88" i="1"/>
  <c r="U67" i="1"/>
  <c r="T57" i="1"/>
  <c r="N61" i="1"/>
  <c r="U76" i="1"/>
  <c r="W96" i="1"/>
  <c r="W92" i="1"/>
  <c r="U110" i="1"/>
  <c r="T129" i="1"/>
  <c r="T95" i="1"/>
  <c r="O95" i="1"/>
  <c r="S107" i="1"/>
  <c r="S63" i="1"/>
  <c r="X133" i="1"/>
  <c r="X67" i="1"/>
  <c r="Y106" i="1"/>
  <c r="V125" i="1"/>
  <c r="O131" i="1"/>
  <c r="N53" i="1"/>
  <c r="N87" i="1"/>
  <c r="V92" i="1"/>
  <c r="Y131" i="1"/>
  <c r="V73" i="1"/>
  <c r="X81" i="1"/>
  <c r="Q84" i="1"/>
  <c r="X86" i="1"/>
  <c r="Q85" i="1"/>
  <c r="V93" i="1"/>
  <c r="O96" i="1"/>
  <c r="V103" i="1"/>
  <c r="O88" i="1"/>
  <c r="V24" i="1"/>
  <c r="X68" i="1"/>
  <c r="U66" i="1"/>
  <c r="O69" i="1"/>
  <c r="S86" i="1"/>
  <c r="P78" i="1"/>
  <c r="V12" i="1"/>
  <c r="O52" i="1"/>
  <c r="Y127" i="1"/>
  <c r="Q74" i="1"/>
  <c r="P54" i="1"/>
  <c r="T78" i="1"/>
  <c r="Q73" i="1"/>
  <c r="V117" i="1"/>
  <c r="T98" i="1"/>
  <c r="O101" i="1"/>
  <c r="S88" i="1"/>
  <c r="P120" i="1"/>
  <c r="U100" i="1"/>
  <c r="V63" i="1"/>
  <c r="Q56" i="1"/>
  <c r="U127" i="1"/>
  <c r="U59" i="1"/>
  <c r="W110" i="1"/>
  <c r="W68" i="1"/>
  <c r="U105" i="1"/>
  <c r="W58" i="1"/>
  <c r="U68" i="1"/>
  <c r="U52" i="1"/>
  <c r="N56" i="1"/>
  <c r="O106" i="1"/>
  <c r="Y99" i="1"/>
  <c r="U119" i="1"/>
  <c r="Q89" i="1"/>
  <c r="S83" i="1"/>
  <c r="U122" i="1"/>
  <c r="Q63" i="1"/>
  <c r="Y82" i="1"/>
  <c r="W95" i="1"/>
  <c r="O107" i="1"/>
  <c r="P99" i="1"/>
  <c r="T64" i="1"/>
  <c r="Q70" i="1"/>
  <c r="Q91" i="1"/>
  <c r="S59" i="1"/>
  <c r="P72" i="1"/>
  <c r="X55" i="1"/>
  <c r="U75" i="1"/>
  <c r="Q117" i="1"/>
  <c r="P107" i="1"/>
  <c r="S90" i="1"/>
  <c r="T132" i="1"/>
  <c r="Q120" i="1"/>
  <c r="Y110" i="1"/>
  <c r="V112" i="1"/>
  <c r="U71" i="1"/>
  <c r="P68" i="1"/>
  <c r="Q121" i="1"/>
  <c r="V58" i="1"/>
  <c r="T87" i="1"/>
  <c r="N60" i="1"/>
  <c r="Y88" i="1"/>
  <c r="U64" i="1"/>
  <c r="N70" i="1"/>
  <c r="V99" i="1"/>
  <c r="U90" i="1"/>
  <c r="S118" i="1"/>
  <c r="Q113" i="1"/>
  <c r="O53" i="1"/>
  <c r="O132" i="1"/>
  <c r="V78" i="1"/>
  <c r="U120" i="1"/>
  <c r="Y77" i="1"/>
  <c r="Q81" i="1"/>
  <c r="O65" i="1"/>
  <c r="V115" i="1"/>
  <c r="Y84" i="1"/>
  <c r="X72" i="1"/>
  <c r="W66" i="1"/>
  <c r="T18" i="1"/>
  <c r="O123" i="1"/>
  <c r="V134" i="1"/>
  <c r="O116" i="1"/>
  <c r="T114" i="1"/>
  <c r="Y66" i="1"/>
  <c r="N62" i="1"/>
  <c r="S105" i="1"/>
  <c r="U126" i="1"/>
  <c r="S121" i="1"/>
  <c r="V53" i="1"/>
  <c r="N102" i="1"/>
  <c r="S57" i="1"/>
  <c r="X91" i="1"/>
  <c r="S116" i="1"/>
  <c r="P88" i="1"/>
  <c r="X128" i="1"/>
  <c r="P108" i="1"/>
  <c r="P115" i="1"/>
  <c r="V130" i="1"/>
  <c r="P50" i="1"/>
  <c r="V110" i="1"/>
  <c r="V80" i="1"/>
  <c r="V51" i="1"/>
  <c r="X64" i="1"/>
  <c r="N110" i="1"/>
  <c r="P113" i="1"/>
  <c r="V109" i="1"/>
  <c r="Y80" i="1"/>
  <c r="P55" i="1"/>
  <c r="V56" i="1"/>
  <c r="Y119" i="1"/>
  <c r="Q72" i="1"/>
  <c r="W83" i="1"/>
  <c r="N134" i="1"/>
  <c r="O56" i="1"/>
  <c r="O129" i="1"/>
  <c r="Q54" i="1"/>
  <c r="T83" i="1"/>
  <c r="N129" i="1"/>
  <c r="U96" i="1"/>
  <c r="Q131" i="1"/>
  <c r="S113" i="1"/>
  <c r="O54" i="1"/>
  <c r="O77" i="1"/>
  <c r="S108" i="1"/>
  <c r="X69" i="1"/>
  <c r="U114" i="1"/>
  <c r="Q106" i="1"/>
  <c r="U97" i="1"/>
  <c r="Y89" i="1"/>
  <c r="N107" i="1"/>
  <c r="U69" i="1"/>
  <c r="W70" i="1"/>
  <c r="V82" i="1"/>
  <c r="T54" i="1"/>
  <c r="Y113" i="1"/>
  <c r="W57" i="1"/>
  <c r="Y100" i="1"/>
  <c r="N71" i="1"/>
  <c r="Y108" i="1"/>
  <c r="P91" i="1"/>
  <c r="S120" i="1"/>
  <c r="W125" i="1"/>
  <c r="X13" i="1"/>
  <c r="T110" i="1"/>
  <c r="P64" i="1"/>
  <c r="Y86" i="1"/>
  <c r="S134" i="1"/>
  <c r="S93" i="1"/>
  <c r="T62" i="1"/>
  <c r="Y61" i="1"/>
  <c r="T52" i="1"/>
  <c r="N57" i="1"/>
  <c r="O76" i="1"/>
  <c r="S95" i="1"/>
  <c r="N93" i="1"/>
  <c r="S91" i="1"/>
  <c r="O60" i="1"/>
  <c r="O114" i="1"/>
  <c r="X127" i="1"/>
  <c r="N133" i="1"/>
  <c r="Q78" i="1"/>
  <c r="S51" i="1"/>
  <c r="V60" i="1"/>
  <c r="U111" i="1"/>
  <c r="T96" i="1"/>
  <c r="Q122" i="1"/>
  <c r="Q118" i="1"/>
  <c r="P81" i="1"/>
  <c r="V107" i="1"/>
  <c r="X105" i="1"/>
  <c r="X121" i="1"/>
  <c r="P134" i="1"/>
  <c r="Y134" i="1"/>
  <c r="W131" i="1"/>
  <c r="S71" i="1"/>
  <c r="Y78" i="1"/>
  <c r="P53" i="1"/>
  <c r="V19" i="1"/>
  <c r="T81" i="1"/>
  <c r="W100" i="1"/>
  <c r="U73" i="1"/>
  <c r="Y76" i="1"/>
  <c r="T85" i="1"/>
  <c r="T127" i="1"/>
  <c r="X114" i="1"/>
  <c r="X56" i="1"/>
  <c r="X120" i="1"/>
  <c r="W106" i="1"/>
  <c r="X54" i="1"/>
  <c r="P132" i="1"/>
  <c r="Y118" i="1"/>
  <c r="V52" i="1"/>
  <c r="V132" i="1"/>
  <c r="V129" i="1"/>
  <c r="N120" i="1"/>
  <c r="T97" i="1"/>
  <c r="X132" i="1"/>
  <c r="X107" i="1"/>
  <c r="S56" i="1"/>
  <c r="Q133" i="1"/>
  <c r="O128" i="1"/>
  <c r="X116" i="1"/>
  <c r="Y83" i="1"/>
  <c r="P56" i="1"/>
  <c r="P109" i="1"/>
  <c r="U55" i="1"/>
  <c r="N51" i="1"/>
  <c r="Q76" i="1"/>
  <c r="U78" i="1"/>
  <c r="O63" i="1"/>
  <c r="W120" i="1"/>
  <c r="W69" i="1"/>
  <c r="W60" i="1"/>
  <c r="P98" i="1"/>
  <c r="N58" i="1"/>
  <c r="U50" i="1"/>
  <c r="Y81" i="1"/>
  <c r="U60" i="1"/>
  <c r="V122" i="1"/>
  <c r="Q64" i="1"/>
  <c r="V79" i="1"/>
  <c r="W118" i="1"/>
  <c r="W124" i="1"/>
  <c r="P51" i="1"/>
  <c r="U109" i="1"/>
  <c r="X78" i="1"/>
  <c r="Y92" i="1"/>
  <c r="U79" i="1"/>
  <c r="N125" i="1"/>
  <c r="X73" i="1"/>
  <c r="Q123" i="1"/>
  <c r="T74" i="1"/>
  <c r="Y117" i="1"/>
  <c r="X57" i="1"/>
  <c r="X84" i="1"/>
  <c r="T102" i="1"/>
  <c r="U72" i="1"/>
  <c r="P83" i="1"/>
  <c r="N116" i="1"/>
  <c r="P89" i="1"/>
  <c r="O134" i="1"/>
  <c r="U112" i="1"/>
  <c r="U84" i="1"/>
  <c r="W94" i="1"/>
  <c r="S131" i="1"/>
  <c r="O102" i="1"/>
  <c r="T71" i="1"/>
  <c r="Q94" i="1"/>
  <c r="Q109" i="1"/>
  <c r="W53" i="1"/>
  <c r="P102" i="1"/>
  <c r="P62" i="1"/>
  <c r="S104" i="1"/>
  <c r="X126" i="1"/>
  <c r="W97" i="1"/>
  <c r="W128" i="1"/>
  <c r="T56" i="1"/>
  <c r="X60" i="1"/>
  <c r="E10" i="1"/>
  <c r="O50" i="1"/>
  <c r="T115" i="1"/>
  <c r="X66" i="1"/>
  <c r="X96" i="1"/>
  <c r="V54" i="1"/>
  <c r="P103" i="1"/>
  <c r="Y74" i="1"/>
  <c r="U94" i="1"/>
  <c r="W127" i="1"/>
  <c r="T101" i="1"/>
  <c r="T86" i="1"/>
  <c r="T124" i="1"/>
  <c r="N92" i="1"/>
  <c r="Q130" i="1"/>
  <c r="Q69" i="1"/>
  <c r="T100" i="1"/>
  <c r="V127" i="1"/>
  <c r="U130" i="1"/>
  <c r="O108" i="1"/>
  <c r="T73" i="1"/>
  <c r="U133" i="1"/>
  <c r="Q128" i="1"/>
  <c r="P57" i="1"/>
  <c r="V123" i="1"/>
  <c r="O89" i="1"/>
  <c r="W133" i="1"/>
  <c r="O80" i="1"/>
  <c r="X117" i="1"/>
  <c r="V87" i="1"/>
  <c r="Q102" i="1"/>
  <c r="Q132" i="1"/>
  <c r="O51" i="1"/>
  <c r="Y64" i="1"/>
  <c r="X123" i="1"/>
  <c r="W87" i="1"/>
  <c r="W75" i="1"/>
  <c r="Y60" i="1"/>
  <c r="P118" i="1"/>
  <c r="N54" i="1"/>
  <c r="O120" i="1"/>
  <c r="Y67" i="1"/>
  <c r="Y59" i="1"/>
  <c r="S96" i="1"/>
  <c r="P114" i="1"/>
  <c r="O105" i="1"/>
  <c r="P66" i="1"/>
  <c r="W85" i="1"/>
  <c r="N79" i="1"/>
  <c r="P119" i="1"/>
  <c r="T120" i="1"/>
  <c r="P126" i="1"/>
  <c r="W76" i="1"/>
  <c r="P82" i="1"/>
  <c r="Y63" i="1"/>
  <c r="S82" i="1"/>
  <c r="X95" i="1"/>
  <c r="Y105" i="1"/>
  <c r="X70" i="1"/>
  <c r="Y50" i="1"/>
  <c r="O74" i="1"/>
  <c r="T82" i="1"/>
  <c r="Y90" i="1"/>
  <c r="V105" i="1"/>
  <c r="U85" i="1"/>
  <c r="W63" i="1"/>
  <c r="Y52" i="1"/>
  <c r="V50" i="1"/>
  <c r="U61" i="1"/>
  <c r="T116" i="1"/>
  <c r="N122" i="1"/>
  <c r="X129" i="1"/>
  <c r="Y65" i="1"/>
  <c r="Y130" i="1"/>
  <c r="S62" i="1"/>
  <c r="T128" i="1"/>
  <c r="X53" i="1"/>
  <c r="X94" i="1"/>
  <c r="O103" i="1"/>
  <c r="Q79" i="1"/>
  <c r="P70" i="1"/>
  <c r="S85" i="1"/>
  <c r="Y75" i="1"/>
  <c r="Q110" i="1"/>
  <c r="Y85" i="1"/>
  <c r="P77" i="1"/>
  <c r="T80" i="1"/>
  <c r="Q86" i="1"/>
  <c r="O99" i="1"/>
  <c r="U74" i="1"/>
  <c r="N55" i="1"/>
  <c r="V116" i="1"/>
  <c r="P52" i="1"/>
  <c r="Q66" i="1"/>
  <c r="Y102" i="1"/>
  <c r="V119" i="1"/>
  <c r="U65" i="1"/>
  <c r="Y133" i="1"/>
  <c r="Y51" i="1"/>
  <c r="G34" i="1" l="1"/>
  <c r="F34" i="1" s="1"/>
  <c r="G31" i="1"/>
  <c r="F31" i="1" s="1"/>
  <c r="G41" i="1"/>
  <c r="F41" i="1" s="1"/>
  <c r="J42" i="1"/>
  <c r="K42" i="1" s="1"/>
  <c r="J39" i="1"/>
  <c r="K39" i="1" s="1"/>
  <c r="J45" i="1"/>
  <c r="K45" i="1" s="1"/>
  <c r="J33" i="1"/>
  <c r="K33" i="1" s="1"/>
  <c r="G32" i="1"/>
  <c r="F32" i="1" s="1"/>
  <c r="J32" i="1"/>
  <c r="K32" i="1" s="1"/>
  <c r="G40" i="1"/>
  <c r="F40" i="1" s="1"/>
  <c r="G44" i="1"/>
  <c r="F44" i="1" s="1"/>
  <c r="G45" i="1"/>
  <c r="F45" i="1" s="1"/>
  <c r="J31" i="1"/>
  <c r="K31" i="1" s="1"/>
  <c r="G37" i="1"/>
  <c r="F37" i="1" s="1"/>
  <c r="G36" i="1"/>
  <c r="F36" i="1" s="1"/>
  <c r="G43" i="1"/>
  <c r="F43" i="1" s="1"/>
  <c r="G35" i="1"/>
  <c r="F35" i="1" s="1"/>
  <c r="J34" i="1"/>
  <c r="K34" i="1" s="1"/>
  <c r="J43" i="1"/>
  <c r="K43" i="1" s="1"/>
  <c r="J37" i="1"/>
  <c r="K37" i="1" s="1"/>
  <c r="J41" i="1"/>
  <c r="K41" i="1" s="1"/>
  <c r="G42" i="1"/>
  <c r="F42" i="1" s="1"/>
  <c r="J44" i="1"/>
  <c r="K44" i="1" s="1"/>
  <c r="J35" i="1"/>
  <c r="K35" i="1" s="1"/>
  <c r="J40" i="1"/>
  <c r="K40" i="1" s="1"/>
  <c r="G38" i="1"/>
  <c r="F38" i="1" s="1"/>
  <c r="J38" i="1"/>
  <c r="K38" i="1" s="1"/>
  <c r="J36" i="1"/>
  <c r="K36" i="1" s="1"/>
  <c r="G33" i="1"/>
  <c r="F33" i="1" s="1"/>
  <c r="G39" i="1"/>
  <c r="F39" i="1" s="1"/>
  <c r="E34" i="1" a="1"/>
  <c r="E31" i="1" a="1"/>
  <c r="E41" i="1" a="1"/>
  <c r="L42" i="1" a="1"/>
  <c r="L39" i="1" a="1"/>
  <c r="L45" i="1" a="1"/>
  <c r="L33" i="1" a="1"/>
  <c r="E32" i="1" a="1"/>
  <c r="E43" i="1" a="1"/>
  <c r="L35" i="1" a="1"/>
  <c r="L32" i="1" a="1"/>
  <c r="E35" i="1" a="1"/>
  <c r="L40" i="1" a="1"/>
  <c r="L44" i="1" a="1"/>
  <c r="E40" i="1" a="1"/>
  <c r="L34" i="1" a="1"/>
  <c r="E44" i="1" a="1"/>
  <c r="L43" i="1" a="1"/>
  <c r="E45" i="1" a="1"/>
  <c r="L37" i="1" a="1"/>
  <c r="L31" i="1" a="1"/>
  <c r="L41" i="1" a="1"/>
  <c r="E37" i="1" a="1"/>
  <c r="E42" i="1" a="1"/>
  <c r="E36" i="1" a="1"/>
  <c r="E38" i="1" a="1"/>
  <c r="L38" i="1" a="1"/>
  <c r="L36" i="1" a="1"/>
  <c r="E33" i="1" a="1"/>
  <c r="E39" i="1" a="1"/>
  <c r="E34" i="1" l="1"/>
  <c r="L42" i="1"/>
  <c r="E41" i="1"/>
  <c r="E31" i="1"/>
  <c r="L33" i="1"/>
  <c r="L45" i="1"/>
  <c r="L39" i="1"/>
  <c r="E36" i="1"/>
  <c r="E42" i="1"/>
  <c r="E37" i="1"/>
  <c r="L41" i="1"/>
  <c r="L31" i="1"/>
  <c r="L37" i="1"/>
  <c r="E45" i="1"/>
  <c r="L43" i="1"/>
  <c r="E44" i="1"/>
  <c r="L34" i="1"/>
  <c r="E40" i="1"/>
  <c r="L44" i="1"/>
  <c r="L40" i="1"/>
  <c r="E35" i="1"/>
  <c r="L32" i="1"/>
  <c r="L35" i="1"/>
  <c r="E43" i="1"/>
  <c r="E32" i="1"/>
  <c r="E39" i="1"/>
  <c r="E33" i="1"/>
  <c r="L36" i="1"/>
  <c r="L38" i="1"/>
  <c r="E38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<sst xmlns="http://schemas.openxmlformats.org/spreadsheetml/2006/main" count="565" uniqueCount="408">
  <si>
    <t>S&amp;P 500</t>
  </si>
  <si>
    <t>DJIA</t>
  </si>
  <si>
    <t>IBOV</t>
  </si>
  <si>
    <t>Nasdaq</t>
  </si>
  <si>
    <t>IBOVESPA</t>
  </si>
  <si>
    <t>DOW JONES</t>
  </si>
  <si>
    <t>NASDAQ</t>
  </si>
  <si>
    <t>EURO</t>
  </si>
  <si>
    <t>DÓLAR</t>
  </si>
  <si>
    <t>COTAÇÃO</t>
  </si>
  <si>
    <t>▲ %</t>
  </si>
  <si>
    <t>ÍNDICES</t>
  </si>
  <si>
    <t>Dólar x Euro</t>
  </si>
  <si>
    <t>*IENE</t>
  </si>
  <si>
    <t>*IUAN</t>
  </si>
  <si>
    <t>Código</t>
  </si>
  <si>
    <t>Indicador</t>
  </si>
  <si>
    <t xml:space="preserve">Preço </t>
  </si>
  <si>
    <t xml:space="preserve">Mín </t>
  </si>
  <si>
    <t xml:space="preserve">Máx </t>
  </si>
  <si>
    <t xml:space="preserve">Var </t>
  </si>
  <si>
    <t xml:space="preserve">Var % </t>
  </si>
  <si>
    <r>
      <t xml:space="preserve">*LIBRA </t>
    </r>
    <r>
      <rPr>
        <b/>
        <sz val="8"/>
        <color theme="0"/>
        <rFont val="Calibri"/>
        <family val="2"/>
        <scheme val="minor"/>
      </rPr>
      <t>Esterlina</t>
    </r>
  </si>
  <si>
    <r>
      <t xml:space="preserve">*FRANCO </t>
    </r>
    <r>
      <rPr>
        <b/>
        <sz val="8"/>
        <color theme="0"/>
        <rFont val="Calibri"/>
        <family val="2"/>
        <scheme val="minor"/>
      </rPr>
      <t>Suiço</t>
    </r>
  </si>
  <si>
    <t xml:space="preserve">Vol </t>
  </si>
  <si>
    <t xml:space="preserve">Títulos </t>
  </si>
  <si>
    <t>BMV</t>
  </si>
  <si>
    <t>BVC COL</t>
  </si>
  <si>
    <t>SPX&lt;TRADINGECONOMICS&gt;</t>
  </si>
  <si>
    <t>Dados Cadastrais</t>
  </si>
  <si>
    <t>PRINCIPAIS ÍNDICES DOS USA E IBOVESPA</t>
  </si>
  <si>
    <t>CÂMBIO</t>
  </si>
  <si>
    <r>
      <t xml:space="preserve">Esclr </t>
    </r>
    <r>
      <rPr>
        <b/>
        <sz val="10"/>
        <color rgb="FFEFC749"/>
        <rFont val="Segoe UI"/>
        <family val="2"/>
      </rPr>
      <t>Subsetor</t>
    </r>
    <r>
      <rPr>
        <b/>
        <sz val="10"/>
        <color theme="0"/>
        <rFont val="Segoe UI"/>
        <family val="2"/>
      </rPr>
      <t xml:space="preserve"> →</t>
    </r>
  </si>
  <si>
    <t>Lista Subsetor</t>
  </si>
  <si>
    <t>Todos</t>
  </si>
  <si>
    <t>Filtros</t>
  </si>
  <si>
    <r>
      <rPr>
        <b/>
        <sz val="11"/>
        <color theme="0"/>
        <rFont val="Calibri"/>
        <family val="2"/>
        <scheme val="minor"/>
      </rPr>
      <t xml:space="preserve">Escolher </t>
    </r>
    <r>
      <rPr>
        <b/>
        <sz val="11"/>
        <color rgb="FFEFC749"/>
        <rFont val="Calibri"/>
        <family val="2"/>
        <scheme val="minor"/>
      </rPr>
      <t>Índice</t>
    </r>
    <r>
      <rPr>
        <b/>
        <sz val="11"/>
        <color rgb="FF006B66"/>
        <rFont val="Calibri"/>
        <family val="2"/>
        <scheme val="minor"/>
      </rPr>
      <t xml:space="preserve"> </t>
    </r>
    <r>
      <rPr>
        <b/>
        <sz val="11"/>
        <color theme="0"/>
        <rFont val="Calibri"/>
        <family val="2"/>
      </rPr>
      <t>→</t>
    </r>
  </si>
  <si>
    <t>Cotações</t>
  </si>
  <si>
    <t>Abertura</t>
  </si>
  <si>
    <t>Máx</t>
  </si>
  <si>
    <t>Preço</t>
  </si>
  <si>
    <t>Bid</t>
  </si>
  <si>
    <t>Ask</t>
  </si>
  <si>
    <t>Hora</t>
  </si>
  <si>
    <t>INDU&lt;TRADINGECONOMICS&gt;</t>
  </si>
  <si>
    <t>NDX&lt;TRADINGECONOMICS&gt;</t>
  </si>
  <si>
    <t>BKX&lt;TRADINGECONOMICS&gt;</t>
  </si>
  <si>
    <t>XIN9&lt;TRADINGECONOMICS&gt;</t>
  </si>
  <si>
    <t>NKY&lt;TRADINGECONOMICS&gt;</t>
  </si>
  <si>
    <t>HSI&lt;TRADINGECONOMICS&gt;</t>
  </si>
  <si>
    <t>AS51&lt;TRADINGECONOMICS&gt;</t>
  </si>
  <si>
    <t>SX5E&lt;TRADINGECONOMICS&gt;</t>
  </si>
  <si>
    <t>CAC&lt;TRADINGECONOMICS&gt;</t>
  </si>
  <si>
    <t>DAX&lt;TRADINGECONOMICS&gt;</t>
  </si>
  <si>
    <t>FTSEMIB&lt;TRADINGECONOMICS&gt;</t>
  </si>
  <si>
    <t>AEX&lt;TRADINGECONOMICS&gt;</t>
  </si>
  <si>
    <t>IBEX&lt;TRADINGECONOMICS&gt;</t>
  </si>
  <si>
    <t>SMI&lt;TRADINGECONOMICS&gt;</t>
  </si>
  <si>
    <t>UKX&lt;TRADINGECONOMICS&gt;</t>
  </si>
  <si>
    <t>MERVAL</t>
  </si>
  <si>
    <t>IPYC</t>
  </si>
  <si>
    <t>COLCAP</t>
  </si>
  <si>
    <t>C A&lt;TRADINGECONOMICS&gt;</t>
  </si>
  <si>
    <t>Oat&lt;TRADINGECONOMICS&gt;</t>
  </si>
  <si>
    <t>RR1&lt;TRADINGECONOMICS&gt;</t>
  </si>
  <si>
    <t>S A&lt;TRADINGECONOMICS&gt;</t>
  </si>
  <si>
    <t>W A&lt;TRADINGECONOMICS&gt;</t>
  </si>
  <si>
    <t>COG1&lt;TRADINGECONOMICS&gt;</t>
  </si>
  <si>
    <t>CL1&lt;TRADINGECONOMICS&gt;</t>
  </si>
  <si>
    <t>XB1&lt;TRADINGECONOMICS&gt;</t>
  </si>
  <si>
    <t>HO1&lt;TRADINGECONOMICS&gt;</t>
  </si>
  <si>
    <t>NG1&lt;TRADINGECONOMICS&gt;</t>
  </si>
  <si>
    <t>FC1&lt;TRADINGECONOMICS&gt;</t>
  </si>
  <si>
    <t>LH1&lt;TRADINGECONOMICS&gt;</t>
  </si>
  <si>
    <t>LC1&lt;TRADINGECONOMICS&gt;</t>
  </si>
  <si>
    <t>HG1&lt;TRADINGECONOMICS&gt;</t>
  </si>
  <si>
    <t>GC1&lt;TRADINGECONOMICS&gt;</t>
  </si>
  <si>
    <t>SI1&lt;TRADINGECONOMICS&gt;</t>
  </si>
  <si>
    <t>15 MAIORES VAR %</t>
  </si>
  <si>
    <t>15 MENORES VAR %</t>
  </si>
  <si>
    <t>Commodities</t>
  </si>
  <si>
    <t>Nome</t>
  </si>
  <si>
    <t>índices Internacional</t>
  </si>
  <si>
    <t>RRRP3&lt;XBSP&gt;</t>
  </si>
  <si>
    <t>ALSO3&lt;XBSP&gt;</t>
  </si>
  <si>
    <t>ALPA4&lt;XBSP&gt;</t>
  </si>
  <si>
    <t>ABEV3&lt;XBSP&gt;</t>
  </si>
  <si>
    <t>ARZZ3&lt;XBSP&gt;</t>
  </si>
  <si>
    <t>ASAI3&lt;XBSP&gt;</t>
  </si>
  <si>
    <t>AZUL4&lt;XBSP&gt;</t>
  </si>
  <si>
    <t>B3SA3&lt;XBSP&gt;</t>
  </si>
  <si>
    <t>BBSE3&lt;XBSP&gt;</t>
  </si>
  <si>
    <t>BBDC3&lt;XBSP&gt;</t>
  </si>
  <si>
    <t>BBDC4&lt;XBSP&gt;</t>
  </si>
  <si>
    <t>BRAP4&lt;XBSP&gt;</t>
  </si>
  <si>
    <t>BBAS3&lt;XBSP&gt;</t>
  </si>
  <si>
    <t>BRKM5&lt;XBSP&gt;</t>
  </si>
  <si>
    <t>BRFS3&lt;XBSP&gt;</t>
  </si>
  <si>
    <t>BPAC11&lt;XBSP&gt;</t>
  </si>
  <si>
    <t>CRFB3&lt;XBSP&gt;</t>
  </si>
  <si>
    <t>CCRO3&lt;XBSP&gt;</t>
  </si>
  <si>
    <t>CMIG4&lt;XBSP&gt;</t>
  </si>
  <si>
    <t>CIEL3&lt;XBSP&gt;</t>
  </si>
  <si>
    <t>COGN3&lt;XBSP&gt;</t>
  </si>
  <si>
    <t>CPLE6&lt;XBSP&gt;</t>
  </si>
  <si>
    <t>CSAN3&lt;XBSP&gt;</t>
  </si>
  <si>
    <t>CPFE3&lt;XBSP&gt;</t>
  </si>
  <si>
    <t>CMIN3&lt;XBSP&gt;</t>
  </si>
  <si>
    <t>CVCB3&lt;XBSP&gt;</t>
  </si>
  <si>
    <t>CYRE3&lt;XBSP&gt;</t>
  </si>
  <si>
    <t>DXCO3&lt;XBSP&gt;</t>
  </si>
  <si>
    <t>ELET3&lt;XBSP&gt;</t>
  </si>
  <si>
    <t>ELET6&lt;XBSP&gt;</t>
  </si>
  <si>
    <t>EMBR3&lt;XBSP&gt;</t>
  </si>
  <si>
    <t>ENGI11&lt;XBSP&gt;</t>
  </si>
  <si>
    <t>ENEV3&lt;XBSP&gt;</t>
  </si>
  <si>
    <t>EGIE3&lt;XBSP&gt;</t>
  </si>
  <si>
    <t>EQTL3&lt;XBSP&gt;</t>
  </si>
  <si>
    <t>EZTC3&lt;XBSP&gt;</t>
  </si>
  <si>
    <t>FLRY3&lt;XBSP&gt;</t>
  </si>
  <si>
    <t>GGBR4&lt;XBSP&gt;</t>
  </si>
  <si>
    <t>GOAU4&lt;XBSP&gt;</t>
  </si>
  <si>
    <t>GOLL4&lt;XBSP&gt;</t>
  </si>
  <si>
    <t>NTCO3&lt;XBSP&gt;</t>
  </si>
  <si>
    <t>SOMA3&lt;XBSP&gt;</t>
  </si>
  <si>
    <t>HAPV3&lt;XBSP&gt;</t>
  </si>
  <si>
    <t>HYPE3&lt;XBSP&gt;</t>
  </si>
  <si>
    <t>IGTI11&lt;XBSP&gt;</t>
  </si>
  <si>
    <t>IRBR3&lt;XBSP&gt;</t>
  </si>
  <si>
    <t>ITSA4&lt;XBSP&gt;</t>
  </si>
  <si>
    <t>ITUB4&lt;XBSP&gt;</t>
  </si>
  <si>
    <t>JBSS3&lt;XBSP&gt;</t>
  </si>
  <si>
    <t>KLBN11&lt;XBSP&gt;</t>
  </si>
  <si>
    <t>RENT3&lt;XBSP&gt;</t>
  </si>
  <si>
    <t>LWSA3&lt;XBSP&gt;</t>
  </si>
  <si>
    <t>LREN3&lt;XBSP&gt;</t>
  </si>
  <si>
    <t>MGLU3&lt;XBSP&gt;</t>
  </si>
  <si>
    <t>MRFG3&lt;XBSP&gt;</t>
  </si>
  <si>
    <t>BEEF3&lt;XBSP&gt;</t>
  </si>
  <si>
    <t>MRVE3&lt;XBSP&gt;</t>
  </si>
  <si>
    <t>MULT3&lt;XBSP&gt;</t>
  </si>
  <si>
    <t>PCAR3&lt;XBSP&gt;</t>
  </si>
  <si>
    <t>PETR3&lt;XBSP&gt;</t>
  </si>
  <si>
    <t>PETR4&lt;XBSP&gt;</t>
  </si>
  <si>
    <t>PRIO3&lt;XBSP&gt;</t>
  </si>
  <si>
    <t>PETZ3&lt;XBSP&gt;</t>
  </si>
  <si>
    <t>RADL3&lt;XBSP&gt;</t>
  </si>
  <si>
    <t>RAIZ4&lt;XBSP&gt;</t>
  </si>
  <si>
    <t>RDOR3&lt;XBSP&gt;</t>
  </si>
  <si>
    <t>RAIL3&lt;XBSP&gt;</t>
  </si>
  <si>
    <t>SBSP3&lt;XBSP&gt;</t>
  </si>
  <si>
    <t>SANB11&lt;XBSP&gt;</t>
  </si>
  <si>
    <t>SMTO3&lt;XBSP&gt;</t>
  </si>
  <si>
    <t>CSNA3&lt;XBSP&gt;</t>
  </si>
  <si>
    <t>SLCE3&lt;XBSP&gt;</t>
  </si>
  <si>
    <t>SUZB3&lt;XBSP&gt;</t>
  </si>
  <si>
    <t>TAEE11&lt;XBSP&gt;</t>
  </si>
  <si>
    <t>VIVT3&lt;XBSP&gt;</t>
  </si>
  <si>
    <t>TIMS3&lt;XBSP&gt;</t>
  </si>
  <si>
    <t>TOTS3&lt;XBSP&gt;</t>
  </si>
  <si>
    <t>UGPA3&lt;XBSP&gt;</t>
  </si>
  <si>
    <t>USIM5&lt;XBSP&gt;</t>
  </si>
  <si>
    <t>VALE3&lt;XBSP&gt;</t>
  </si>
  <si>
    <t>VBBR3&lt;XBSP&gt;</t>
  </si>
  <si>
    <t>WEGE3&lt;XBSP&gt;</t>
  </si>
  <si>
    <t>YDUQ3&lt;XBSP&gt;</t>
  </si>
  <si>
    <t>RRRP3</t>
  </si>
  <si>
    <t>ALSO3</t>
  </si>
  <si>
    <t>ALPA4</t>
  </si>
  <si>
    <t>ABEV3</t>
  </si>
  <si>
    <t>ARZZ3</t>
  </si>
  <si>
    <t>ASAI3</t>
  </si>
  <si>
    <t>AZUL4</t>
  </si>
  <si>
    <t>B3SA3</t>
  </si>
  <si>
    <t>BBSE3</t>
  </si>
  <si>
    <t>BBDC3</t>
  </si>
  <si>
    <t>BBDC4</t>
  </si>
  <si>
    <t>BRAP4</t>
  </si>
  <si>
    <t>BBAS3</t>
  </si>
  <si>
    <t>BRKM5</t>
  </si>
  <si>
    <t>BRFS3</t>
  </si>
  <si>
    <t>BPAC11</t>
  </si>
  <si>
    <t>CRFB3</t>
  </si>
  <si>
    <t>CCRO3</t>
  </si>
  <si>
    <t>CMIG4</t>
  </si>
  <si>
    <t>CIEL3</t>
  </si>
  <si>
    <t>COGN3</t>
  </si>
  <si>
    <t>CPLE6</t>
  </si>
  <si>
    <t>CSAN3</t>
  </si>
  <si>
    <t>CPFE3</t>
  </si>
  <si>
    <t>CMIN3</t>
  </si>
  <si>
    <t>CVCB3</t>
  </si>
  <si>
    <t>CYRE3</t>
  </si>
  <si>
    <t>DXCO3</t>
  </si>
  <si>
    <t>ELET3</t>
  </si>
  <si>
    <t>ELET6</t>
  </si>
  <si>
    <t>EMBR3</t>
  </si>
  <si>
    <t>ENGI11</t>
  </si>
  <si>
    <t>ENEV3</t>
  </si>
  <si>
    <t>EGIE3</t>
  </si>
  <si>
    <t>EQTL3</t>
  </si>
  <si>
    <t>EZTC3</t>
  </si>
  <si>
    <t>FLRY3</t>
  </si>
  <si>
    <t>GGBR4</t>
  </si>
  <si>
    <t>GOAU4</t>
  </si>
  <si>
    <t>GOLL4</t>
  </si>
  <si>
    <t>NTCO3</t>
  </si>
  <si>
    <t>SOMA3</t>
  </si>
  <si>
    <t>HAPV3</t>
  </si>
  <si>
    <t>HYPE3</t>
  </si>
  <si>
    <t>IGTI11</t>
  </si>
  <si>
    <t>IRBR3</t>
  </si>
  <si>
    <t>ITSA4</t>
  </si>
  <si>
    <t>ITUB4</t>
  </si>
  <si>
    <t>JBSS3</t>
  </si>
  <si>
    <t>KLBN11</t>
  </si>
  <si>
    <t>RENT3</t>
  </si>
  <si>
    <t>LWSA3</t>
  </si>
  <si>
    <t>LREN3</t>
  </si>
  <si>
    <t>MGLU3</t>
  </si>
  <si>
    <t>MRFG3</t>
  </si>
  <si>
    <t>BEEF3</t>
  </si>
  <si>
    <t>MRVE3</t>
  </si>
  <si>
    <t>MULT3</t>
  </si>
  <si>
    <t>PCAR3</t>
  </si>
  <si>
    <t>PETR3</t>
  </si>
  <si>
    <t>PETR4</t>
  </si>
  <si>
    <t>PRIO3</t>
  </si>
  <si>
    <t>PETZ3</t>
  </si>
  <si>
    <t>RADL3</t>
  </si>
  <si>
    <t>RAIZ4</t>
  </si>
  <si>
    <t>RDOR3</t>
  </si>
  <si>
    <t>RAIL3</t>
  </si>
  <si>
    <t>SBSP3</t>
  </si>
  <si>
    <t>SANB11</t>
  </si>
  <si>
    <t>SMTO3</t>
  </si>
  <si>
    <t>CSNA3</t>
  </si>
  <si>
    <t>SLCE3</t>
  </si>
  <si>
    <t>SUZB3</t>
  </si>
  <si>
    <t>TAEE11</t>
  </si>
  <si>
    <t>VIVT3</t>
  </si>
  <si>
    <t>TIMS3</t>
  </si>
  <si>
    <t>TOTS3</t>
  </si>
  <si>
    <t>UGPA3</t>
  </si>
  <si>
    <t>USIM5</t>
  </si>
  <si>
    <t>VALE3</t>
  </si>
  <si>
    <t>VBBR3</t>
  </si>
  <si>
    <t>WEGE3</t>
  </si>
  <si>
    <t>YDUQ3</t>
  </si>
  <si>
    <t>ON</t>
  </si>
  <si>
    <t>PN</t>
  </si>
  <si>
    <t>PNA</t>
  </si>
  <si>
    <t>UNT</t>
  </si>
  <si>
    <t>PNB</t>
  </si>
  <si>
    <t>UNT N2</t>
  </si>
  <si>
    <t>3r Petroleum</t>
  </si>
  <si>
    <t>Alianscsonae</t>
  </si>
  <si>
    <t>Alpargatas</t>
  </si>
  <si>
    <t>Ambev S/A</t>
  </si>
  <si>
    <t>Arezzo Co</t>
  </si>
  <si>
    <t>Assai</t>
  </si>
  <si>
    <t>Azul</t>
  </si>
  <si>
    <t>B3</t>
  </si>
  <si>
    <t>BBSeguridade</t>
  </si>
  <si>
    <t>Bradesco</t>
  </si>
  <si>
    <t>Bradespar</t>
  </si>
  <si>
    <t>Brasil</t>
  </si>
  <si>
    <t>Braskem</t>
  </si>
  <si>
    <t>BRF SA</t>
  </si>
  <si>
    <t>Btgp Banco</t>
  </si>
  <si>
    <t>Carrefour BR</t>
  </si>
  <si>
    <t>CCR SA</t>
  </si>
  <si>
    <t>Cemig</t>
  </si>
  <si>
    <t>Cielo</t>
  </si>
  <si>
    <t>Cogna ON</t>
  </si>
  <si>
    <t>Copel</t>
  </si>
  <si>
    <t>Cosan</t>
  </si>
  <si>
    <t>CPFL Energia</t>
  </si>
  <si>
    <t>Csn Mineracao</t>
  </si>
  <si>
    <t>Cvc Brasil</t>
  </si>
  <si>
    <t>Cyrela Realt</t>
  </si>
  <si>
    <t>Dexco</t>
  </si>
  <si>
    <t>Eletrobras</t>
  </si>
  <si>
    <t>Embraer</t>
  </si>
  <si>
    <t>Energisa</t>
  </si>
  <si>
    <t>Eneva</t>
  </si>
  <si>
    <t>Engie Brasil</t>
  </si>
  <si>
    <t>Equatorial</t>
  </si>
  <si>
    <t>Eztec</t>
  </si>
  <si>
    <t>Fleury</t>
  </si>
  <si>
    <t>Gerdau</t>
  </si>
  <si>
    <t>Gerdau Met</t>
  </si>
  <si>
    <t>Gol</t>
  </si>
  <si>
    <t>Grupo Natura</t>
  </si>
  <si>
    <t>Grupo Soma</t>
  </si>
  <si>
    <t>Hapvida</t>
  </si>
  <si>
    <t>Hypera</t>
  </si>
  <si>
    <t>Iguatemi SA</t>
  </si>
  <si>
    <t>Irbbrasil Re</t>
  </si>
  <si>
    <t>Itausa</t>
  </si>
  <si>
    <t>ItauUnibanco</t>
  </si>
  <si>
    <t>JBS</t>
  </si>
  <si>
    <t>Klabin S/A</t>
  </si>
  <si>
    <t>Localiza</t>
  </si>
  <si>
    <t>Locaweb</t>
  </si>
  <si>
    <t>Lojas Renner</t>
  </si>
  <si>
    <t>Magaz Luiza</t>
  </si>
  <si>
    <t>Marfrig</t>
  </si>
  <si>
    <t>Minerva</t>
  </si>
  <si>
    <t>MRV</t>
  </si>
  <si>
    <t>Multiplan</t>
  </si>
  <si>
    <t>P.Acucar-Cbd</t>
  </si>
  <si>
    <t>Petrobras</t>
  </si>
  <si>
    <t>Petrorio</t>
  </si>
  <si>
    <t>Petz</t>
  </si>
  <si>
    <t>RaiaDrogasil</t>
  </si>
  <si>
    <t>Raizen</t>
  </si>
  <si>
    <t>Rede D Or</t>
  </si>
  <si>
    <t>Rumo S.A.</t>
  </si>
  <si>
    <t>Sabesp</t>
  </si>
  <si>
    <t>Santander BR</t>
  </si>
  <si>
    <t>Sao Martinho</t>
  </si>
  <si>
    <t>Sid Nacional</t>
  </si>
  <si>
    <t>SLC Agricola</t>
  </si>
  <si>
    <t>Suzano S.A.</t>
  </si>
  <si>
    <t>Taesa</t>
  </si>
  <si>
    <t>Telef Brasil</t>
  </si>
  <si>
    <t>Tim</t>
  </si>
  <si>
    <t>Totvs</t>
  </si>
  <si>
    <t>Ultrapar</t>
  </si>
  <si>
    <t>Usiminas</t>
  </si>
  <si>
    <t>Vale</t>
  </si>
  <si>
    <t>Vibra</t>
  </si>
  <si>
    <t>Weg</t>
  </si>
  <si>
    <t>Yduqs Part</t>
  </si>
  <si>
    <t>Petróleo gás e biocombustíveis</t>
  </si>
  <si>
    <t>Exploração de imóveis</t>
  </si>
  <si>
    <t>Tecidos vestuário e calçados</t>
  </si>
  <si>
    <t>Bebidas</t>
  </si>
  <si>
    <t>Comércio</t>
  </si>
  <si>
    <t>Comércio e distribuição</t>
  </si>
  <si>
    <t>Transporte</t>
  </si>
  <si>
    <t>Serviços financeiros diversos</t>
  </si>
  <si>
    <t>Previdência e seguros</t>
  </si>
  <si>
    <t>Intermediários financeiros</t>
  </si>
  <si>
    <t>Mineração</t>
  </si>
  <si>
    <t>Químicos</t>
  </si>
  <si>
    <t>Alimentos processados</t>
  </si>
  <si>
    <t>Energia elétrica</t>
  </si>
  <si>
    <t>Diversos</t>
  </si>
  <si>
    <t>Viagens e lazer</t>
  </si>
  <si>
    <t>Construção civil</t>
  </si>
  <si>
    <t>Madeira e papel</t>
  </si>
  <si>
    <t>Material de transporte</t>
  </si>
  <si>
    <t>Serviços médico-hospitalares análises e diagnósticos</t>
  </si>
  <si>
    <t>Siderurgia e metalurgia</t>
  </si>
  <si>
    <t>Produtos de uso pessoal e de limpeza</t>
  </si>
  <si>
    <t>Programas e serviços</t>
  </si>
  <si>
    <t>Agropecuária</t>
  </si>
  <si>
    <t>Água e saneamento</t>
  </si>
  <si>
    <t>Telecomunicações</t>
  </si>
  <si>
    <t>Máquinas e equipamentos</t>
  </si>
  <si>
    <t>Milho</t>
  </si>
  <si>
    <t>Aveia</t>
  </si>
  <si>
    <t>Arroz</t>
  </si>
  <si>
    <t>Soja</t>
  </si>
  <si>
    <t>Trigo</t>
  </si>
  <si>
    <t>Petróleo Brent</t>
  </si>
  <si>
    <t>Óleo Cru</t>
  </si>
  <si>
    <t>Gasolina</t>
  </si>
  <si>
    <t>Óleo de Aquecimento</t>
  </si>
  <si>
    <t>Gás Natural</t>
  </si>
  <si>
    <t>Boi Magro (Engorda)</t>
  </si>
  <si>
    <t>Porco Magro</t>
  </si>
  <si>
    <t>Boi Gordo</t>
  </si>
  <si>
    <t>Cobre</t>
  </si>
  <si>
    <t>Ouro</t>
  </si>
  <si>
    <t>Prata</t>
  </si>
  <si>
    <t xml:space="preserve">COMMODITIES </t>
  </si>
  <si>
    <r>
      <t xml:space="preserve">* </t>
    </r>
    <r>
      <rPr>
        <b/>
        <sz val="8"/>
        <color rgb="FFEFC749"/>
        <rFont val="Segoe UI"/>
        <family val="2"/>
      </rPr>
      <t>Mexico, Colombia e Argentina, estão com um atraso de 15min</t>
    </r>
    <r>
      <rPr>
        <b/>
        <sz val="8"/>
        <color theme="0"/>
        <rFont val="Segoe UI"/>
        <family val="2"/>
      </rPr>
      <t xml:space="preserve">
** </t>
    </r>
    <r>
      <rPr>
        <b/>
        <sz val="8"/>
        <color rgb="FFEFC749"/>
        <rFont val="Segoe UI"/>
        <family val="2"/>
      </rPr>
      <t>Milho, Aveia, Arroz, Soja e Trigo, estão com um atraso de 15min</t>
    </r>
    <r>
      <rPr>
        <b/>
        <sz val="8"/>
        <color theme="0"/>
        <rFont val="Segoe UI"/>
        <family val="2"/>
      </rPr>
      <t xml:space="preserve">
*** </t>
    </r>
    <r>
      <rPr>
        <b/>
        <sz val="8"/>
        <color rgb="FFEFC749"/>
        <rFont val="Segoe UI"/>
        <family val="2"/>
      </rPr>
      <t>Dólar cotado frente as moedas: Euro, Libra, Franco, Iene e Iuan</t>
    </r>
  </si>
  <si>
    <r>
      <rPr>
        <b/>
        <sz val="11"/>
        <color theme="0"/>
        <rFont val="Calibri"/>
        <family val="2"/>
        <scheme val="minor"/>
      </rPr>
      <t>*</t>
    </r>
    <r>
      <rPr>
        <b/>
        <sz val="11"/>
        <color theme="1"/>
        <rFont val="Calibri"/>
        <family val="2"/>
        <scheme val="minor"/>
      </rPr>
      <t xml:space="preserve"> </t>
    </r>
    <r>
      <rPr>
        <b/>
        <sz val="11"/>
        <color rgb="FFEFC749"/>
        <rFont val="Calibri"/>
        <family val="2"/>
        <scheme val="minor"/>
      </rPr>
      <t>Dados do tipo CFD</t>
    </r>
  </si>
  <si>
    <t>CHINA</t>
  </si>
  <si>
    <t>HONG KONG</t>
  </si>
  <si>
    <t>US30 (EUA-DJIA)</t>
  </si>
  <si>
    <t>US500 (EUA-S&amp;P500)</t>
  </si>
  <si>
    <t>USNDX (EUA-NASDAQ)</t>
  </si>
  <si>
    <t>CH50 (China)</t>
  </si>
  <si>
    <t>JP225 (Japão)</t>
  </si>
  <si>
    <t>HK50 (Hong Kong)</t>
  </si>
  <si>
    <t>AU200 (Australia)</t>
  </si>
  <si>
    <t>EU50 (Europa)</t>
  </si>
  <si>
    <t>FR40 (França)</t>
  </si>
  <si>
    <t>DE40 (Alemanha)</t>
  </si>
  <si>
    <t>IT40 (Itália)</t>
  </si>
  <si>
    <t>NL25 (Holanda)</t>
  </si>
  <si>
    <t>ES35 (Espanha)</t>
  </si>
  <si>
    <t>CH20 (Suiça)</t>
  </si>
  <si>
    <t>GB100 (Reino Unido)</t>
  </si>
  <si>
    <t>US Bank Index (EUA)</t>
  </si>
  <si>
    <t>BHIA3&lt;XBSP&gt;</t>
  </si>
  <si>
    <t>RECV3&lt;XBSP&gt;</t>
  </si>
  <si>
    <t>VAMO3&lt;XBSP&gt;</t>
  </si>
  <si>
    <t>BHIA3</t>
  </si>
  <si>
    <t>RECV3</t>
  </si>
  <si>
    <t>VAMO3</t>
  </si>
  <si>
    <t>Casas Bahia</t>
  </si>
  <si>
    <t>Petrorecsa</t>
  </si>
  <si>
    <t>Vamos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</si>
</sst>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3" formatCode="_-* #,##0.00_-;\-* #,##0.00_-;_-* &quot;-&quot;??_-;_-@_-"/>
    <numFmt numFmtId="164" formatCode="#,##0.00%;[Red]\-#,##0.00%"/>
    <numFmt numFmtId="165" formatCode="_(* #,##0.00_);_(* \(#,##0.00\);_(* &quot;-&quot;??_);_(@_)"/>
    <numFmt numFmtId="166" formatCode="0.00\ &quot;%&quot;"/>
    <numFmt numFmtId="167" formatCode="#,##0.00_ ;[Red]\-#,##0.00\ "/>
    <numFmt numFmtId="168" formatCode="0.0000"/>
    <numFmt numFmtId="169" formatCode="0.00&quot;%&quot;"/>
    <numFmt numFmtId="170" formatCode="#,##0.0000"/>
    <numFmt numFmtId="171" formatCode="#,##0.00&quot;%&quot;_ ;\-#,##0.00&quot;%&quot;\ "/>
    <numFmt numFmtId="172" formatCode="#,##0.00_ ;\-#,##0.00\ "/>
    <numFmt numFmtId="173" formatCode="[$-F400]h:mm:ss\ AM/PM"/>
    <numFmt numFmtId="174" formatCode="000000"/>
  </numFmts>
  <fonts count="48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theme="1"/>
      <name val="Segoe UI"/>
      <family val="2"/>
    </font>
    <font>
      <sz val="11"/>
      <color theme="1"/>
      <name val="Segoe UI"/>
      <family val="2"/>
    </font>
    <font>
      <sz val="9"/>
      <color theme="1"/>
      <name val="Segoe UI"/>
      <family val="2"/>
    </font>
    <font>
      <sz val="11"/>
      <color theme="1"/>
      <name val="Calibri"/>
      <family val="2"/>
      <scheme val="minor"/>
    </font>
    <font>
      <b/>
      <sz val="12"/>
      <color theme="0"/>
      <name val="Segoe UI"/>
      <family val="2"/>
    </font>
    <font>
      <b/>
      <sz val="16"/>
      <color theme="0"/>
      <name val="Segoe UI"/>
      <family val="2"/>
    </font>
    <font>
      <b/>
      <sz val="10"/>
      <color theme="1"/>
      <name val="Segoe UI"/>
      <family val="2"/>
    </font>
    <font>
      <sz val="11"/>
      <color theme="1"/>
      <name val="Wingdings 3"/>
      <family val="1"/>
      <charset val="2"/>
    </font>
    <font>
      <b/>
      <sz val="10"/>
      <color rgb="FF006B66"/>
      <name val="Segoe UI"/>
      <family val="2"/>
    </font>
    <font>
      <sz val="10"/>
      <color theme="1" tint="0.249977111117893"/>
      <name val="Segoe UI"/>
      <family val="2"/>
    </font>
    <font>
      <b/>
      <sz val="12"/>
      <color rgb="FF006B66"/>
      <name val="Segoe UI"/>
      <family val="2"/>
    </font>
    <font>
      <b/>
      <sz val="10"/>
      <color rgb="FFFF0000"/>
      <name val="Segoe UI"/>
      <family val="2"/>
    </font>
    <font>
      <b/>
      <sz val="11"/>
      <color rgb="FF006B66"/>
      <name val="Calibri"/>
      <family val="2"/>
      <scheme val="minor"/>
    </font>
    <font>
      <b/>
      <sz val="10"/>
      <color rgb="FFDAE2DD"/>
      <name val="Segoe UI"/>
      <family val="2"/>
    </font>
    <font>
      <sz val="9"/>
      <color rgb="FF006B66"/>
      <name val="Segoe UI"/>
      <family val="2"/>
    </font>
    <font>
      <b/>
      <sz val="9"/>
      <color rgb="FF006B66"/>
      <name val="Segoe UI"/>
      <family val="2"/>
    </font>
    <font>
      <b/>
      <sz val="10"/>
      <color theme="1" tint="0.249977111117893"/>
      <name val="Segoe UI"/>
      <family val="2"/>
    </font>
    <font>
      <sz val="9"/>
      <color theme="0"/>
      <name val="Segoe UI"/>
      <family val="2"/>
    </font>
    <font>
      <b/>
      <sz val="16"/>
      <color rgb="FFDAE2DD"/>
      <name val="Segoe UI"/>
      <family val="2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0"/>
      <name val="Segoe UI"/>
      <family val="2"/>
    </font>
    <font>
      <b/>
      <sz val="10"/>
      <color theme="0"/>
      <name val="Segoe UI"/>
      <family val="2"/>
    </font>
    <font>
      <b/>
      <sz val="20"/>
      <color theme="0"/>
      <name val="Calibri"/>
      <family val="2"/>
      <scheme val="minor"/>
    </font>
    <font>
      <b/>
      <sz val="11"/>
      <color theme="0"/>
      <name val="Segoe UI"/>
      <family val="2"/>
    </font>
    <font>
      <b/>
      <sz val="12"/>
      <color theme="0"/>
      <name val="Calibri"/>
      <family val="2"/>
      <scheme val="minor"/>
    </font>
    <font>
      <b/>
      <sz val="12"/>
      <color theme="0"/>
      <name val="Arial Nova"/>
      <family val="2"/>
    </font>
    <font>
      <b/>
      <sz val="11"/>
      <color rgb="FFEFC749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sz val="10"/>
      <color rgb="FFEFC749"/>
      <name val="Segoe UI"/>
      <family val="2"/>
    </font>
    <font>
      <sz val="10"/>
      <color theme="2"/>
      <name val="Calibri"/>
      <family val="2"/>
      <scheme val="minor"/>
    </font>
    <font>
      <sz val="10"/>
      <color theme="0"/>
      <name val="Segoe UI"/>
      <family val="2"/>
    </font>
    <font>
      <sz val="10"/>
      <color theme="0"/>
      <name val="Calibri"/>
      <family val="2"/>
      <scheme val="minor"/>
    </font>
    <font>
      <b/>
      <sz val="11"/>
      <color rgb="FFEFC749"/>
      <name val="Segoe UI"/>
      <family val="2"/>
    </font>
    <font>
      <b/>
      <sz val="11"/>
      <color theme="0"/>
      <name val="Calibri"/>
      <family val="2"/>
    </font>
    <font>
      <b/>
      <sz val="14"/>
      <color theme="0"/>
      <name val="Calibri"/>
      <family val="2"/>
      <scheme val="minor"/>
    </font>
    <font>
      <b/>
      <sz val="11"/>
      <color theme="2"/>
      <name val="Calibri"/>
      <family val="2"/>
      <scheme val="minor"/>
    </font>
    <font>
      <b/>
      <sz val="12"/>
      <color theme="1" tint="0.499984740745262"/>
      <name val="Calibri"/>
      <family val="2"/>
      <scheme val="minor"/>
    </font>
    <font>
      <sz val="12"/>
      <color theme="1" tint="0.499984740745262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0"/>
      <name val="Segoe UI"/>
      <family val="2"/>
    </font>
    <font>
      <b/>
      <sz val="9"/>
      <color theme="1" tint="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8"/>
      <color theme="0"/>
      <name val="Segoe UI"/>
      <family val="2"/>
    </font>
    <font>
      <b/>
      <sz val="8"/>
      <color rgb="FFEFC749"/>
      <name val="Segoe UI"/>
      <family val="2"/>
    </font>
    <font>
      <b/>
      <sz val="11"/>
      <color theme="1" tint="0.499984740745262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6B66"/>
        <bgColor indexed="64"/>
      </patternFill>
    </fill>
    <fill>
      <patternFill patternType="solid">
        <fgColor rgb="FFFFC7CE"/>
      </patternFill>
    </fill>
    <fill>
      <patternFill patternType="solid">
        <fgColor rgb="FFDAE2DD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1B1B1B"/>
        <bgColor indexed="64"/>
      </patternFill>
    </fill>
    <fill>
      <patternFill patternType="solid">
        <fgColor rgb="FF2A2A2A"/>
        <bgColor indexed="64"/>
      </patternFill>
    </fill>
    <fill>
      <patternFill patternType="solid">
        <fgColor rgb="FF595959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4.9989318521683403E-2"/>
        <bgColor indexed="64"/>
      </patternFill>
    </fill>
  </fills>
  <borders count="18">
    <border>
      <left/>
      <right/>
      <top/>
      <bottom/>
      <diagonal/>
    </border>
    <border>
      <left/>
      <right style="medium">
        <color rgb="FF006B66"/>
      </right>
      <top style="hair">
        <color rgb="FF006B66"/>
      </top>
      <bottom style="hair">
        <color rgb="FF006B66"/>
      </bottom>
      <diagonal/>
    </border>
    <border>
      <left style="medium">
        <color rgb="FF006B66"/>
      </left>
      <right/>
      <top style="hair">
        <color rgb="FF006B66"/>
      </top>
      <bottom style="hair">
        <color rgb="FF006B66"/>
      </bottom>
      <diagonal/>
    </border>
    <border>
      <left/>
      <right style="medium">
        <color rgb="FF006B66"/>
      </right>
      <top style="hair">
        <color rgb="FF006B66"/>
      </top>
      <bottom/>
      <diagonal/>
    </border>
    <border>
      <left style="medium">
        <color rgb="FF006B66"/>
      </left>
      <right/>
      <top style="hair">
        <color rgb="FF006B66"/>
      </top>
      <bottom/>
      <diagonal/>
    </border>
    <border>
      <left/>
      <right/>
      <top/>
      <bottom style="thick">
        <color rgb="FFBD9613"/>
      </bottom>
      <diagonal/>
    </border>
    <border>
      <left/>
      <right style="medium">
        <color rgb="FFBD9613"/>
      </right>
      <top/>
      <bottom style="thick">
        <color rgb="FFBD9613"/>
      </bottom>
      <diagonal/>
    </border>
    <border>
      <left style="medium">
        <color rgb="FFBD9613"/>
      </left>
      <right style="medium">
        <color rgb="FFBD9613"/>
      </right>
      <top/>
      <bottom style="thick">
        <color rgb="FFBD9613"/>
      </bottom>
      <diagonal/>
    </border>
    <border>
      <left/>
      <right style="medium">
        <color rgb="FF006B66"/>
      </right>
      <top style="thick">
        <color rgb="FFBD9613"/>
      </top>
      <bottom style="hair">
        <color rgb="FF006B66"/>
      </bottom>
      <diagonal/>
    </border>
    <border>
      <left style="medium">
        <color rgb="FF006B66"/>
      </left>
      <right/>
      <top style="thick">
        <color rgb="FFBD9613"/>
      </top>
      <bottom style="hair">
        <color rgb="FF006B66"/>
      </bottom>
      <diagonal/>
    </border>
    <border>
      <left style="medium">
        <color rgb="FFBD9613"/>
      </left>
      <right/>
      <top/>
      <bottom/>
      <diagonal/>
    </border>
    <border>
      <left/>
      <right/>
      <top/>
      <bottom style="thick">
        <color rgb="FF595959"/>
      </bottom>
      <diagonal/>
    </border>
    <border>
      <left/>
      <right style="mediumDashed">
        <color theme="0"/>
      </right>
      <top/>
      <bottom style="dotted">
        <color theme="0"/>
      </bottom>
      <diagonal/>
    </border>
    <border>
      <left style="mediumDashed">
        <color theme="0"/>
      </left>
      <right/>
      <top/>
      <bottom style="dotted">
        <color theme="0"/>
      </bottom>
      <diagonal/>
    </border>
    <border>
      <left/>
      <right style="mediumDashed">
        <color theme="0"/>
      </right>
      <top style="dotted">
        <color theme="0"/>
      </top>
      <bottom style="dotted">
        <color theme="0"/>
      </bottom>
      <diagonal/>
    </border>
    <border>
      <left style="mediumDashed">
        <color theme="0"/>
      </left>
      <right/>
      <top style="dotted">
        <color theme="0"/>
      </top>
      <bottom style="dotted">
        <color theme="0"/>
      </bottom>
      <diagonal/>
    </border>
    <border>
      <left/>
      <right style="mediumDashed">
        <color theme="0"/>
      </right>
      <top style="dotted">
        <color theme="0"/>
      </top>
      <bottom/>
      <diagonal/>
    </border>
    <border>
      <left style="mediumDashed">
        <color theme="0"/>
      </left>
      <right/>
      <top style="dotted">
        <color theme="0"/>
      </top>
      <bottom/>
      <diagonal/>
    </border>
  </borders>
  <cellStyleXfs count="5">
    <xf numFmtId="0" fontId="0" fillId="0" borderId="0"/>
    <xf numFmtId="0" fontId="1" fillId="3" borderId="0" applyNumberFormat="0" applyBorder="0" applyAlignment="0" applyProtection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165" fontId="5" fillId="0" borderId="0" applyFont="0" applyFill="0" applyBorder="0" applyAlignment="0" applyProtection="0"/>
  </cellStyleXfs>
  <cellXfs count="137">
    <xf numFmtId="0" fontId="0" fillId="0" borderId="0" xfId="0"/>
    <xf numFmtId="0" fontId="2" fillId="0" borderId="0" xfId="0" applyFont="1"/>
    <xf numFmtId="167" fontId="2" fillId="0" borderId="0" xfId="2" applyNumberFormat="1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vertical="center"/>
    </xf>
    <xf numFmtId="0" fontId="10" fillId="0" borderId="8" xfId="0" applyFont="1" applyBorder="1"/>
    <xf numFmtId="0" fontId="10" fillId="4" borderId="1" xfId="0" applyFont="1" applyFill="1" applyBorder="1"/>
    <xf numFmtId="0" fontId="10" fillId="0" borderId="1" xfId="0" applyFont="1" applyBorder="1"/>
    <xf numFmtId="167" fontId="10" fillId="0" borderId="1" xfId="2" applyNumberFormat="1" applyFont="1" applyBorder="1" applyAlignment="1">
      <alignment horizontal="left" vertical="center"/>
    </xf>
    <xf numFmtId="167" fontId="10" fillId="4" borderId="1" xfId="2" applyNumberFormat="1" applyFont="1" applyFill="1" applyBorder="1" applyAlignment="1">
      <alignment horizontal="left" vertical="center"/>
    </xf>
    <xf numFmtId="0" fontId="15" fillId="2" borderId="10" xfId="0" applyFont="1" applyFill="1" applyBorder="1" applyAlignment="1">
      <alignment vertical="center"/>
    </xf>
    <xf numFmtId="0" fontId="9" fillId="4" borderId="0" xfId="0" applyFont="1" applyFill="1" applyAlignment="1">
      <alignment horizontal="center" vertical="center"/>
    </xf>
    <xf numFmtId="0" fontId="0" fillId="5" borderId="0" xfId="0" applyFill="1"/>
    <xf numFmtId="0" fontId="2" fillId="5" borderId="0" xfId="0" applyFont="1" applyFill="1"/>
    <xf numFmtId="0" fontId="4" fillId="5" borderId="0" xfId="0" applyFont="1" applyFill="1"/>
    <xf numFmtId="0" fontId="3" fillId="5" borderId="0" xfId="0" applyFont="1" applyFill="1"/>
    <xf numFmtId="164" fontId="8" fillId="5" borderId="0" xfId="3" applyNumberFormat="1" applyFont="1" applyFill="1" applyAlignment="1">
      <alignment horizontal="right" vertical="center"/>
    </xf>
    <xf numFmtId="0" fontId="12" fillId="5" borderId="0" xfId="0" applyFont="1" applyFill="1" applyAlignment="1">
      <alignment horizontal="center"/>
    </xf>
    <xf numFmtId="0" fontId="16" fillId="5" borderId="0" xfId="0" applyFont="1" applyFill="1"/>
    <xf numFmtId="2" fontId="11" fillId="5" borderId="0" xfId="0" applyNumberFormat="1" applyFont="1" applyFill="1" applyAlignment="1">
      <alignment horizontal="center"/>
    </xf>
    <xf numFmtId="10" fontId="11" fillId="5" borderId="0" xfId="3" applyNumberFormat="1" applyFont="1" applyFill="1" applyBorder="1" applyAlignment="1">
      <alignment horizontal="center"/>
    </xf>
    <xf numFmtId="10" fontId="11" fillId="5" borderId="0" xfId="3" applyNumberFormat="1" applyFont="1" applyFill="1" applyBorder="1" applyAlignment="1">
      <alignment horizontal="right"/>
    </xf>
    <xf numFmtId="10" fontId="11" fillId="5" borderId="0" xfId="3" applyNumberFormat="1" applyFont="1" applyFill="1" applyBorder="1" applyAlignment="1">
      <alignment horizontal="left"/>
    </xf>
    <xf numFmtId="0" fontId="4" fillId="5" borderId="0" xfId="0" applyFon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4" fillId="6" borderId="0" xfId="0" applyFont="1" applyFill="1"/>
    <xf numFmtId="0" fontId="0" fillId="6" borderId="0" xfId="0" applyFill="1"/>
    <xf numFmtId="0" fontId="2" fillId="7" borderId="0" xfId="0" applyFont="1" applyFill="1"/>
    <xf numFmtId="14" fontId="6" fillId="5" borderId="0" xfId="1" applyNumberFormat="1" applyFont="1" applyFill="1" applyBorder="1" applyAlignment="1">
      <alignment horizontal="left" vertical="center"/>
    </xf>
    <xf numFmtId="166" fontId="8" fillId="5" borderId="0" xfId="0" applyNumberFormat="1" applyFont="1" applyFill="1" applyAlignment="1">
      <alignment horizontal="center" vertical="center"/>
    </xf>
    <xf numFmtId="3" fontId="10" fillId="5" borderId="0" xfId="0" applyNumberFormat="1" applyFont="1" applyFill="1" applyAlignment="1">
      <alignment horizontal="center" vertical="center"/>
    </xf>
    <xf numFmtId="0" fontId="0" fillId="7" borderId="0" xfId="0" applyFill="1"/>
    <xf numFmtId="0" fontId="23" fillId="7" borderId="0" xfId="0" applyFont="1" applyFill="1" applyAlignment="1">
      <alignment horizontal="left" vertical="center"/>
    </xf>
    <xf numFmtId="14" fontId="6" fillId="5" borderId="0" xfId="1" applyNumberFormat="1" applyFont="1" applyFill="1" applyBorder="1" applyAlignment="1">
      <alignment vertical="center"/>
    </xf>
    <xf numFmtId="14" fontId="6" fillId="8" borderId="0" xfId="1" applyNumberFormat="1" applyFont="1" applyFill="1" applyBorder="1" applyAlignment="1">
      <alignment vertical="center"/>
    </xf>
    <xf numFmtId="0" fontId="4" fillId="7" borderId="0" xfId="0" applyFont="1" applyFill="1"/>
    <xf numFmtId="14" fontId="6" fillId="7" borderId="0" xfId="1" applyNumberFormat="1" applyFont="1" applyFill="1" applyBorder="1" applyAlignment="1">
      <alignment vertical="center"/>
    </xf>
    <xf numFmtId="2" fontId="10" fillId="5" borderId="0" xfId="0" applyNumberFormat="1" applyFont="1" applyFill="1" applyAlignment="1">
      <alignment horizontal="center"/>
    </xf>
    <xf numFmtId="0" fontId="22" fillId="8" borderId="0" xfId="0" applyFont="1" applyFill="1" applyAlignment="1">
      <alignment horizontal="left" vertical="center"/>
    </xf>
    <xf numFmtId="0" fontId="25" fillId="7" borderId="0" xfId="0" applyFont="1" applyFill="1" applyAlignment="1">
      <alignment horizontal="left" vertical="center"/>
    </xf>
    <xf numFmtId="14" fontId="7" fillId="7" borderId="0" xfId="1" applyNumberFormat="1" applyFont="1" applyFill="1" applyBorder="1" applyAlignment="1">
      <alignment vertical="center"/>
    </xf>
    <xf numFmtId="14" fontId="6" fillId="7" borderId="0" xfId="1" applyNumberFormat="1" applyFont="1" applyFill="1" applyBorder="1" applyAlignment="1">
      <alignment horizontal="left" vertical="center"/>
    </xf>
    <xf numFmtId="0" fontId="26" fillId="8" borderId="0" xfId="0" applyFont="1" applyFill="1" applyAlignment="1">
      <alignment horizontal="center" vertical="center"/>
    </xf>
    <xf numFmtId="14" fontId="23" fillId="7" borderId="0" xfId="1" applyNumberFormat="1" applyFont="1" applyFill="1" applyBorder="1" applyAlignment="1">
      <alignment horizontal="left" vertical="center"/>
    </xf>
    <xf numFmtId="0" fontId="27" fillId="8" borderId="0" xfId="0" applyFont="1" applyFill="1" applyAlignment="1">
      <alignment horizontal="center" vertical="center"/>
    </xf>
    <xf numFmtId="17" fontId="27" fillId="8" borderId="0" xfId="0" applyNumberFormat="1" applyFont="1" applyFill="1" applyAlignment="1">
      <alignment horizontal="center" vertical="center"/>
    </xf>
    <xf numFmtId="0" fontId="19" fillId="5" borderId="0" xfId="0" applyFont="1" applyFill="1"/>
    <xf numFmtId="0" fontId="29" fillId="5" borderId="11" xfId="0" applyFont="1" applyFill="1" applyBorder="1" applyAlignment="1">
      <alignment horizontal="center" vertical="center"/>
    </xf>
    <xf numFmtId="168" fontId="21" fillId="5" borderId="0" xfId="0" applyNumberFormat="1" applyFont="1" applyFill="1" applyAlignment="1">
      <alignment horizontal="left" vertical="center"/>
    </xf>
    <xf numFmtId="169" fontId="2" fillId="0" borderId="9" xfId="3" applyNumberFormat="1" applyFont="1" applyBorder="1" applyAlignment="1">
      <alignment horizontal="center" vertical="center"/>
    </xf>
    <xf numFmtId="169" fontId="2" fillId="4" borderId="2" xfId="3" applyNumberFormat="1" applyFont="1" applyFill="1" applyBorder="1" applyAlignment="1">
      <alignment horizontal="center" vertical="center"/>
    </xf>
    <xf numFmtId="169" fontId="2" fillId="0" borderId="2" xfId="3" applyNumberFormat="1" applyFont="1" applyBorder="1" applyAlignment="1">
      <alignment horizontal="center" vertical="center"/>
    </xf>
    <xf numFmtId="169" fontId="2" fillId="0" borderId="2" xfId="2" applyNumberFormat="1" applyFont="1" applyBorder="1" applyAlignment="1">
      <alignment horizontal="center" vertical="center"/>
    </xf>
    <xf numFmtId="169" fontId="2" fillId="4" borderId="2" xfId="2" applyNumberFormat="1" applyFont="1" applyFill="1" applyBorder="1" applyAlignment="1">
      <alignment horizontal="center" vertical="center"/>
    </xf>
    <xf numFmtId="169" fontId="2" fillId="0" borderId="4" xfId="2" applyNumberFormat="1" applyFont="1" applyBorder="1" applyAlignment="1">
      <alignment horizontal="center" vertical="center"/>
    </xf>
    <xf numFmtId="171" fontId="28" fillId="5" borderId="0" xfId="2" applyNumberFormat="1" applyFont="1" applyFill="1" applyBorder="1" applyAlignment="1">
      <alignment horizontal="right" vertical="center"/>
    </xf>
    <xf numFmtId="0" fontId="24" fillId="8" borderId="0" xfId="0" applyFont="1" applyFill="1" applyAlignment="1">
      <alignment horizontal="center" vertical="center"/>
    </xf>
    <xf numFmtId="0" fontId="14" fillId="5" borderId="0" xfId="0" applyFont="1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0" fontId="17" fillId="5" borderId="0" xfId="0" applyFont="1" applyFill="1" applyAlignment="1">
      <alignment horizontal="center" vertical="center"/>
    </xf>
    <xf numFmtId="164" fontId="4" fillId="5" borderId="0" xfId="0" applyNumberFormat="1" applyFont="1" applyFill="1" applyAlignment="1">
      <alignment horizontal="center" vertical="center"/>
    </xf>
    <xf numFmtId="0" fontId="22" fillId="5" borderId="0" xfId="0" applyFont="1" applyFill="1"/>
    <xf numFmtId="14" fontId="27" fillId="8" borderId="0" xfId="0" applyNumberFormat="1" applyFont="1" applyFill="1" applyAlignment="1">
      <alignment horizontal="left" vertical="center"/>
    </xf>
    <xf numFmtId="14" fontId="6" fillId="9" borderId="0" xfId="1" applyNumberFormat="1" applyFont="1" applyFill="1" applyBorder="1" applyAlignment="1">
      <alignment vertical="center"/>
    </xf>
    <xf numFmtId="0" fontId="27" fillId="9" borderId="0" xfId="0" applyFont="1" applyFill="1" applyAlignment="1">
      <alignment horizontal="center" vertical="center"/>
    </xf>
    <xf numFmtId="14" fontId="24" fillId="7" borderId="0" xfId="1" applyNumberFormat="1" applyFont="1" applyFill="1" applyBorder="1" applyAlignment="1">
      <alignment vertical="center"/>
    </xf>
    <xf numFmtId="0" fontId="25" fillId="7" borderId="0" xfId="0" applyFont="1" applyFill="1" applyAlignment="1">
      <alignment vertical="center"/>
    </xf>
    <xf numFmtId="0" fontId="32" fillId="9" borderId="0" xfId="0" applyFont="1" applyFill="1" applyAlignment="1">
      <alignment horizontal="center" vertical="center"/>
    </xf>
    <xf numFmtId="0" fontId="32" fillId="9" borderId="0" xfId="0" applyFont="1" applyFill="1" applyAlignment="1">
      <alignment horizontal="left" vertical="center"/>
    </xf>
    <xf numFmtId="0" fontId="33" fillId="5" borderId="0" xfId="0" applyFont="1" applyFill="1"/>
    <xf numFmtId="0" fontId="34" fillId="9" borderId="0" xfId="0" applyFont="1" applyFill="1" applyAlignment="1">
      <alignment horizontal="center" vertical="center"/>
    </xf>
    <xf numFmtId="0" fontId="34" fillId="9" borderId="0" xfId="0" applyFont="1" applyFill="1" applyAlignment="1">
      <alignment horizontal="left" vertical="center"/>
    </xf>
    <xf numFmtId="0" fontId="29" fillId="7" borderId="0" xfId="0" applyFont="1" applyFill="1" applyAlignment="1">
      <alignment horizontal="center" vertical="center"/>
    </xf>
    <xf numFmtId="0" fontId="37" fillId="7" borderId="0" xfId="0" applyFont="1" applyFill="1" applyAlignment="1">
      <alignment horizontal="center" vertical="center" wrapText="1"/>
    </xf>
    <xf numFmtId="0" fontId="38" fillId="10" borderId="0" xfId="0" applyFont="1" applyFill="1" applyAlignment="1">
      <alignment horizontal="right" vertical="center"/>
    </xf>
    <xf numFmtId="0" fontId="38" fillId="10" borderId="0" xfId="0" applyFont="1" applyFill="1" applyAlignment="1">
      <alignment horizontal="right" vertical="center" wrapText="1"/>
    </xf>
    <xf numFmtId="0" fontId="38" fillId="10" borderId="0" xfId="0" applyFont="1" applyFill="1" applyAlignment="1">
      <alignment horizontal="center" vertical="center" wrapText="1"/>
    </xf>
    <xf numFmtId="4" fontId="39" fillId="0" borderId="0" xfId="0" applyNumberFormat="1" applyFont="1" applyAlignment="1">
      <alignment horizontal="right" vertical="center"/>
    </xf>
    <xf numFmtId="172" fontId="28" fillId="0" borderId="0" xfId="2" applyNumberFormat="1" applyFont="1" applyFill="1" applyBorder="1" applyAlignment="1">
      <alignment horizontal="right" vertical="center"/>
    </xf>
    <xf numFmtId="173" fontId="39" fillId="0" borderId="0" xfId="0" applyNumberFormat="1" applyFont="1" applyAlignment="1">
      <alignment horizontal="center" vertical="center"/>
    </xf>
    <xf numFmtId="4" fontId="39" fillId="9" borderId="0" xfId="0" applyNumberFormat="1" applyFont="1" applyFill="1" applyAlignment="1">
      <alignment horizontal="right" vertical="center"/>
    </xf>
    <xf numFmtId="4" fontId="39" fillId="11" borderId="0" xfId="0" applyNumberFormat="1" applyFont="1" applyFill="1" applyAlignment="1">
      <alignment horizontal="right" vertical="center"/>
    </xf>
    <xf numFmtId="4" fontId="39" fillId="11" borderId="0" xfId="0" applyNumberFormat="1" applyFont="1" applyFill="1" applyAlignment="1">
      <alignment horizontal="center" vertical="center"/>
    </xf>
    <xf numFmtId="172" fontId="28" fillId="9" borderId="0" xfId="2" applyNumberFormat="1" applyFont="1" applyFill="1" applyBorder="1" applyAlignment="1">
      <alignment horizontal="right" vertical="center"/>
    </xf>
    <xf numFmtId="173" fontId="39" fillId="9" borderId="0" xfId="0" applyNumberFormat="1" applyFont="1" applyFill="1" applyAlignment="1">
      <alignment horizontal="center" vertical="center"/>
    </xf>
    <xf numFmtId="172" fontId="28" fillId="11" borderId="0" xfId="2" applyNumberFormat="1" applyFont="1" applyFill="1" applyBorder="1" applyAlignment="1">
      <alignment horizontal="right" vertical="center"/>
    </xf>
    <xf numFmtId="173" fontId="39" fillId="11" borderId="0" xfId="0" applyNumberFormat="1" applyFont="1" applyFill="1" applyAlignment="1">
      <alignment horizontal="center" vertical="center"/>
    </xf>
    <xf numFmtId="172" fontId="28" fillId="11" borderId="0" xfId="2" applyNumberFormat="1" applyFont="1" applyFill="1" applyBorder="1" applyAlignment="1">
      <alignment horizontal="center" vertical="center"/>
    </xf>
    <xf numFmtId="174" fontId="39" fillId="9" borderId="0" xfId="0" applyNumberFormat="1" applyFont="1" applyFill="1" applyAlignment="1">
      <alignment horizontal="center" vertical="center"/>
    </xf>
    <xf numFmtId="174" fontId="40" fillId="9" borderId="0" xfId="0" applyNumberFormat="1" applyFont="1" applyFill="1" applyAlignment="1">
      <alignment horizontal="left" vertical="center"/>
    </xf>
    <xf numFmtId="0" fontId="40" fillId="9" borderId="0" xfId="0" applyFont="1" applyFill="1" applyAlignment="1">
      <alignment horizontal="left" vertical="center"/>
    </xf>
    <xf numFmtId="14" fontId="40" fillId="9" borderId="0" xfId="0" applyNumberFormat="1" applyFont="1" applyFill="1" applyAlignment="1">
      <alignment horizontal="left" vertical="center"/>
    </xf>
    <xf numFmtId="174" fontId="39" fillId="11" borderId="0" xfId="0" applyNumberFormat="1" applyFont="1" applyFill="1" applyAlignment="1">
      <alignment horizontal="center" vertical="center"/>
    </xf>
    <xf numFmtId="174" fontId="40" fillId="11" borderId="0" xfId="0" applyNumberFormat="1" applyFont="1" applyFill="1" applyAlignment="1">
      <alignment horizontal="left" vertical="center"/>
    </xf>
    <xf numFmtId="0" fontId="40" fillId="11" borderId="0" xfId="0" applyFont="1" applyFill="1" applyAlignment="1">
      <alignment horizontal="left" vertical="center"/>
    </xf>
    <xf numFmtId="14" fontId="40" fillId="11" borderId="0" xfId="0" applyNumberFormat="1" applyFont="1" applyFill="1" applyAlignment="1">
      <alignment horizontal="left" vertical="center"/>
    </xf>
    <xf numFmtId="174" fontId="40" fillId="11" borderId="0" xfId="0" applyNumberFormat="1" applyFont="1" applyFill="1" applyAlignment="1">
      <alignment horizontal="center" vertical="center"/>
    </xf>
    <xf numFmtId="14" fontId="40" fillId="11" borderId="0" xfId="0" applyNumberFormat="1" applyFont="1" applyFill="1" applyAlignment="1">
      <alignment horizontal="center" vertical="center"/>
    </xf>
    <xf numFmtId="174" fontId="40" fillId="9" borderId="0" xfId="0" applyNumberFormat="1" applyFont="1" applyFill="1" applyAlignment="1">
      <alignment horizontal="center" vertical="center"/>
    </xf>
    <xf numFmtId="14" fontId="40" fillId="9" borderId="0" xfId="0" applyNumberFormat="1" applyFont="1" applyFill="1" applyAlignment="1">
      <alignment horizontal="center" vertical="center"/>
    </xf>
    <xf numFmtId="0" fontId="41" fillId="9" borderId="0" xfId="0" applyFont="1" applyFill="1" applyAlignment="1">
      <alignment horizontal="center" vertical="center"/>
    </xf>
    <xf numFmtId="169" fontId="18" fillId="5" borderId="0" xfId="3" applyNumberFormat="1" applyFont="1" applyFill="1" applyBorder="1" applyAlignment="1">
      <alignment horizontal="right"/>
    </xf>
    <xf numFmtId="169" fontId="18" fillId="5" borderId="0" xfId="3" applyNumberFormat="1" applyFont="1" applyFill="1" applyBorder="1" applyAlignment="1">
      <alignment horizontal="left"/>
    </xf>
    <xf numFmtId="4" fontId="39" fillId="0" borderId="0" xfId="0" applyNumberFormat="1" applyFont="1" applyAlignment="1">
      <alignment horizontal="center" vertical="center"/>
    </xf>
    <xf numFmtId="4" fontId="39" fillId="9" borderId="0" xfId="0" applyNumberFormat="1" applyFont="1" applyFill="1" applyAlignment="1">
      <alignment horizontal="center" vertical="center"/>
    </xf>
    <xf numFmtId="167" fontId="10" fillId="0" borderId="3" xfId="2" applyNumberFormat="1" applyFont="1" applyBorder="1" applyAlignment="1">
      <alignment horizontal="left" vertical="center"/>
    </xf>
    <xf numFmtId="0" fontId="29" fillId="5" borderId="0" xfId="0" applyFont="1" applyFill="1" applyAlignment="1">
      <alignment horizontal="center" vertical="center"/>
    </xf>
    <xf numFmtId="0" fontId="22" fillId="8" borderId="0" xfId="0" applyFont="1" applyFill="1" applyAlignment="1">
      <alignment horizontal="center" vertical="center"/>
    </xf>
    <xf numFmtId="0" fontId="19" fillId="5" borderId="14" xfId="0" applyFont="1" applyFill="1" applyBorder="1"/>
    <xf numFmtId="0" fontId="19" fillId="5" borderId="15" xfId="0" applyFont="1" applyFill="1" applyBorder="1"/>
    <xf numFmtId="0" fontId="19" fillId="5" borderId="16" xfId="0" applyFont="1" applyFill="1" applyBorder="1"/>
    <xf numFmtId="0" fontId="19" fillId="5" borderId="17" xfId="0" applyFont="1" applyFill="1" applyBorder="1"/>
    <xf numFmtId="0" fontId="42" fillId="5" borderId="12" xfId="0" applyFont="1" applyFill="1" applyBorder="1" applyAlignment="1">
      <alignment horizontal="center" vertical="center"/>
    </xf>
    <xf numFmtId="0" fontId="42" fillId="5" borderId="13" xfId="0" applyFont="1" applyFill="1" applyBorder="1" applyAlignment="1">
      <alignment horizontal="center" vertical="center"/>
    </xf>
    <xf numFmtId="4" fontId="39" fillId="0" borderId="0" xfId="0" applyNumberFormat="1" applyFont="1" applyAlignment="1">
      <alignment horizontal="left" vertical="center"/>
    </xf>
    <xf numFmtId="4" fontId="39" fillId="9" borderId="0" xfId="0" applyNumberFormat="1" applyFont="1" applyFill="1" applyAlignment="1">
      <alignment horizontal="left" vertical="center"/>
    </xf>
    <xf numFmtId="4" fontId="39" fillId="11" borderId="0" xfId="0" applyNumberFormat="1" applyFont="1" applyFill="1" applyAlignment="1">
      <alignment horizontal="left" vertical="center"/>
    </xf>
    <xf numFmtId="4" fontId="43" fillId="11" borderId="0" xfId="0" applyNumberFormat="1" applyFont="1" applyFill="1" applyAlignment="1">
      <alignment horizontal="left" vertical="center"/>
    </xf>
    <xf numFmtId="168" fontId="21" fillId="5" borderId="0" xfId="0" applyNumberFormat="1" applyFont="1" applyFill="1" applyAlignment="1">
      <alignment horizontal="center" vertical="center"/>
    </xf>
    <xf numFmtId="0" fontId="4" fillId="5" borderId="0" xfId="0" applyFont="1" applyFill="1" applyAlignment="1">
      <alignment horizontal="center"/>
    </xf>
    <xf numFmtId="170" fontId="21" fillId="5" borderId="0" xfId="0" applyNumberFormat="1" applyFont="1" applyFill="1" applyAlignment="1">
      <alignment horizontal="center" vertical="center"/>
    </xf>
    <xf numFmtId="170" fontId="21" fillId="5" borderId="0" xfId="0" applyNumberFormat="1" applyFont="1" applyFill="1" applyAlignment="1">
      <alignment horizontal="left" vertical="center"/>
    </xf>
    <xf numFmtId="173" fontId="4" fillId="5" borderId="0" xfId="0" applyNumberFormat="1" applyFont="1" applyFill="1"/>
    <xf numFmtId="0" fontId="19" fillId="6" borderId="0" xfId="0" applyFont="1" applyFill="1" applyAlignment="1">
      <alignment horizontal="right"/>
    </xf>
    <xf numFmtId="0" fontId="45" fillId="7" borderId="0" xfId="0" applyFont="1" applyFill="1" applyAlignment="1">
      <alignment vertical="center"/>
    </xf>
    <xf numFmtId="0" fontId="45" fillId="7" borderId="0" xfId="0" applyFont="1" applyFill="1" applyAlignment="1">
      <alignment horizontal="center" vertical="center" wrapText="1"/>
    </xf>
    <xf numFmtId="0" fontId="0" fillId="7" borderId="0" xfId="0" applyFill="1" applyAlignment="1">
      <alignment horizontal="center" vertical="center"/>
    </xf>
    <xf numFmtId="0" fontId="44" fillId="7" borderId="0" xfId="0" applyFont="1" applyFill="1" applyAlignment="1">
      <alignment horizontal="right" vertical="center"/>
    </xf>
    <xf numFmtId="4" fontId="47" fillId="0" borderId="0" xfId="0" applyNumberFormat="1" applyFont="1" applyAlignment="1">
      <alignment horizontal="left" vertical="center"/>
    </xf>
    <xf numFmtId="0" fontId="26" fillId="8" borderId="0" xfId="0" applyFont="1" applyFill="1" applyAlignment="1">
      <alignment horizontal="center" vertical="center"/>
    </xf>
    <xf numFmtId="14" fontId="35" fillId="7" borderId="0" xfId="1" applyNumberFormat="1" applyFont="1" applyFill="1" applyBorder="1" applyAlignment="1">
      <alignment horizontal="center" vertical="center"/>
    </xf>
    <xf numFmtId="0" fontId="14" fillId="7" borderId="0" xfId="0" applyFont="1" applyFill="1" applyAlignment="1">
      <alignment horizontal="center" vertical="center"/>
    </xf>
    <xf numFmtId="0" fontId="45" fillId="7" borderId="0" xfId="0" applyFont="1" applyFill="1" applyAlignment="1">
      <alignment horizontal="left" vertical="center" wrapText="1"/>
    </xf>
    <xf numFmtId="0" fontId="20" fillId="2" borderId="5" xfId="0" applyFont="1" applyFill="1" applyBorder="1" applyAlignment="1">
      <alignment horizontal="center" vertical="center"/>
    </xf>
  </cellXfs>
  <cellStyles count="5">
    <cellStyle name="Normal" xfId="0" builtinId="0"/>
    <cellStyle name="Porcentagem" xfId="3" builtinId="5"/>
    <cellStyle name="Ruim" xfId="1" builtinId="27"/>
    <cellStyle name="Vírgula" xfId="2" builtinId="3"/>
    <cellStyle name="Vírgula 2" xfId="4" xr:uid="{3C4B7691-CFB6-4782-A487-9692FF302CB2}"/>
  </cellStyles>
  <dxfs count="49">
    <dxf>
      <font>
        <color rgb="FF00B050"/>
      </font>
      <fill>
        <patternFill patternType="none">
          <bgColor auto="1"/>
        </patternFill>
      </fill>
    </dxf>
    <dxf>
      <font>
        <color rgb="FFFF0000"/>
      </font>
      <fill>
        <patternFill patternType="none">
          <bgColor auto="1"/>
        </patternFill>
      </fill>
    </dxf>
    <dxf>
      <font>
        <color rgb="FF00B050"/>
      </font>
      <fill>
        <patternFill patternType="none">
          <bgColor auto="1"/>
        </patternFill>
      </fill>
    </dxf>
    <dxf>
      <font>
        <color rgb="FFD24745"/>
      </font>
    </dxf>
    <dxf>
      <font>
        <color rgb="FF2BA59A"/>
      </font>
    </dxf>
    <dxf>
      <font>
        <color rgb="FF2BA59A"/>
      </font>
    </dxf>
    <dxf>
      <font>
        <color rgb="FFD24745"/>
      </font>
    </dxf>
    <dxf>
      <font>
        <color rgb="FFD24745"/>
      </font>
    </dxf>
    <dxf>
      <font>
        <color rgb="FF2BA59A"/>
      </font>
    </dxf>
    <dxf>
      <font>
        <color rgb="FFD24745"/>
      </font>
    </dxf>
    <dxf>
      <font>
        <color rgb="FF2BA59A"/>
      </font>
    </dxf>
    <dxf>
      <font>
        <color rgb="FFD24745"/>
      </font>
    </dxf>
    <dxf>
      <font>
        <color rgb="FF2BA59A"/>
      </font>
    </dxf>
    <dxf>
      <font>
        <color rgb="FF2BA59A"/>
      </font>
    </dxf>
    <dxf>
      <font>
        <color rgb="FFD24745"/>
      </font>
    </dxf>
    <dxf>
      <font>
        <color rgb="FF2BA59A"/>
      </font>
    </dxf>
    <dxf>
      <font>
        <color rgb="FFD24745"/>
      </font>
    </dxf>
    <dxf>
      <font>
        <color rgb="FFD24745"/>
      </font>
    </dxf>
    <dxf>
      <font>
        <color rgb="FF2BA59A"/>
      </font>
    </dxf>
    <dxf>
      <font>
        <color rgb="FFD24745"/>
      </font>
    </dxf>
    <dxf>
      <font>
        <color rgb="FF2BA59A"/>
      </font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ont>
        <color rgb="FF2BA59A"/>
      </font>
    </dxf>
    <dxf>
      <font>
        <color rgb="FFD24745"/>
      </font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ont>
        <color rgb="FFD24745"/>
      </font>
    </dxf>
    <dxf>
      <font>
        <color rgb="FF2BA59A"/>
      </font>
    </dxf>
    <dxf>
      <font>
        <color rgb="FFD24745"/>
      </font>
    </dxf>
    <dxf>
      <font>
        <color rgb="FF2BA59A"/>
      </font>
    </dxf>
    <dxf>
      <font>
        <color rgb="FF2BA59A"/>
      </font>
    </dxf>
    <dxf>
      <font>
        <color rgb="FFD24745"/>
      </font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  <dxf>
      <font>
        <color rgb="FFD24745"/>
      </font>
    </dxf>
    <dxf>
      <font>
        <color rgb="FF2BA59A"/>
      </font>
    </dxf>
    <dxf>
      <font>
        <color rgb="FF2BA59A"/>
      </font>
    </dxf>
    <dxf>
      <font>
        <color rgb="FFD24745"/>
      </font>
    </dxf>
    <dxf>
      <font>
        <color rgb="FF2BA59A"/>
      </font>
    </dxf>
    <dxf>
      <font>
        <color rgb="FFD24745"/>
      </font>
    </dxf>
    <dxf>
      <fill>
        <patternFill>
          <bgColor theme="1" tint="4.9989318521683403E-2"/>
        </patternFill>
      </fill>
    </dxf>
    <dxf>
      <fill>
        <patternFill>
          <bgColor theme="1"/>
        </patternFill>
      </fill>
    </dxf>
  </dxfs>
  <tableStyles count="1" defaultTableStyle="TableStyleMedium2" defaultPivotStyle="PivotStyleLight16">
    <tableStyle name="Anbima" pivot="0" table="0" count="1" xr9:uid="{00000000-0011-0000-FFFF-FFFF00000000}"/>
  </tableStyles>
  <colors>
    <mruColors>
      <color rgb="FFEFC749"/>
      <color rgb="FF000000"/>
      <color rgb="FFD24745"/>
      <color rgb="FF2BA59A"/>
      <color rgb="FF2A2A2A"/>
      <color rgb="FF595959"/>
      <color rgb="FF1B1B1B"/>
      <color rgb="FF9FC749"/>
      <color rgb="FFBD9613"/>
      <color rgb="FFDAE2DD"/>
    </mruColors>
  </colors>
  <extLst>
    <ext xmlns:x14="http://schemas.microsoft.com/office/spreadsheetml/2009/9/main" uri="{46F421CA-312F-682f-3DD2-61675219B42D}">
      <x14:dxfs count="1">
        <dxf>
          <font>
            <b/>
            <i val="0"/>
            <color theme="0"/>
          </font>
          <fill>
            <patternFill>
              <bgColor theme="1"/>
            </patternFill>
          </fill>
        </dxf>
      </x14:dxfs>
    </ext>
    <ext xmlns:x14="http://schemas.microsoft.com/office/spreadsheetml/2009/9/main" uri="{EB79DEF2-80B8-43e5-95BD-54CBDDF9020C}">
      <x14:slicerStyles defaultSlicerStyle="SlicerStyleLight1">
        <x14:slicerStyle name="Anbima">
          <x14:slicerStyleElements>
            <x14:slicerStyleElement type="selectedItemWithData" dxfId="0"/>
          </x14:slicerStyleElements>
        </x14:slicerStyle>
      </x14:slicerStyles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rtdsrv_eco_c788318b98dd44fa88464b66ee584b9b">
      <tp>
        <v>2</v>
        <stp/>
        <stp>a8530dd4-effb-4c84-a68c-cda815ef18dc</stp>
        <tr r="N112" s="1"/>
      </tp>
    </main>
    <main first="rtdsrv_eco_c788318b98dd44fa88464b66ee584b9b">
      <tp>
        <v>2</v>
        <stp/>
        <stp>e435835a-4c7f-455c-ad18-dc9d6f3ab8e7</stp>
        <tr r="Q50" s="1"/>
      </tp>
    </main>
    <main first="rtdsrv_eco_c788318b98dd44fa88464b66ee584b9b">
      <tp>
        <v>3</v>
        <stp/>
        <stp>3561cba3-200e-47db-93a3-c16198d9134c</stp>
        <tr r="X18" s="1"/>
      </tp>
      <tp>
        <v>2</v>
        <stp/>
        <stp>2e3b9966-5ffe-4896-b728-e3e51151d38e</stp>
        <tr r="U90" s="1"/>
      </tp>
    </main>
    <main first="rtdsrv_eco_c788318b98dd44fa88464b66ee584b9b">
      <tp>
        <v>2</v>
        <stp/>
        <stp>f7b4769c-6d40-4ae0-ad99-591de9273b60</stp>
        <tr r="O87" s="1"/>
      </tp>
      <tp>
        <v>2</v>
        <stp/>
        <stp>a00d8907-2235-41bb-a035-7c68ba53d47a</stp>
        <tr r="N64" s="1"/>
      </tp>
      <tp>
        <v>2</v>
        <stp/>
        <stp>6aea97fc-bb23-40a3-a782-95e5bea973d8</stp>
        <tr r="N82" s="1"/>
      </tp>
    </main>
    <main first="rtdsrv_eco_c788318b98dd44fa88464b66ee584b9b">
      <tp>
        <v>2</v>
        <stp/>
        <stp>8c8039e9-6e24-4556-813f-11a7874c3375</stp>
        <tr r="X116" s="1"/>
      </tp>
    </main>
    <main first="rtdsrv_eco_c788318b98dd44fa88464b66ee584b9b">
      <tp>
        <v>2</v>
        <stp/>
        <stp>4161347f-2e42-4db0-8bf8-4029d40fd9c1</stp>
        <tr r="T84" s="1"/>
      </tp>
      <tp>
        <v>2</v>
        <stp/>
        <stp>55c69fb6-72c8-44cd-8e9e-e3fa0b640485</stp>
        <tr r="X70" s="1"/>
      </tp>
    </main>
    <main first="rtdsrv_eco_c788318b98dd44fa88464b66ee584b9b">
      <tp>
        <v>2</v>
        <stp/>
        <stp>838e4121-1d9f-4af2-bddb-b21d12fa89ec</stp>
        <tr r="X64" s="1"/>
      </tp>
    </main>
    <main first="rtdsrv_eco_c788318b98dd44fa88464b66ee584b9b">
      <tp>
        <v>2</v>
        <stp/>
        <stp>c452cc4f-cd2e-4177-a29c-0a382b525e89</stp>
        <tr r="T81" s="1"/>
      </tp>
      <tp>
        <v>5</v>
        <stp/>
        <stp>4862dc68-ffe4-4ac0-b91a-6ae3f9b66883</stp>
        <tr r="U36" s="1"/>
      </tp>
    </main>
    <main first="rtdsrv_eco_c788318b98dd44fa88464b66ee584b9b">
      <tp>
        <v>2</v>
        <stp/>
        <stp>7216c59d-47c0-4f27-96de-9305a851f7fd</stp>
        <tr r="N71" s="1"/>
      </tp>
    </main>
    <main first="rtdsrv_eco_c788318b98dd44fa88464b66ee584b9b">
      <tp>
        <v>2</v>
        <stp/>
        <stp>66bfe61b-cb35-45b8-8c48-cb39be5bb46d</stp>
        <tr r="W66" s="1"/>
      </tp>
    </main>
    <main first="rtdsrv_eco_c788318b98dd44fa88464b66ee584b9b">
      <tp>
        <v>2</v>
        <stp/>
        <stp>ea16fc7a-6997-4d68-8861-14e06a0423a3</stp>
        <tr r="V105" s="1"/>
      </tp>
    </main>
    <main first="rtdsrv_eco_c788318b98dd44fa88464b66ee584b9b">
      <tp>
        <v>2</v>
        <stp/>
        <stp>465caa8f-be6d-4f5c-a837-a6ce98cbd7ef</stp>
        <tr r="T122" s="1"/>
      </tp>
    </main>
    <main first="rtdsrv_eco_c788318b98dd44fa88464b66ee584b9b">
      <tp>
        <v>2</v>
        <stp/>
        <stp>0d6eb22a-5c43-4fec-840e-a62f4835fb8f</stp>
        <tr r="O92" s="1"/>
      </tp>
    </main>
    <main first="rtdsrv_eco_c788318b98dd44fa88464b66ee584b9b">
      <tp>
        <v>2</v>
        <stp/>
        <stp>6176b9f3-4776-4133-a8cd-e08e079ef782</stp>
        <tr r="T60" s="1"/>
      </tp>
    </main>
    <main first="rtdsrv_eco_c788318b98dd44fa88464b66ee584b9b">
      <tp>
        <v>2</v>
        <stp/>
        <stp>a9e11715-7124-4d94-99b2-86ebe7c5d245</stp>
        <tr r="N84" s="1"/>
      </tp>
    </main>
    <main first="rtdsrv_eco_c788318b98dd44fa88464b66ee584b9b">
      <tp>
        <v>2</v>
        <stp/>
        <stp>3d54f39b-6897-41a6-8cb0-18fe907e0a3e</stp>
        <tr r="Q103" s="1"/>
      </tp>
    </main>
    <main first="rtdsrv_eco_c788318b98dd44fa88464b66ee584b9b">
      <tp>
        <v>2</v>
        <stp/>
        <stp>82a1db12-eed9-45ac-84da-368bda227994</stp>
        <tr r="U133" s="1"/>
      </tp>
      <tp>
        <v>2</v>
        <stp/>
        <stp>5b5859d9-519d-441d-8bdc-3d422e4b13dd</stp>
        <tr r="W37" s="1"/>
      </tp>
    </main>
    <main first="rtdsrv_eco_c788318b98dd44fa88464b66ee584b9b">
      <tp>
        <v>3</v>
        <stp/>
        <stp>18b1bdb0-0fc3-426a-a150-4d3f8e5dbe07</stp>
        <tr r="C15" s="6"/>
      </tp>
    </main>
    <main first="rtdsrv_eco_c788318b98dd44fa88464b66ee584b9b">
      <tp>
        <v>2</v>
        <stp/>
        <stp>e1f9e863-5ad8-4bde-8e13-4c2461eeaf4c</stp>
        <tr r="N87" s="1"/>
      </tp>
    </main>
    <main first="rtdsrv_eco_c788318b98dd44fa88464b66ee584b9b">
      <tp>
        <v>2</v>
        <stp/>
        <stp>ab84347d-21dd-4cf0-b788-21c0d1420022</stp>
        <tr r="Y103" s="1"/>
      </tp>
      <tp>
        <v>2</v>
        <stp/>
        <stp>1c1c05a3-0f58-4059-bbd3-b860594c3fdf</stp>
        <tr r="N130" s="1"/>
      </tp>
    </main>
    <main first="rtdsrv_eco_c788318b98dd44fa88464b66ee584b9b">
      <tp>
        <v>2</v>
        <stp/>
        <stp>c734301b-4f19-4dc8-8761-f5588645ab80</stp>
        <tr r="Y43" s="1"/>
      </tp>
    </main>
    <main first="rtdsrv_eco_c788318b98dd44fa88464b66ee584b9b">
      <tp>
        <v>2</v>
        <stp/>
        <stp>e761016d-6538-4a26-9ad0-1985a11136a4</stp>
        <tr r="C11" s="6"/>
      </tp>
    </main>
    <main first="rtdsrv_eco_c788318b98dd44fa88464b66ee584b9b">
      <tp>
        <v>2</v>
        <stp/>
        <stp>14b55e35-3f0c-48c9-9276-218bacc4cb71</stp>
        <tr r="O59" s="1"/>
      </tp>
    </main>
    <main first="rtdsrv_eco_c788318b98dd44fa88464b66ee584b9b">
      <tp>
        <v>3</v>
        <stp/>
        <stp>3e74b9a6-e86c-40f4-bd80-75988987fe1f</stp>
        <tr r="X38" s="1"/>
      </tp>
    </main>
    <main first="rtdsrv_eco_c788318b98dd44fa88464b66ee584b9b">
      <tp>
        <v>2</v>
        <stp/>
        <stp>08e56a4e-4b9e-4f8d-ad35-62efa0368d87</stp>
        <tr r="W90" s="1"/>
      </tp>
    </main>
    <main first="rtdsrv_eco_c788318b98dd44fa88464b66ee584b9b">
      <tp>
        <v>2</v>
        <stp/>
        <stp>22532b5b-97c0-4304-8a34-4f93b2cd0f15</stp>
        <tr r="O65" s="1"/>
      </tp>
      <tp>
        <v>2</v>
        <stp/>
        <stp>4b9e2cf9-3b97-4c28-aab3-adf6acf6f3f1</stp>
        <tr r="S80" s="1"/>
      </tp>
    </main>
    <main first="rtdsrv_eco_c788318b98dd44fa88464b66ee584b9b">
      <tp>
        <v>3</v>
        <stp/>
        <stp>989ff3cf-a362-4004-adfd-61d9a49a4a9e</stp>
        <tr r="U34" s="1"/>
      </tp>
    </main>
    <main first="rtdsrv_eco_c788318b98dd44fa88464b66ee584b9b">
      <tp>
        <v>2</v>
        <stp/>
        <stp>a24c6529-91c5-420b-8c69-2ccb272c3b56</stp>
        <tr r="T131" s="1"/>
      </tp>
    </main>
    <main first="rtdsrv_eco_c788318b98dd44fa88464b66ee584b9b">
      <tp>
        <v>2</v>
        <stp/>
        <stp>43e5b02b-54df-412d-9065-d49784a708eb</stp>
        <tr r="V106" s="1"/>
      </tp>
    </main>
    <main first="rtdsrv_eco_c788318b98dd44fa88464b66ee584b9b">
      <tp>
        <v>3</v>
        <stp/>
        <stp>be78a32f-43e0-43a4-98ff-8912df3ba396</stp>
        <tr r="W45" s="1"/>
      </tp>
    </main>
    <main first="rtdsrv_eco_c788318b98dd44fa88464b66ee584b9b">
      <tp>
        <v>2</v>
        <stp/>
        <stp>bac18a07-1a1d-4f46-9421-ca385883f0c1</stp>
        <tr r="Y80" s="1"/>
      </tp>
      <tp>
        <v>3</v>
        <stp/>
        <stp>1d978593-711b-41ec-b59e-50684a0350fd</stp>
        <tr r="E10" s="1"/>
      </tp>
    </main>
    <main first="rtdsrv_eco_c788318b98dd44fa88464b66ee584b9b">
      <tp>
        <v>3</v>
        <stp/>
        <stp>49fa0463-7d57-41ed-85d8-6788c55b5e73</stp>
        <tr r="T41" s="1"/>
      </tp>
    </main>
    <main first="rtdsrv_eco_c788318b98dd44fa88464b66ee584b9b">
      <tp>
        <v>2</v>
        <stp/>
        <stp>63a84dc4-b4fd-407c-ba91-c9077961c26d</stp>
        <tr r="S97" s="1"/>
      </tp>
    </main>
    <main first="rtdsrv_eco_c788318b98dd44fa88464b66ee584b9b">
      <tp>
        <v>2</v>
        <stp/>
        <stp>b51215e8-3b13-46b4-848b-66751ff0125a</stp>
        <tr r="S86" s="1"/>
      </tp>
      <tp>
        <v>2</v>
        <stp/>
        <stp>8520f60d-38fc-43d4-aa93-9497f2bd5fba</stp>
        <tr r="Y62" s="1"/>
      </tp>
    </main>
    <main first="rtdsrv_eco_c788318b98dd44fa88464b66ee584b9b">
      <tp>
        <v>2</v>
        <stp/>
        <stp>9467a73f-e3e7-48bb-8f8e-0c32f47da6f6</stp>
        <tr r="O111" s="1"/>
      </tp>
    </main>
    <main first="rtdsrv_eco_c788318b98dd44fa88464b66ee584b9b">
      <tp>
        <v>2</v>
        <stp/>
        <stp>c7540521-e870-4ef8-9a69-337e9e55fb85</stp>
        <tr r="S74" s="1"/>
      </tp>
    </main>
    <main first="rtdsrv_eco_c788318b98dd44fa88464b66ee584b9b">
      <tp>
        <v>2</v>
        <stp/>
        <stp>2359636d-dfcd-4f7d-8499-1ce1dccbbdf3</stp>
        <tr r="O132" s="1"/>
      </tp>
    </main>
    <main first="rtdsrv_eco_c788318b98dd44fa88464b66ee584b9b">
      <tp>
        <v>2</v>
        <stp/>
        <stp>f4d9f59e-fe2a-43c9-a0e6-cb3b074eb34f</stp>
        <tr r="X60" s="1"/>
      </tp>
    </main>
    <main first="rtdsrv_eco_c788318b98dd44fa88464b66ee584b9b">
      <tp>
        <v>2</v>
        <stp/>
        <stp>2ac174ea-91af-4bef-9149-85736cb8f5f4</stp>
        <tr r="Q107" s="1"/>
      </tp>
      <tp>
        <v>2</v>
        <stp/>
        <stp>ff7424c5-d82f-4ec9-bacd-3622d4aad3f0</stp>
        <tr r="U92" s="1"/>
      </tp>
    </main>
    <main first="rtdsrv_eco_c788318b98dd44fa88464b66ee584b9b">
      <tp>
        <v>2</v>
        <stp/>
        <stp>06ddb68c-b5b1-49d8-8e45-860d54b78109</stp>
        <tr r="Y106" s="1"/>
      </tp>
    </main>
    <main first="rtdsrv_eco_c788318b98dd44fa88464b66ee584b9b">
      <tp>
        <v>2</v>
        <stp/>
        <stp>c69097f7-1917-42c9-9dd4-66b9c69f307a</stp>
        <tr r="V43" s="1"/>
      </tp>
    </main>
    <main first="rtdsrv_eco_c788318b98dd44fa88464b66ee584b9b">
      <tp>
        <v>2</v>
        <stp/>
        <stp>e44f57a1-3db1-4d16-8a26-189304d8feb9</stp>
        <tr r="U65" s="1"/>
      </tp>
    </main>
    <main first="rtdsrv_eco_c788318b98dd44fa88464b66ee584b9b">
      <tp>
        <v>2</v>
        <stp/>
        <stp>b3cdb1a9-4c34-435a-b43a-ac752c49c997</stp>
        <tr r="U98" s="1"/>
      </tp>
    </main>
    <main first="rtdsrv_eco_c788318b98dd44fa88464b66ee584b9b">
      <tp>
        <v>3</v>
        <stp/>
        <stp>762aa8d8-3687-49f0-ac42-5b8c93843573</stp>
        <tr r="Y34" s="1"/>
      </tp>
    </main>
    <main first="rtdsrv_eco_c788318b98dd44fa88464b66ee584b9b">
      <tp>
        <v>2</v>
        <stp/>
        <stp>baab6fe4-56b9-40a8-8bc2-603ab1e66506</stp>
        <tr r="Q104" s="1"/>
      </tp>
    </main>
    <main first="rtdsrv_eco_c788318b98dd44fa88464b66ee584b9b">
      <tp>
        <v>2</v>
        <stp/>
        <stp>6ca3d047-7ae4-43c9-ad52-c826451438b7</stp>
        <tr r="L33" s="1"/>
      </tp>
    </main>
    <main first="rtdsrv_eco_c788318b98dd44fa88464b66ee584b9b">
      <tp>
        <v>2</v>
        <stp/>
        <stp>9d77842e-12e0-4df2-97d0-5aba89512205</stp>
        <tr r="Y95" s="1"/>
      </tp>
    </main>
    <main first="rtdsrv_eco_c788318b98dd44fa88464b66ee584b9b">
      <tp>
        <v>2</v>
        <stp/>
        <stp>621a83a0-9c82-46f3-8fd2-bc82d0a04a8a</stp>
        <tr r="X33" s="1"/>
      </tp>
    </main>
    <main first="rtdsrv_eco_c788318b98dd44fa88464b66ee584b9b">
      <tp>
        <v>2</v>
        <stp/>
        <stp>80e8493a-046b-4044-ae3e-0df75650a14f</stp>
        <tr r="N103" s="1"/>
      </tp>
    </main>
    <main first="rtdsrv_eco_c788318b98dd44fa88464b66ee584b9b">
      <tp>
        <v>2</v>
        <stp/>
        <stp>68a7a326-6976-4dc0-bcea-6cf2b398ae54</stp>
        <tr r="U102" s="1"/>
      </tp>
    </main>
    <main first="rtdsrv_eco_c788318b98dd44fa88464b66ee584b9b">
      <tp>
        <v>2</v>
        <stp/>
        <stp>18972a59-82f2-4368-b802-4e8e735a9bb4</stp>
        <tr r="X112" s="1"/>
      </tp>
    </main>
    <main first="rtdsrv_eco_c788318b98dd44fa88464b66ee584b9b">
      <tp>
        <v>2</v>
        <stp/>
        <stp>fc3e19db-f507-457f-be9f-931349e24435</stp>
        <tr r="Y135" s="1"/>
      </tp>
      <tp>
        <v>10</v>
        <stp/>
        <stp>65c36cd5-6c99-44a1-bf8c-704bba9dfefb</stp>
        <tr r="P31" s="1"/>
      </tp>
    </main>
    <main first="rtdsrv_eco_c788318b98dd44fa88464b66ee584b9b">
      <tp>
        <v>2</v>
        <stp/>
        <stp>d9f8f206-a4aa-4cd2-9631-f5f6d1a8d29d</stp>
        <tr r="P94" s="1"/>
      </tp>
    </main>
    <main first="rtdsrv_eco_c788318b98dd44fa88464b66ee584b9b">
      <tp>
        <v>2</v>
        <stp/>
        <stp>a1884d8c-e3ab-4e8c-b9ca-eb9c78228779</stp>
        <tr r="S59" s="1"/>
      </tp>
    </main>
    <main first="rtdsrv_eco_c788318b98dd44fa88464b66ee584b9b">
      <tp>
        <v>2</v>
        <stp/>
        <stp>be33939c-8eef-4a65-953d-4b5945589bcb</stp>
        <tr r="U120" s="1"/>
      </tp>
    </main>
    <main first="rtdsrv_eco_c788318b98dd44fa88464b66ee584b9b">
      <tp>
        <v>2</v>
        <stp/>
        <stp>028b3f0f-7215-4d98-a90d-242eddf76fb9</stp>
        <tr r="S77" s="1"/>
      </tp>
    </main>
    <main first="rtdsrv_eco_c788318b98dd44fa88464b66ee584b9b">
      <tp>
        <v>2</v>
        <stp/>
        <stp>73dda285-8e61-4eb3-bc4a-e33d1b105232</stp>
        <tr r="T112" s="1"/>
      </tp>
    </main>
    <main first="rtdsrv_eco_c788318b98dd44fa88464b66ee584b9b">
      <tp>
        <v>2</v>
        <stp/>
        <stp>241ab857-f572-4322-843e-455efa669ac7</stp>
        <tr r="O91" s="1"/>
      </tp>
    </main>
    <main first="rtdsrv_eco_c788318b98dd44fa88464b66ee584b9b">
      <tp>
        <v>2</v>
        <stp/>
        <stp>4ad41282-cadd-470d-94d9-520daebc59aa</stp>
        <tr r="Q122" s="1"/>
      </tp>
    </main>
    <main first="rtdsrv_eco_c788318b98dd44fa88464b66ee584b9b">
      <tp>
        <v>2</v>
        <stp/>
        <stp>41ac1729-ce7b-4c59-892f-cf13fb3ed4eb</stp>
        <tr r="T58" s="1"/>
      </tp>
    </main>
    <main first="rtdsrv_eco_c788318b98dd44fa88464b66ee584b9b">
      <tp>
        <v>2</v>
        <stp/>
        <stp>9fd126bf-3c01-406f-a5e9-791bdb9feed7</stp>
        <tr r="X132" s="1"/>
      </tp>
    </main>
    <main first="rtdsrv_eco_c788318b98dd44fa88464b66ee584b9b">
      <tp>
        <v>2</v>
        <stp/>
        <stp>bde11b22-7c2a-4c73-8607-69587ebf20d6</stp>
        <tr r="W40" s="1"/>
      </tp>
    </main>
    <main first="rtdsrv_eco_c788318b98dd44fa88464b66ee584b9b">
      <tp>
        <v>2</v>
        <stp/>
        <stp>66340e1a-756a-42b5-8c86-945562f9f1ca</stp>
        <tr r="V78" s="1"/>
      </tp>
    </main>
    <main first="rtdsrv_eco_c788318b98dd44fa88464b66ee584b9b">
      <tp>
        <v>2</v>
        <stp/>
        <stp>b3c053ea-3951-4839-87b5-ed9e6a57b34a</stp>
        <tr r="N120" s="1"/>
      </tp>
      <tp>
        <v>2</v>
        <stp/>
        <stp>ecb5864f-0632-4713-9b8c-c3c695de5672</stp>
        <tr r="Q57" s="1"/>
      </tp>
    </main>
    <main first="rtdsrv_eco_c788318b98dd44fa88464b66ee584b9b">
      <tp>
        <v>2</v>
        <stp/>
        <stp>631fbeab-9e56-40a1-b05d-7d08c77b8fe9</stp>
        <tr r="U110" s="1"/>
      </tp>
    </main>
    <main first="rtdsrv_eco_c788318b98dd44fa88464b66ee584b9b">
      <tp>
        <v>2</v>
        <stp/>
        <stp>086847d9-a114-40a1-a20a-eac7edf5d449</stp>
        <tr r="S50" s="1"/>
      </tp>
    </main>
    <main first="rtdsrv_eco_c788318b98dd44fa88464b66ee584b9b">
      <tp>
        <v>2</v>
        <stp/>
        <stp>1463eb8b-d43a-4884-bdc8-809df2062977</stp>
        <tr r="V134" s="1"/>
      </tp>
    </main>
    <main first="rtdsrv_eco_c788318b98dd44fa88464b66ee584b9b">
      <tp>
        <v>2</v>
        <stp/>
        <stp>ce022415-7b36-49d9-83e7-8c94d70340cd</stp>
        <tr r="W62" s="1"/>
      </tp>
    </main>
    <main first="rtdsrv_eco_c788318b98dd44fa88464b66ee584b9b">
      <tp>
        <v>3</v>
        <stp/>
        <stp>11ce0e8b-c546-4157-a270-55483d3a48a3</stp>
        <tr r="V42" s="1"/>
      </tp>
    </main>
    <main first="rtdsrv_eco_c788318b98dd44fa88464b66ee584b9b">
      <tp>
        <v>3</v>
        <stp/>
        <stp>f87c9ee5-39f3-4543-b571-8a055e5fa0f0</stp>
        <tr r="C13" s="6"/>
      </tp>
    </main>
    <main first="rtdsrv_eco_c788318b98dd44fa88464b66ee584b9b">
      <tp>
        <v>2</v>
        <stp/>
        <stp>8acd808a-e11c-4b1e-a180-3db4517bcb69</stp>
        <tr r="E22" s="1"/>
      </tp>
    </main>
    <main first="rtdsrv_eco_c788318b98dd44fa88464b66ee584b9b">
      <tp>
        <v>2</v>
        <stp/>
        <stp>b89fbbcf-46fc-4254-94b1-7a587b389eaa</stp>
        <tr r="T19" s="1"/>
      </tp>
    </main>
    <main first="rtdsrv_eco_c788318b98dd44fa88464b66ee584b9b">
      <tp>
        <v>2</v>
        <stp/>
        <stp>276374f4-28bb-4b84-9be3-28f174e3a2c8</stp>
        <tr r="N121" s="1"/>
      </tp>
    </main>
    <main first="rtdsrv_eco_c788318b98dd44fa88464b66ee584b9b">
      <tp>
        <v>2</v>
        <stp/>
        <stp>f137656f-d67e-4c63-9633-5697a99231e0</stp>
        <tr r="T18" s="1"/>
      </tp>
    </main>
    <main first="rtdsrv_eco_c788318b98dd44fa88464b66ee584b9b">
      <tp>
        <v>2</v>
        <stp/>
        <stp>256a88f4-40dd-41f9-8a90-b7360b1fb276</stp>
        <tr r="E40" s="1"/>
      </tp>
    </main>
    <main first="rtdsrv_eco_c788318b98dd44fa88464b66ee584b9b">
      <tp>
        <v>3</v>
        <stp/>
        <stp>e2595bbc-20e5-48eb-8c32-6c1288e286fc</stp>
        <tr r="F10" s="1"/>
      </tp>
    </main>
    <main first="rtdsrv_eco_c788318b98dd44fa88464b66ee584b9b">
      <tp>
        <v>2</v>
        <stp/>
        <stp>4e5a94b9-2344-42c3-8880-fa837c968429</stp>
        <tr r="W115" s="1"/>
      </tp>
    </main>
    <main first="rtdsrv_eco_c788318b98dd44fa88464b66ee584b9b">
      <tp>
        <v>2</v>
        <stp/>
        <stp>783dc71c-7900-4941-a7f6-fc876f8094a7</stp>
        <tr r="Q131" s="1"/>
      </tp>
    </main>
    <main first="rtdsrv_eco_c788318b98dd44fa88464b66ee584b9b">
      <tp>
        <v>2</v>
        <stp/>
        <stp>692c0617-6855-4e67-8a49-da1d46ea138b</stp>
        <tr r="Q51" s="1"/>
      </tp>
    </main>
    <main first="rtdsrv_eco_c788318b98dd44fa88464b66ee584b9b">
      <tp>
        <v>2</v>
        <stp/>
        <stp>ced672d5-cef9-41d8-a598-3cc9d80d00a3</stp>
        <tr r="V73" s="1"/>
      </tp>
      <tp>
        <v>2</v>
        <stp/>
        <stp>b3212079-6575-4b2d-a262-5794c82866fe</stp>
        <tr r="O60" s="1"/>
      </tp>
    </main>
    <main first="rtdsrv_eco_c788318b98dd44fa88464b66ee584b9b">
      <tp>
        <v>2</v>
        <stp/>
        <stp>1050988c-6d5e-41f6-87da-a977b23999f3</stp>
        <tr r="O52" s="1"/>
      </tp>
      <tp>
        <v>2</v>
        <stp/>
        <stp>fb24bba9-428e-4d09-8b1c-8eb79632a18b</stp>
        <tr r="S121" s="1"/>
      </tp>
    </main>
    <main first="rtdsrv_eco_c788318b98dd44fa88464b66ee584b9b">
      <tp>
        <v>2</v>
        <stp/>
        <stp>fdcf0e37-3b7f-4eae-a75a-988315cca1cf</stp>
        <tr r="O102" s="1"/>
      </tp>
      <tp>
        <v>2</v>
        <stp/>
        <stp>0087d26a-625c-46d1-b265-49fc1f777234</stp>
        <tr r="U64" s="1"/>
      </tp>
    </main>
    <main first="rtdsrv_eco_c788318b98dd44fa88464b66ee584b9b">
      <tp>
        <v>2</v>
        <stp/>
        <stp>5853b3e7-c94a-4fdd-8ab5-6c838e1ac7c3</stp>
        <tr r="V118" s="1"/>
      </tp>
    </main>
    <main first="rtdsrv_eco_c788318b98dd44fa88464b66ee584b9b">
      <tp>
        <v>2</v>
        <stp/>
        <stp>756f9269-9c59-4746-9b7d-6e46455ed00d</stp>
        <tr r="U54" s="1"/>
      </tp>
    </main>
    <main first="rtdsrv_eco_c788318b98dd44fa88464b66ee584b9b">
      <tp>
        <v>2</v>
        <stp/>
        <stp>72accb04-b19a-4101-8b72-f95434de2f4c</stp>
        <tr r="U134" s="1"/>
      </tp>
      <tp>
        <v>2</v>
        <stp/>
        <stp>313dbae1-ddad-4adb-a5b3-705e99b61ba6</stp>
        <tr r="T66" s="1"/>
      </tp>
    </main>
    <main first="rtdsrv_eco_c788318b98dd44fa88464b66ee584b9b">
      <tp>
        <v>2</v>
        <stp/>
        <stp>3f2be152-1ff9-49ae-9a46-ee761819d5af</stp>
        <tr r="N65" s="1"/>
      </tp>
      <tp>
        <v>2</v>
        <stp/>
        <stp>9fb39eab-7ec2-4a15-b72b-a6b7bc6619a8</stp>
        <tr r="W116" s="1"/>
      </tp>
    </main>
    <main first="rtdsrv_eco_c788318b98dd44fa88464b66ee584b9b">
      <tp>
        <v>2</v>
        <stp/>
        <stp>c7967d2d-5b02-41c8-b239-afe63b3b867a</stp>
        <tr r="W32" s="1"/>
      </tp>
    </main>
    <main first="rtdsrv_eco_c788318b98dd44fa88464b66ee584b9b">
      <tp>
        <v>2</v>
        <stp/>
        <stp>a46936ea-584f-4c19-ba60-4a3eb19797c0</stp>
        <tr r="U76" s="1"/>
      </tp>
    </main>
    <main first="rtdsrv_eco_c788318b98dd44fa88464b66ee584b9b">
      <tp>
        <v>2</v>
        <stp/>
        <stp>18056283-5856-46e8-b3b4-88f5051d27ab</stp>
        <tr r="W124" s="1"/>
      </tp>
      <tp>
        <v>2</v>
        <stp/>
        <stp>22a27b30-abf5-4444-9596-2ae8acb3ca36</stp>
        <tr r="Q123" s="1"/>
      </tp>
    </main>
    <main first="rtdsrv_eco_c788318b98dd44fa88464b66ee584b9b">
      <tp>
        <v>2</v>
        <stp/>
        <stp>26a8e521-810c-4eda-b677-7ac9f23ffa84</stp>
        <tr r="W98" s="1"/>
      </tp>
    </main>
    <main first="rtdsrv_eco_c788318b98dd44fa88464b66ee584b9b">
      <tp>
        <v>2</v>
        <stp/>
        <stp>eb289e8e-e39a-4146-95c6-2b7673e869ca</stp>
        <tr r="Q91" s="1"/>
      </tp>
    </main>
    <main first="rtdsrv_eco_c788318b98dd44fa88464b66ee584b9b">
      <tp>
        <v>2</v>
        <stp/>
        <stp>2559c991-3230-4b1e-aaf2-911437410e65</stp>
        <tr r="U86" s="1"/>
      </tp>
    </main>
    <main first="rtdsrv_eco_c788318b98dd44fa88464b66ee584b9b">
      <tp>
        <v>2</v>
        <stp/>
        <stp>fa2cf297-addd-4809-88b3-7d038c0451d5</stp>
        <tr r="X92" s="1"/>
      </tp>
      <tp>
        <v>2</v>
        <stp/>
        <stp>01bb3ba8-494c-4f9c-a6aa-5893cccdaa89</stp>
        <tr r="C14" s="6"/>
      </tp>
      <tp>
        <v>2</v>
        <stp/>
        <stp>fa8ef0ea-83fa-47af-b45d-2665fe50260a</stp>
        <tr r="U71" s="1"/>
      </tp>
    </main>
    <main first="rtdsrv_eco_c788318b98dd44fa88464b66ee584b9b">
      <tp>
        <v>2</v>
        <stp/>
        <stp>c996838e-fb8b-4ed4-be57-6c828a7d20a0</stp>
        <tr r="X98" s="1"/>
      </tp>
      <tp>
        <v>2</v>
        <stp/>
        <stp>2f540e99-3325-4638-aab6-af7307e98dab</stp>
        <tr r="O63" s="1"/>
      </tp>
      <tp>
        <v>2</v>
        <stp/>
        <stp>c6bb5ea4-83d0-4c3d-85af-8544faa31e96</stp>
        <tr r="Q87" s="1"/>
      </tp>
    </main>
    <main first="rtdsrv_eco_c788318b98dd44fa88464b66ee584b9b">
      <tp>
        <v>2</v>
        <stp/>
        <stp>f0bc30eb-7d64-48ab-81f9-3f0432cfa821</stp>
        <tr r="Q71" s="1"/>
      </tp>
    </main>
    <main first="rtdsrv_eco_c788318b98dd44fa88464b66ee584b9b">
      <tp>
        <v>2</v>
        <stp/>
        <stp>67fd8b4b-c1b6-45ea-84d1-eb27d81ba650</stp>
        <tr r="S113" s="1"/>
      </tp>
      <tp>
        <v>2</v>
        <stp/>
        <stp>32ee7aaf-c799-4638-b1a0-eb6f2acbd528</stp>
        <tr r="Q133" s="1"/>
      </tp>
    </main>
    <main first="rtdsrv_eco_c788318b98dd44fa88464b66ee584b9b">
      <tp>
        <v>2</v>
        <stp/>
        <stp>edc74744-3927-4075-8b94-c8610303889d</stp>
        <tr r="N129" s="1"/>
      </tp>
    </main>
    <main first="rtdsrv_eco_c788318b98dd44fa88464b66ee584b9b">
      <tp>
        <v>2</v>
        <stp/>
        <stp>aff6e92b-fcfc-4d30-aee1-d2ed7527a47a</stp>
        <tr r="S84" s="1"/>
      </tp>
    </main>
    <main first="rtdsrv_eco_c788318b98dd44fa88464b66ee584b9b">
      <tp>
        <v>2</v>
        <stp/>
        <stp>9c3705b4-a389-4218-9e7e-ff282ddffe78</stp>
        <tr r="P132" s="1"/>
      </tp>
      <tp>
        <v>2</v>
        <stp/>
        <stp>2671f978-3c77-4337-948f-71ddf9d6adc6</stp>
        <tr r="Q62" s="1"/>
      </tp>
    </main>
    <main first="rtdsrv_eco_c788318b98dd44fa88464b66ee584b9b">
      <tp>
        <v>2</v>
        <stp/>
        <stp>1d5bfd1e-67a0-4236-a005-78ce2e47f260</stp>
        <tr r="X97" s="1"/>
      </tp>
    </main>
    <main first="rtdsrv_eco_c788318b98dd44fa88464b66ee584b9b">
      <tp>
        <v>2</v>
        <stp/>
        <stp>031c2744-de5c-4c43-81be-aa3089dbd625</stp>
        <tr r="Y109" s="1"/>
      </tp>
    </main>
    <main first="rtdsrv_eco_c788318b98dd44fa88464b66ee584b9b">
      <tp>
        <v>2</v>
        <stp/>
        <stp>0dc51ae1-9a5b-44f7-80c1-90bae576c2c8</stp>
        <tr r="V113" s="1"/>
      </tp>
    </main>
    <main first="rtdsrv_eco_c788318b98dd44fa88464b66ee584b9b">
      <tp>
        <v>2</v>
        <stp/>
        <stp>dc1be883-53f8-44a1-be69-a0c976e530d3</stp>
        <tr r="J49" s="1"/>
      </tp>
    </main>
    <main first="rtdsrv_eco_c788318b98dd44fa88464b66ee584b9b">
      <tp>
        <v>2</v>
        <stp/>
        <stp>5c912f2d-8460-4bef-9057-eaeffd91d463</stp>
        <tr r="O101" s="1"/>
      </tp>
    </main>
    <main first="rtdsrv_eco_c788318b98dd44fa88464b66ee584b9b">
      <tp>
        <v>2</v>
        <stp/>
        <stp>315b5f83-5236-48bc-8226-5f12f808e2d8</stp>
        <tr r="Y100" s="1"/>
      </tp>
    </main>
    <main first="rtdsrv_eco_c788318b98dd44fa88464b66ee584b9b">
      <tp>
        <v>2</v>
        <stp/>
        <stp>ba926d7d-0c8f-4719-befc-83f65e331c57</stp>
        <tr r="S58" s="1"/>
      </tp>
    </main>
    <main first="rtdsrv_eco_c788318b98dd44fa88464b66ee584b9b">
      <tp>
        <v>2</v>
        <stp/>
        <stp>bf29e236-c483-477c-8243-748459d8b229</stp>
        <tr r="N96" s="1"/>
      </tp>
    </main>
    <main first="rtdsrv_eco_c788318b98dd44fa88464b66ee584b9b">
      <tp>
        <v>2</v>
        <stp/>
        <stp>55238ebb-bc48-44a0-b948-4a3b086e80d5</stp>
        <tr r="N113" s="1"/>
      </tp>
    </main>
    <main first="rtdsrv_eco_c788318b98dd44fa88464b66ee584b9b">
      <tp>
        <v>2</v>
        <stp/>
        <stp>857abddd-0a42-4ca8-a7c4-8d90d51644dd</stp>
        <tr r="P86" s="1"/>
      </tp>
    </main>
    <main first="rtdsrv_eco_c788318b98dd44fa88464b66ee584b9b">
      <tp>
        <v>2</v>
        <stp/>
        <stp>a6b37fd5-85a7-470b-a91a-930eb4cead50</stp>
        <tr r="V64" s="1"/>
      </tp>
    </main>
    <main first="rtdsrv_eco_c788318b98dd44fa88464b66ee584b9b">
      <tp>
        <v>2</v>
        <stp/>
        <stp>c9a4ce1b-c0d6-474e-865a-7f16fcae22e6</stp>
        <tr r="W91" s="1"/>
      </tp>
    </main>
    <main first="rtdsrv_eco_c788318b98dd44fa88464b66ee584b9b">
      <tp>
        <v>2</v>
        <stp/>
        <stp>a3516948-5658-4a06-a856-fabb260e23e0</stp>
        <tr r="Y60" s="1"/>
      </tp>
    </main>
    <main first="rtdsrv_eco_c788318b98dd44fa88464b66ee584b9b">
      <tp>
        <v>2</v>
        <stp/>
        <stp>a8eae71c-fd8c-48f7-868c-7dcbdc52b92d</stp>
        <tr r="Y122" s="1"/>
      </tp>
      <tp>
        <v>2</v>
        <stp/>
        <stp>173b2c5a-b3bd-4252-b29c-1e5ec8bdf867</stp>
        <tr r="W101" s="1"/>
      </tp>
    </main>
    <main first="rtdsrv_eco_c788318b98dd44fa88464b66ee584b9b">
      <tp>
        <v>2</v>
        <stp/>
        <stp>bf181ebe-8cdc-4f0b-8bd5-7b4ebf3e7a52</stp>
        <tr r="W100" s="1"/>
      </tp>
    </main>
    <main first="rtdsrv_eco_c788318b98dd44fa88464b66ee584b9b">
      <tp>
        <v>2</v>
        <stp/>
        <stp>940bac9f-7e4c-424d-9288-579811d50b92</stp>
        <tr r="P99" s="1"/>
      </tp>
    </main>
    <main first="rtdsrv_eco_c788318b98dd44fa88464b66ee584b9b">
      <tp>
        <v>1</v>
        <stp/>
        <stp>aae209ed-108d-419a-a4ee-af98f08decee</stp>
        <tr r="C9" s="6"/>
      </tp>
    </main>
    <main first="rtdsrv_eco_c788318b98dd44fa88464b66ee584b9b">
      <tp>
        <v>2</v>
        <stp/>
        <stp>8aaee16c-69c5-426b-84d5-e187000739b9</stp>
        <tr r="P134" s="1"/>
      </tp>
      <tp>
        <v>2</v>
        <stp/>
        <stp>297db0fd-714c-4afc-a9ca-6145c65b1a15</stp>
        <tr r="P60" s="1"/>
      </tp>
    </main>
    <main first="rtdsrv_eco_c788318b98dd44fa88464b66ee584b9b">
      <tp>
        <v>2</v>
        <stp/>
        <stp>ff89ddb6-96f8-411f-bf64-2231f9a8b85d</stp>
        <tr r="V120" s="1"/>
      </tp>
    </main>
    <main first="rtdsrv_eco_c788318b98dd44fa88464b66ee584b9b">
      <tp>
        <v>2</v>
        <stp/>
        <stp>e2ea114b-baee-43d5-9004-46219291b87d</stp>
        <tr r="T83" s="1"/>
      </tp>
    </main>
    <main first="rtdsrv_eco_c788318b98dd44fa88464b66ee584b9b">
      <tp>
        <v>2</v>
        <stp/>
        <stp>8b1b44dc-5f56-4543-8e04-d866dd2a3d84</stp>
        <tr r="P100" s="1"/>
      </tp>
    </main>
    <main first="rtdsrv_eco_c788318b98dd44fa88464b66ee584b9b">
      <tp>
        <v>2</v>
        <stp/>
        <stp>bafde5e8-37b8-4a6c-a247-65083db3c958</stp>
        <tr r="S92" s="1"/>
      </tp>
    </main>
    <main first="rtdsrv_eco_c788318b98dd44fa88464b66ee584b9b">
      <tp>
        <v>2</v>
        <stp/>
        <stp>82a2ad30-80ec-41bf-899a-a24e89caeb24</stp>
        <tr r="N127" s="1"/>
      </tp>
    </main>
    <main first="rtdsrv_eco_c788318b98dd44fa88464b66ee584b9b">
      <tp>
        <v>2</v>
        <stp/>
        <stp>3b0fbd47-f68c-4949-9040-efc5170c4d61</stp>
        <tr r="V102" s="1"/>
      </tp>
    </main>
    <main first="rtdsrv_eco_c788318b98dd44fa88464b66ee584b9b">
      <tp>
        <v>2</v>
        <stp/>
        <stp>b9b4bfca-1790-4afc-a14c-9c3e11062318</stp>
        <tr r="O129" s="1"/>
      </tp>
    </main>
    <main first="rtdsrv_eco_c788318b98dd44fa88464b66ee584b9b">
      <tp>
        <v>3</v>
        <stp/>
        <stp>472e2b55-f218-486f-bc31-e9dddfc2eacd</stp>
        <tr r="V41" s="1"/>
      </tp>
      <tp>
        <v>2</v>
        <stp/>
        <stp>24c4290c-7ed7-4122-958c-43afdc1c88e8</stp>
        <tr r="O77" s="1"/>
      </tp>
    </main>
    <main first="rtdsrv_eco_c788318b98dd44fa88464b66ee584b9b">
      <tp>
        <v>2</v>
        <stp/>
        <stp>2b218347-8496-4205-9b36-7e3d5c0ad1f7</stp>
        <tr r="P95" s="1"/>
      </tp>
      <tp>
        <v>2</v>
        <stp/>
        <stp>e84f8b1f-1550-4773-a5b5-2fc834eb90ba</stp>
        <tr r="O93" s="1"/>
      </tp>
      <tp>
        <v>3</v>
        <stp/>
        <stp>0d01bb45-3022-4338-ab5b-bc49f6594560</stp>
        <tr r="V45" s="1"/>
      </tp>
    </main>
    <main first="rtdsrv_eco_c788318b98dd44fa88464b66ee584b9b">
      <tp>
        <v>2</v>
        <stp/>
        <stp>84cd8523-741c-4a47-a197-6932baa818bb</stp>
        <tr r="S103" s="1"/>
      </tp>
    </main>
    <main first="rtdsrv_eco_c788318b98dd44fa88464b66ee584b9b">
      <tp>
        <v>2</v>
        <stp/>
        <stp>fb2a894b-b334-4e21-a44a-a08377acbca7</stp>
        <tr r="N128" s="1"/>
      </tp>
      <tp>
        <v>2</v>
        <stp/>
        <stp>e5cd4a07-a413-4c9d-ac3c-e9d1ca53eb91</stp>
        <tr r="Y75" s="1"/>
      </tp>
    </main>
    <main first="rtdsrv_eco_c788318b98dd44fa88464b66ee584b9b">
      <tp>
        <v>2</v>
        <stp/>
        <stp>432b2151-f468-4b1d-8bbf-96afb4b40895</stp>
        <tr r="S95" s="1"/>
      </tp>
      <tp>
        <v>2</v>
        <stp/>
        <stp>5d51f41c-18d1-4de5-be21-39c62b65ce7a</stp>
        <tr r="V98" s="1"/>
      </tp>
    </main>
    <main first="rtdsrv_eco_c788318b98dd44fa88464b66ee584b9b">
      <tp>
        <v>2</v>
        <stp/>
        <stp>2c8e6989-2ea9-4a91-aa06-8253de8bef7c</stp>
        <tr r="Y82" s="1"/>
      </tp>
    </main>
    <main first="rtdsrv_eco_c788318b98dd44fa88464b66ee584b9b">
      <tp>
        <v>2</v>
        <stp/>
        <stp>081e06ca-a980-40c1-8b5a-0b699f4b87bd</stp>
        <tr r="X68" s="1"/>
      </tp>
    </main>
    <main first="rtdsrv_eco_c788318b98dd44fa88464b66ee584b9b">
      <tp>
        <v>2</v>
        <stp/>
        <stp>e1711135-6e5a-47ac-9c85-fe9e8c7af309</stp>
        <tr r="Q126" s="1"/>
      </tp>
    </main>
    <main first="rtdsrv_eco_c788318b98dd44fa88464b66ee584b9b">
      <tp>
        <v>2</v>
        <stp/>
        <stp>25c3a6cd-a0df-4a37-a948-a885468137bb</stp>
        <tr r="E21" s="1"/>
      </tp>
    </main>
    <main first="rtdsrv_eco_c788318b98dd44fa88464b66ee584b9b">
      <tp>
        <v>2</v>
        <stp/>
        <stp>ab363904-3e05-45eb-a354-52da9ed5b092</stp>
        <tr r="U109" s="1"/>
      </tp>
    </main>
    <main first="rtdsrv_eco_c788318b98dd44fa88464b66ee584b9b">
      <tp>
        <v>2</v>
        <stp/>
        <stp>d9d2237b-a3e6-435f-b510-b1c3b2158f67</stp>
        <tr r="V132" s="1"/>
      </tp>
      <tp>
        <v>2</v>
        <stp/>
        <stp>8fb578d7-1c87-450c-bbca-04a7df78edf4</stp>
        <tr r="V65" s="1"/>
      </tp>
      <tp>
        <v>2</v>
        <stp/>
        <stp>029bee35-a858-4562-b67f-19ada0ebccdc</stp>
        <tr r="N80" s="1"/>
      </tp>
      <tp>
        <v>2</v>
        <stp/>
        <stp>342e011a-1771-4fc1-8987-b46fd31b6c1b</stp>
        <tr r="Y65" s="1"/>
      </tp>
      <tp>
        <v>2</v>
        <stp/>
        <stp>47c05396-1bd6-4004-b012-59e1e59e7ecf</stp>
        <tr r="Y99" s="1"/>
      </tp>
    </main>
    <main first="rtdsrv_eco_c788318b98dd44fa88464b66ee584b9b">
      <tp>
        <v>2</v>
        <stp/>
        <stp>0226cc37-d049-4146-b9c7-afcc095abfe5</stp>
        <tr r="P72" s="1"/>
      </tp>
    </main>
    <main first="rtdsrv_eco_c788318b98dd44fa88464b66ee584b9b">
      <tp>
        <v>2</v>
        <stp/>
        <stp>d2eefc84-c316-40ff-b128-96d618506112</stp>
        <tr r="X101" s="1"/>
      </tp>
      <tp>
        <v>2</v>
        <stp/>
        <stp>d03dc177-90a2-43a6-b811-8ef2823641f9</stp>
        <tr r="S63" s="1"/>
      </tp>
    </main>
    <main first="rtdsrv_eco_c788318b98dd44fa88464b66ee584b9b">
      <tp>
        <v>2</v>
        <stp/>
        <stp>e9110a27-2ad2-4aeb-b5ef-7f32af5cd45a</stp>
        <tr r="W104" s="1"/>
      </tp>
    </main>
    <main first="rtdsrv_eco_c788318b98dd44fa88464b66ee584b9b">
      <tp>
        <v>2</v>
        <stp/>
        <stp>4560049a-8ec6-4d9d-913a-781cc69b4936</stp>
        <tr r="X109" s="1"/>
      </tp>
    </main>
    <main first="rtdsrv_eco_c788318b98dd44fa88464b66ee584b9b">
      <tp>
        <v>2</v>
        <stp/>
        <stp>9a69fd88-7df7-472f-8940-468108c3a718</stp>
        <tr r="Y121" s="1"/>
      </tp>
    </main>
    <main first="rtdsrv_eco_c788318b98dd44fa88464b66ee584b9b">
      <tp>
        <v>2</v>
        <stp/>
        <stp>de7cb8eb-1771-45d4-8bee-7ca671ad1635</stp>
        <tr r="P126" s="1"/>
      </tp>
    </main>
    <main first="rtdsrv_eco_c788318b98dd44fa88464b66ee584b9b">
      <tp>
        <v>2</v>
        <stp/>
        <stp>aaee9d95-8fb7-47a1-8fac-b36ec3dc5470</stp>
        <tr r="T33" s="1"/>
      </tp>
    </main>
    <main first="rtdsrv_eco_c788318b98dd44fa88464b66ee584b9b">
      <tp>
        <v>2</v>
        <stp/>
        <stp>c50dc92e-3211-411f-912b-998da8d04300</stp>
        <tr r="Q99" s="1"/>
      </tp>
    </main>
    <main first="rtdsrv_eco_c788318b98dd44fa88464b66ee584b9b">
      <tp>
        <v>2</v>
        <stp/>
        <stp>6501582a-f9d6-47a8-a061-a8fe0eed2a62</stp>
        <tr r="E36" s="1"/>
      </tp>
      <tp>
        <v>2</v>
        <stp/>
        <stp>68b5e1cb-b97b-495b-b258-6f9fc334a058</stp>
        <tr r="S71" s="1"/>
      </tp>
    </main>
    <main first="rtdsrv_eco_c788318b98dd44fa88464b66ee584b9b">
      <tp>
        <v>2</v>
        <stp/>
        <stp>38a1e1c8-206a-4ae2-8f8d-63968cc4b847</stp>
        <tr r="O86" s="1"/>
      </tp>
    </main>
    <main first="rtdsrv_eco_c788318b98dd44fa88464b66ee584b9b">
      <tp>
        <v>2</v>
        <stp/>
        <stp>f0da2543-376c-449a-bd49-11d39248797b</stp>
        <tr r="S64" s="1"/>
      </tp>
    </main>
    <main first="rtdsrv_eco_c788318b98dd44fa88464b66ee584b9b">
      <tp>
        <v>2</v>
        <stp/>
        <stp>8a98c0ac-1d0f-4a1a-b205-4fe247ad697b</stp>
        <tr r="W95" s="1"/>
      </tp>
    </main>
    <main first="rtdsrv_eco_c788318b98dd44fa88464b66ee584b9b">
      <tp>
        <v>2</v>
        <stp/>
        <stp>0f25e998-7153-41c3-8fb2-b11b324e6c6f</stp>
        <tr r="V61" s="1"/>
      </tp>
    </main>
    <main first="rtdsrv_eco_c788318b98dd44fa88464b66ee584b9b">
      <tp>
        <v>2</v>
        <stp/>
        <stp>b88f6b93-2bec-4f8e-b2dc-ecaf86da0eab</stp>
        <tr r="T123" s="1"/>
      </tp>
    </main>
    <main first="rtdsrv_eco_c788318b98dd44fa88464b66ee584b9b">
      <tp>
        <v>2</v>
        <stp/>
        <stp>eb8778b1-5857-43c5-8b27-adb6c7548bea</stp>
        <tr r="P52" s="1"/>
      </tp>
    </main>
    <main first="rtdsrv_eco_c788318b98dd44fa88464b66ee584b9b">
      <tp>
        <v>2</v>
        <stp/>
        <stp>bc00eebd-a3fd-4b9e-ba14-5aec627749f1</stp>
        <tr r="P96" s="1"/>
      </tp>
    </main>
    <main first="rtdsrv_eco_c788318b98dd44fa88464b66ee584b9b">
      <tp>
        <v>2</v>
        <stp/>
        <stp>191073d9-14b5-4114-98cc-0022660b93b6</stp>
        <tr r="U129" s="1"/>
      </tp>
    </main>
    <main first="rtdsrv_eco_c788318b98dd44fa88464b66ee584b9b">
      <tp>
        <v>3</v>
        <stp/>
        <stp>4ddca755-cb6d-4bb2-8aab-c82a6f758d70</stp>
        <tr r="E18" s="1"/>
      </tp>
    </main>
    <main first="rtdsrv_eco_c788318b98dd44fa88464b66ee584b9b">
      <tp>
        <v>2</v>
        <stp/>
        <stp>43ec267d-ff10-434d-a98f-156be2806a0c</stp>
        <tr r="P75" s="1"/>
      </tp>
      <tp>
        <v>2</v>
        <stp/>
        <stp>ec32e807-33a9-4cf9-9b0a-ad801ed929ac</stp>
        <tr r="T109" s="1"/>
      </tp>
    </main>
    <main first="rtdsrv_eco_c788318b98dd44fa88464b66ee584b9b">
      <tp>
        <v>2</v>
        <stp/>
        <stp>7bf76f99-7d2c-42e7-92c4-98a461fcb7e6</stp>
        <tr r="N66" s="1"/>
      </tp>
    </main>
    <main first="rtdsrv_eco_c788318b98dd44fa88464b66ee584b9b">
      <tp>
        <v>2</v>
        <stp/>
        <stp>89db3f3d-2338-4326-93fb-5f019180c3f6</stp>
        <tr r="E32" s="1"/>
      </tp>
    </main>
    <main first="rtdsrv_eco_c788318b98dd44fa88464b66ee584b9b">
      <tp>
        <v>2</v>
        <stp/>
        <stp>cc36516d-e68a-448e-bec5-face10555980</stp>
        <tr r="T124" s="1"/>
      </tp>
    </main>
    <main first="rtdsrv_eco_c788318b98dd44fa88464b66ee584b9b">
      <tp>
        <v>2</v>
        <stp/>
        <stp>90512276-1436-4a3f-a35d-5987f8ff28fc</stp>
        <tr r="O135" s="1"/>
      </tp>
      <tp>
        <v>2</v>
        <stp/>
        <stp>e8efd886-8a9a-409a-8871-ebdf2c608656</stp>
        <tr r="Y131" s="1"/>
      </tp>
      <tp>
        <v>2</v>
        <stp/>
        <stp>55931e35-005b-47f6-af1e-39514192369e</stp>
        <tr r="P114" s="1"/>
      </tp>
    </main>
    <main first="rtdsrv_eco_c788318b98dd44fa88464b66ee584b9b">
      <tp>
        <v>2</v>
        <stp/>
        <stp>fcaf1c4b-fb82-4f35-9f89-6e81d0041d39</stp>
        <tr r="L42" s="1"/>
      </tp>
    </main>
    <main first="rtdsrv_eco_c788318b98dd44fa88464b66ee584b9b">
      <tp>
        <v>2</v>
        <stp/>
        <stp>7bed778e-48bc-460d-a87c-a98a12987c26</stp>
        <tr r="P105" s="1"/>
      </tp>
    </main>
    <main first="rtdsrv_eco_c788318b98dd44fa88464b66ee584b9b">
      <tp>
        <v>2</v>
        <stp/>
        <stp>61718be0-0583-4e6c-ab21-9840e31f3ce3</stp>
        <tr r="U122" s="1"/>
      </tp>
    </main>
    <main first="rtdsrv_eco_c788318b98dd44fa88464b66ee584b9b">
      <tp>
        <v>2</v>
        <stp/>
        <stp>bad5175d-3630-479f-ad31-181c3e7777f6</stp>
        <tr r="W43" s="1"/>
      </tp>
      <tp>
        <v>2</v>
        <stp/>
        <stp>dae51531-9b5e-4f91-8c4c-a561a6b9e154</stp>
        <tr r="X75" s="1"/>
      </tp>
    </main>
    <main first="rtdsrv_eco_c788318b98dd44fa88464b66ee584b9b">
      <tp>
        <v>2</v>
        <stp/>
        <stp>a8fe3dbc-3aba-4f38-b4a0-313cfd7e79ff</stp>
        <tr r="V70" s="1"/>
      </tp>
    </main>
    <main first="rtdsrv_eco_c788318b98dd44fa88464b66ee584b9b">
      <tp>
        <v>2</v>
        <stp/>
        <stp>a55750e1-8b1e-4194-bad0-3e444cbd41cf</stp>
        <tr r="S78" s="1"/>
      </tp>
    </main>
    <main first="rtdsrv_eco_c788318b98dd44fa88464b66ee584b9b">
      <tp>
        <v>2</v>
        <stp/>
        <stp>61b34d49-744c-45c8-994a-0474bb39fb62</stp>
        <tr r="Q75" s="1"/>
      </tp>
      <tp>
        <v>2</v>
        <stp/>
        <stp>2a4ea8d1-a3dc-4c54-9ff7-9a64645c4ef3</stp>
        <tr r="Y84" s="1"/>
      </tp>
    </main>
    <main first="rtdsrv_eco_c788318b98dd44fa88464b66ee584b9b">
      <tp>
        <v>2</v>
        <stp/>
        <stp>8c6bf140-ee0c-44ea-8182-6f2ecc73f1b7</stp>
        <tr r="Q134" s="1"/>
      </tp>
      <tp>
        <v>2</v>
        <stp/>
        <stp>a48b98e2-e61e-497f-94a1-d7f6206d4385</stp>
        <tr r="W86" s="1"/>
      </tp>
    </main>
    <main first="rtdsrv_eco_c788318b98dd44fa88464b66ee584b9b">
      <tp>
        <v>2</v>
        <stp/>
        <stp>d975cb38-d95c-4385-99e8-ba77ff4ca241</stp>
        <tr r="V111" s="1"/>
      </tp>
    </main>
    <main first="rtdsrv_eco_c788318b98dd44fa88464b66ee584b9b">
      <tp>
        <v>2</v>
        <stp/>
        <stp>24ee1693-f91a-4361-a3ca-98a51ad5452e</stp>
        <tr r="S87" s="1"/>
      </tp>
    </main>
    <main first="rtdsrv_eco_c788318b98dd44fa88464b66ee584b9b">
      <tp>
        <v>2</v>
        <stp/>
        <stp>04c42bf7-4fe3-4b50-82fe-2b837949357a</stp>
        <tr r="O114" s="1"/>
      </tp>
    </main>
    <main first="rtdsrv_eco_c788318b98dd44fa88464b66ee584b9b">
      <tp>
        <v>2</v>
        <stp/>
        <stp>e244a415-284e-47b7-925b-8b08b9ff276a</stp>
        <tr r="X107" s="1"/>
      </tp>
      <tp>
        <v>2</v>
        <stp/>
        <stp>d7993f9f-42c8-466d-8341-ed60032d988b</stp>
        <tr r="S88" s="1"/>
      </tp>
    </main>
    <main first="rtdsrv_eco_c788318b98dd44fa88464b66ee584b9b">
      <tp>
        <v>2</v>
        <stp/>
        <stp>c91f7349-baec-4153-93ec-f1d0b792dbbe</stp>
        <tr r="Q127" s="1"/>
      </tp>
    </main>
    <main first="rtdsrv_eco_c788318b98dd44fa88464b66ee584b9b">
      <tp>
        <v>2</v>
        <stp/>
        <stp>34ca795a-a002-483f-86ed-b0980734a211</stp>
        <tr r="O84" s="1"/>
      </tp>
    </main>
    <main first="rtdsrv_eco_c788318b98dd44fa88464b66ee584b9b">
      <tp>
        <v>2</v>
        <stp/>
        <stp>ca131cc6-931d-4d74-ac3b-16183d932417</stp>
        <tr r="V122" s="1"/>
      </tp>
      <tp>
        <v>2</v>
        <stp/>
        <stp>2d8ff785-c781-4504-b79e-3dd3c7951457</stp>
        <tr r="W92" s="1"/>
      </tp>
    </main>
    <main first="rtdsrv_eco_c788318b98dd44fa88464b66ee584b9b">
      <tp>
        <v>2</v>
        <stp/>
        <stp>affe6388-3ed9-4a96-aa56-382872bf15f8</stp>
        <tr r="W94" s="1"/>
      </tp>
      <tp>
        <v>2</v>
        <stp/>
        <stp>151bbc17-7211-4666-a520-52e8758d88d5</stp>
        <tr r="U113" s="1"/>
      </tp>
    </main>
    <main first="rtdsrv_eco_c788318b98dd44fa88464b66ee584b9b">
      <tp>
        <v>2</v>
        <stp/>
        <stp>8deacaf4-7815-48e1-b693-5f6a82b2348c</stp>
        <tr r="Y52" s="1"/>
      </tp>
    </main>
    <main first="rtdsrv_eco_c788318b98dd44fa88464b66ee584b9b">
      <tp>
        <v>2</v>
        <stp/>
        <stp>83e50236-1221-4e39-932b-b4dcdbe677cf</stp>
        <tr r="X134" s="1"/>
      </tp>
    </main>
    <main first="rtdsrv_eco_c788318b98dd44fa88464b66ee584b9b">
      <tp>
        <v>2</v>
        <stp/>
        <stp>48e2aba6-6c65-48f5-a974-c9874482996b</stp>
        <tr r="X91" s="1"/>
      </tp>
    </main>
    <main first="rtdsrv_eco_c788318b98dd44fa88464b66ee584b9b">
      <tp>
        <v>2</v>
        <stp/>
        <stp>953a61fb-130a-4f2a-a94c-26be6930c51b</stp>
        <tr r="N52" s="1"/>
      </tp>
      <tp>
        <v>2</v>
        <stp/>
        <stp>a4fa8b06-0a3f-4db9-bca0-e3ed5de983ba</stp>
        <tr r="P50" s="1"/>
      </tp>
    </main>
    <main first="rtdsrv_eco_c788318b98dd44fa88464b66ee584b9b">
      <tp>
        <v>2</v>
        <stp/>
        <stp>1b2ae00a-9b6a-4562-8837-714b213da075</stp>
        <tr r="U128" s="1"/>
      </tp>
    </main>
    <main first="rtdsrv_eco_c788318b98dd44fa88464b66ee584b9b">
      <tp>
        <v>2</v>
        <stp/>
        <stp>be67dd67-0833-4e58-8dd8-c6e15865f93e</stp>
        <tr r="X83" s="1"/>
      </tp>
    </main>
    <main first="rtdsrv_eco_c788318b98dd44fa88464b66ee584b9b">
      <tp>
        <v>2</v>
        <stp/>
        <stp>3c5c6439-b9fe-40ab-aa7c-094d1b964a20</stp>
        <tr r="S115" s="1"/>
      </tp>
    </main>
    <main first="rtdsrv_eco_c788318b98dd44fa88464b66ee584b9b">
      <tp>
        <v>2</v>
        <stp/>
        <stp>f0e82cb6-4680-4ec9-a568-a7ea1f960c64</stp>
        <tr r="Y89" s="1"/>
      </tp>
    </main>
    <main first="rtdsrv_eco_c788318b98dd44fa88464b66ee584b9b">
      <tp>
        <v>2</v>
        <stp/>
        <stp>8eda159c-6f37-49af-bb63-ae3ff85f01bc</stp>
        <tr r="O100" s="1"/>
      </tp>
    </main>
    <main first="rtdsrv_eco_c788318b98dd44fa88464b66ee584b9b">
      <tp>
        <v>2</v>
        <stp/>
        <stp>e728245a-a83a-48f7-93bd-8dc3a0ee7933</stp>
        <tr r="X118" s="1"/>
      </tp>
    </main>
    <main first="rtdsrv_eco_c788318b98dd44fa88464b66ee584b9b">
      <tp>
        <v>2</v>
        <stp/>
        <stp>d08e8c63-72ad-4fde-af92-3227e6035fba</stp>
        <tr r="U43" s="1"/>
      </tp>
    </main>
    <main first="rtdsrv_eco_c788318b98dd44fa88464b66ee584b9b">
      <tp>
        <v>2</v>
        <stp/>
        <stp>3504c2bc-d5e8-401c-b381-9ae122e3619f</stp>
        <tr r="Y96" s="1"/>
      </tp>
    </main>
    <main first="rtdsrv_eco_c788318b98dd44fa88464b66ee584b9b">
      <tp>
        <v>2</v>
        <stp/>
        <stp>4cea62ac-6a26-414e-b408-48ea82f24b64</stp>
        <tr r="W83" s="1"/>
      </tp>
    </main>
    <main first="rtdsrv_eco_c788318b98dd44fa88464b66ee584b9b">
      <tp>
        <v>2</v>
        <stp/>
        <stp>0a120214-3464-4899-822e-95fe30e6549a</stp>
        <tr r="P76" s="1"/>
      </tp>
    </main>
    <main first="rtdsrv_eco_c788318b98dd44fa88464b66ee584b9b">
      <tp>
        <v>2</v>
        <stp/>
        <stp>b6d10148-3ccb-4f29-a7f1-c5590168b47c</stp>
        <tr r="S124" s="1"/>
      </tp>
    </main>
    <main first="rtdsrv_eco_c788318b98dd44fa88464b66ee584b9b">
      <tp>
        <v>2</v>
        <stp/>
        <stp>5bac163f-d5e8-48c7-a8d7-f8f2827f527f</stp>
        <tr r="T118" s="1"/>
      </tp>
      <tp>
        <v>2</v>
        <stp/>
        <stp>40c1d447-dbe3-4fd4-b484-1befdd7841e8</stp>
        <tr r="N72" s="1"/>
      </tp>
    </main>
    <main first="rtdsrv_eco_c788318b98dd44fa88464b66ee584b9b">
      <tp>
        <v>2</v>
        <stp/>
        <stp>bb6c44e7-01c7-4320-9c75-fb88aaf94997</stp>
        <tr r="P83" s="1"/>
      </tp>
    </main>
    <main first="rtdsrv_eco_c788318b98dd44fa88464b66ee584b9b">
      <tp>
        <v>2</v>
        <stp/>
        <stp>84de85d7-3a22-4cc9-ac3e-4f3cc2d647ca</stp>
        <tr r="U73" s="1"/>
      </tp>
    </main>
    <main first="rtdsrv_eco_c788318b98dd44fa88464b66ee584b9b">
      <tp>
        <v>2</v>
        <stp/>
        <stp>8b6d657e-adaf-4717-94d1-f3d469dab4e8</stp>
        <tr r="O96" s="1"/>
      </tp>
    </main>
    <main first="rtdsrv_eco_c788318b98dd44fa88464b66ee584b9b">
      <tp>
        <v>2</v>
        <stp/>
        <stp>6ca1404e-8491-4054-b770-f2b278669991</stp>
        <tr r="P125" s="1"/>
      </tp>
    </main>
    <main first="rtdsrv_eco_c788318b98dd44fa88464b66ee584b9b">
      <tp>
        <v>2</v>
        <stp/>
        <stp>53e02678-921d-4cd1-b526-3cb34e35bb92</stp>
        <tr r="W79" s="1"/>
      </tp>
    </main>
    <main first="rtdsrv_eco_c788318b98dd44fa88464b66ee584b9b">
      <tp>
        <v>2</v>
        <stp/>
        <stp>c9356f82-445f-45f6-a287-a4055820f255</stp>
        <tr r="O105" s="1"/>
      </tp>
    </main>
    <main first="rtdsrv_eco_c788318b98dd44fa88464b66ee584b9b">
      <tp>
        <v>2</v>
        <stp/>
        <stp>1fbed587-6b0b-4251-a32c-68bcb7d2b2d2</stp>
        <tr r="W99" s="1"/>
      </tp>
    </main>
    <main first="rtdsrv_eco_c788318b98dd44fa88464b66ee584b9b">
      <tp>
        <v>2</v>
        <stp/>
        <stp>ebce7061-6834-4bec-a35a-d01c2abbd8eb</stp>
        <tr r="O127" s="1"/>
      </tp>
      <tp>
        <v>2</v>
        <stp/>
        <stp>ea0f38dc-734f-4d65-b7f8-4450cc6241fa</stp>
        <tr r="Y98" s="1"/>
      </tp>
      <tp>
        <v>2</v>
        <stp/>
        <stp>fd0a9978-c810-402d-9c6e-827ee6d44327</stp>
        <tr r="T105" s="1"/>
      </tp>
    </main>
    <main first="rtdsrv_eco_c788318b98dd44fa88464b66ee584b9b">
      <tp>
        <v>2</v>
        <stp/>
        <stp>d5551b7c-aecc-4be2-905a-65733fb1c941</stp>
        <tr r="W61" s="1"/>
      </tp>
    </main>
    <main first="rtdsrv_eco_c788318b98dd44fa88464b66ee584b9b">
      <tp>
        <v>2</v>
        <stp/>
        <stp>fb2f983f-fbd4-48c1-8fd6-0d035ea093f9</stp>
        <tr r="T107" s="1"/>
      </tp>
      <tp>
        <v>2</v>
        <stp/>
        <stp>ab527765-13fb-4954-85df-e62a286eea01</stp>
        <tr r="T77" s="1"/>
      </tp>
    </main>
    <main first="rtdsrv_eco_c788318b98dd44fa88464b66ee584b9b">
      <tp>
        <v>2</v>
        <stp/>
        <stp>b61d775b-1d38-49c5-bedf-73c5980ca164</stp>
        <tr r="V131" s="1"/>
      </tp>
    </main>
    <main first="rtdsrv_eco_c788318b98dd44fa88464b66ee584b9b">
      <tp>
        <v>2</v>
        <stp/>
        <stp>76cf8572-4c80-4f7d-887f-23b318cdc43d</stp>
        <tr r="Y119" s="1"/>
      </tp>
    </main>
    <main first="rtdsrv_eco_c788318b98dd44fa88464b66ee584b9b">
      <tp>
        <v>2</v>
        <stp/>
        <stp>d0ce40d5-1f86-460f-a839-9bb0282e5ed1</stp>
        <tr r="W133" s="1"/>
      </tp>
    </main>
    <main first="rtdsrv_eco_c788318b98dd44fa88464b66ee584b9b">
      <tp>
        <v>2</v>
        <stp/>
        <stp>8d3a1448-fd2a-4339-93c7-853cf6095492</stp>
        <tr r="N110" s="1"/>
      </tp>
    </main>
    <main first="rtdsrv_eco_c788318b98dd44fa88464b66ee584b9b">
      <tp>
        <v>2</v>
        <stp/>
        <stp>2eef2671-3913-4f34-95ca-bbc7f9327722</stp>
        <tr r="T133" s="1"/>
      </tp>
    </main>
    <main first="rtdsrv_eco_c788318b98dd44fa88464b66ee584b9b">
      <tp>
        <v>2</v>
        <stp/>
        <stp>11c3e88a-a6f2-4209-ae8c-04fd131b251f</stp>
        <tr r="Y107" s="1"/>
      </tp>
    </main>
    <main first="rtdsrv_eco_c788318b98dd44fa88464b66ee584b9b">
      <tp>
        <v>2</v>
        <stp/>
        <stp>42f5ab37-61cc-4482-85be-ac2ca99fc7c0</stp>
        <tr r="P131" s="1"/>
      </tp>
    </main>
    <main first="rtdsrv_eco_c788318b98dd44fa88464b66ee584b9b">
      <tp>
        <v>2</v>
        <stp/>
        <stp>dc1d6e68-afe8-445b-ae8d-b24a56bc9b9d</stp>
        <tr r="W128" s="1"/>
      </tp>
    </main>
    <main first="rtdsrv_eco_c788318b98dd44fa88464b66ee584b9b">
      <tp>
        <v>2</v>
        <stp/>
        <stp>53808915-6e8f-43fb-960a-85e9bb367b1f</stp>
        <tr r="T35" s="1"/>
      </tp>
    </main>
    <main first="rtdsrv_eco_c788318b98dd44fa88464b66ee584b9b">
      <tp>
        <v>2</v>
        <stp/>
        <stp>3854b8ac-8027-48d3-93b9-d0e7cd047fc7</stp>
        <tr r="W55" s="1"/>
      </tp>
      <tp>
        <v>2</v>
        <stp/>
        <stp>2445ded7-ed6a-43cd-860f-112f7cdb3f02</stp>
        <tr r="N59" s="1"/>
      </tp>
    </main>
    <main first="rtdsrv_eco_c788318b98dd44fa88464b66ee584b9b">
      <tp>
        <v>2</v>
        <stp/>
        <stp>c21a33b2-c619-4473-8426-306b6edf5b56</stp>
        <tr r="S70" s="1"/>
      </tp>
    </main>
    <main first="rtdsrv_eco_c788318b98dd44fa88464b66ee584b9b">
      <tp>
        <v>2</v>
        <stp/>
        <stp>0ea895ca-7be3-46bf-98d4-78ac88da31d8</stp>
        <tr r="P84" s="1"/>
      </tp>
    </main>
    <main first="rtdsrv_eco_c788318b98dd44fa88464b66ee584b9b">
      <tp>
        <v>3</v>
        <stp/>
        <stp>d7af8b09-5bd4-417a-9ee2-d770f3aa14aa</stp>
        <tr r="F11" s="1"/>
      </tp>
      <tp>
        <v>2</v>
        <stp/>
        <stp>5dbc792f-8612-412c-8176-3deffc171b22</stp>
        <tr r="Q111" s="1"/>
      </tp>
    </main>
    <main first="rtdsrv_eco_c788318b98dd44fa88464b66ee584b9b">
      <tp>
        <v>2</v>
        <stp/>
        <stp>189e1db7-68c3-4eb5-870b-c56238233637</stp>
        <tr r="W93" s="1"/>
      </tp>
    </main>
    <main first="rtdsrv_eco_c788318b98dd44fa88464b66ee584b9b">
      <tp>
        <v>2</v>
        <stp/>
        <stp>0e5222bf-db63-495b-ae03-e5aa94bf2427</stp>
        <tr r="T128" s="1"/>
      </tp>
      <tp>
        <v>2</v>
        <stp/>
        <stp>49057cd0-0e12-4c88-887f-2fe373340d66</stp>
        <tr r="T64" s="1"/>
      </tp>
      <tp>
        <v>2</v>
        <stp/>
        <stp>961f612a-36e5-48f6-b1a7-e1b4b35a85b4</stp>
        <tr r="S107" s="1"/>
      </tp>
    </main>
    <main first="rtdsrv_eco_c788318b98dd44fa88464b66ee584b9b">
      <tp>
        <v>2</v>
        <stp/>
        <stp>12d7efc0-452d-433f-a16b-dfe7f1ada3d0</stp>
        <tr r="N67" s="1"/>
      </tp>
      <tp>
        <v>3</v>
        <stp/>
        <stp>0efd2a75-75ab-43bd-b919-45baf094f764</stp>
        <tr r="Y42" s="1"/>
      </tp>
      <tp>
        <v>2</v>
        <stp/>
        <stp>7d0a2480-5531-4c28-8b14-40c4b9c2f19d</stp>
        <tr r="P135" s="1"/>
      </tp>
      <tp>
        <v>2</v>
        <stp/>
        <stp>0f1b6a72-74bc-46cf-b7df-67a86b127347</stp>
        <tr r="Y68" s="1"/>
      </tp>
    </main>
    <main first="rtdsrv_eco_c788318b98dd44fa88464b66ee584b9b">
      <tp>
        <v>2</v>
        <stp/>
        <stp>05762296-ebb2-4d38-8a55-d682c4e81955</stp>
        <tr r="O62" s="1"/>
      </tp>
    </main>
    <main first="rtdsrv_eco_c788318b98dd44fa88464b66ee584b9b">
      <tp>
        <v>2</v>
        <stp/>
        <stp>43195c92-b396-416e-842a-cad95a9e4152</stp>
        <tr r="Y31" s="1"/>
      </tp>
    </main>
    <main first="rtdsrv_eco_c788318b98dd44fa88464b66ee584b9b">
      <tp>
        <v>2</v>
        <stp/>
        <stp>eda9f958-9c90-49ac-867f-67cbdaeca2dd</stp>
        <tr r="Y90" s="1"/>
      </tp>
    </main>
    <main first="rtdsrv_eco_c788318b98dd44fa88464b66ee584b9b">
      <tp>
        <v>2</v>
        <stp/>
        <stp>58d12288-c4c1-43ed-895f-f8420c28574f</stp>
        <tr r="X86" s="1"/>
      </tp>
    </main>
    <main first="rtdsrv_eco_c788318b98dd44fa88464b66ee584b9b">
      <tp>
        <v>2</v>
        <stp/>
        <stp>6fedc2e8-a820-4302-a8db-67c9af001f5b</stp>
        <tr r="T79" s="1"/>
      </tp>
    </main>
    <main first="rtdsrv_eco_c788318b98dd44fa88464b66ee584b9b">
      <tp>
        <v>2</v>
        <stp/>
        <stp>eaaa852d-37ed-4327-914d-f7cf6496f3d6</stp>
        <tr r="L39" s="1"/>
      </tp>
    </main>
    <main first="rtdsrv_eco_c788318b98dd44fa88464b66ee584b9b">
      <tp>
        <v>2</v>
        <stp/>
        <stp>fe137c3c-a801-4030-8811-ef19ad5a800d</stp>
        <tr r="V126" s="1"/>
      </tp>
      <tp>
        <v>2</v>
        <stp/>
        <stp>1fb0f53f-b8b7-4cc6-bfcb-b736f096f795</stp>
        <tr r="O57" s="1"/>
      </tp>
    </main>
    <main first="rtdsrv_eco_c788318b98dd44fa88464b66ee584b9b">
      <tp>
        <v>2</v>
        <stp/>
        <stp>70e877b1-9fda-4bd7-9acb-7a66699cff40</stp>
        <tr r="Q102" s="1"/>
      </tp>
      <tp>
        <v>2</v>
        <stp/>
        <stp>22c34198-ce38-4cb6-abc5-ca712471b436</stp>
        <tr r="V63" s="1"/>
      </tp>
    </main>
    <main first="rtdsrv_eco_c788318b98dd44fa88464b66ee584b9b">
      <tp>
        <v>2</v>
        <stp/>
        <stp>81b9f83e-2861-48f7-b8bb-6f1cfe559952</stp>
        <tr r="U117" s="1"/>
      </tp>
    </main>
    <main first="rtdsrv_eco_c788318b98dd44fa88464b66ee584b9b">
      <tp>
        <v>2</v>
        <stp/>
        <stp>8a0457ea-6b07-4a0d-9408-d1b3aba29376</stp>
        <tr r="Y64" s="1"/>
      </tp>
      <tp>
        <v>2</v>
        <stp/>
        <stp>a38abff5-f307-41e3-a4b3-e7d2f483b592</stp>
        <tr r="P130" s="1"/>
      </tp>
    </main>
    <main first="rtdsrv_eco_c788318b98dd44fa88464b66ee584b9b">
      <tp>
        <v>2</v>
        <stp/>
        <stp>2a706bf4-2e98-4fce-9d76-9400ee79afad</stp>
        <tr r="X85" s="1"/>
      </tp>
      <tp>
        <v>2</v>
        <stp/>
        <stp>637695ea-def8-4400-99c4-c7bd81ccbcf5</stp>
        <tr r="P92" s="1"/>
      </tp>
    </main>
    <main first="rtdsrv_eco_c788318b98dd44fa88464b66ee584b9b">
      <tp>
        <v>2</v>
        <stp/>
        <stp>b71cb948-faf8-4de5-88e1-5e76106c392d</stp>
        <tr r="S105" s="1"/>
      </tp>
    </main>
    <main first="rtdsrv_eco_c788318b98dd44fa88464b66ee584b9b">
      <tp>
        <v>2</v>
        <stp/>
        <stp>74217157-11a2-46ad-9df9-eb98504c30e2</stp>
        <tr r="T78" s="1"/>
      </tp>
      <tp>
        <v>2</v>
        <stp/>
        <stp>e3bd0bc6-761e-46b0-b465-95b5abcd5cdd</stp>
        <tr r="T82" s="1"/>
      </tp>
      <tp>
        <v>2</v>
        <stp/>
        <stp>8deb54d7-5ae2-420f-a934-46cd70f5fb6d</stp>
        <tr r="N115" s="1"/>
      </tp>
      <tp>
        <v>2</v>
        <stp/>
        <stp>8a58818d-2805-49a3-962a-1d3c3125eb52</stp>
        <tr r="V99" s="1"/>
      </tp>
    </main>
    <main first="rtdsrv_eco_c788318b98dd44fa88464b66ee584b9b">
      <tp>
        <v>2</v>
        <stp/>
        <stp>de523b3e-effa-47db-8c49-fefadcf17f8a</stp>
        <tr r="X55" s="1"/>
      </tp>
    </main>
    <main first="rtdsrv_eco_c788318b98dd44fa88464b66ee584b9b">
      <tp>
        <v>3</v>
        <stp/>
        <stp>269f63aa-fd8e-45e1-867e-5b9fab75515c</stp>
        <tr r="X39" s="1"/>
      </tp>
    </main>
    <main first="rtdsrv_eco_c788318b98dd44fa88464b66ee584b9b">
      <tp>
        <v>2</v>
        <stp/>
        <stp>fdaf3435-bee3-49db-a059-834bff31edd2</stp>
        <tr r="W67" s="1"/>
      </tp>
    </main>
    <main first="rtdsrv_eco_c788318b98dd44fa88464b66ee584b9b">
      <tp>
        <v>2</v>
        <stp/>
        <stp>4d51f087-6a74-475f-bcc6-f05c6a2c3b5e</stp>
        <tr r="S65" s="1"/>
      </tp>
    </main>
    <main first="rtdsrv_eco_c788318b98dd44fa88464b66ee584b9b">
      <tp>
        <v>2</v>
        <stp/>
        <stp>8756bfe5-ad5d-40b6-abda-e59222d6d1a0</stp>
        <tr r="Q80" s="1"/>
      </tp>
    </main>
    <main first="rtdsrv_eco_c788318b98dd44fa88464b66ee584b9b">
      <tp>
        <v>2</v>
        <stp/>
        <stp>b1de8585-62b5-42d6-a2cb-60c7a373c021</stp>
        <tr r="T75" s="1"/>
      </tp>
      <tp>
        <v>2</v>
        <stp/>
        <stp>daa2c36f-bca5-4e31-b796-a9948c3f26b1</stp>
        <tr r="O82" s="1"/>
      </tp>
    </main>
    <main first="rtdsrv_eco_c788318b98dd44fa88464b66ee584b9b">
      <tp>
        <v>2</v>
        <stp/>
        <stp>3d93593c-95c0-4714-a9b9-76efb7f8df02</stp>
        <tr r="Y76" s="1"/>
      </tp>
    </main>
    <main first="rtdsrv_eco_c788318b98dd44fa88464b66ee584b9b">
      <tp>
        <v>2</v>
        <stp/>
        <stp>24ebdffe-d7ac-4963-9afe-cf62ffdba66c</stp>
        <tr r="S53" s="1"/>
      </tp>
    </main>
    <main first="rtdsrv_eco_c788318b98dd44fa88464b66ee584b9b">
      <tp>
        <v>2</v>
        <stp/>
        <stp>03db931f-bfda-40aa-85a6-6b66cfdf33a4</stp>
        <tr r="W76" s="1"/>
      </tp>
    </main>
    <main first="rtdsrv_eco_c788318b98dd44fa88464b66ee584b9b">
      <tp>
        <v>2</v>
        <stp/>
        <stp>81f5b3e1-9254-44e8-a421-b5281bed13a1</stp>
        <tr r="W81" s="1"/>
      </tp>
    </main>
    <main first="rtdsrv_eco_c788318b98dd44fa88464b66ee584b9b">
      <tp>
        <v>2</v>
        <stp/>
        <stp>e67c1ba0-41c9-4c46-8436-8a688ccb722f</stp>
        <tr r="Q58" s="1"/>
      </tp>
    </main>
    <main first="rtdsrv_eco_c788318b98dd44fa88464b66ee584b9b">
      <tp>
        <v>2</v>
        <stp/>
        <stp>a75c391c-cdc4-4a75-9e8e-121121a3c6b5</stp>
        <tr r="L45" s="1"/>
      </tp>
    </main>
    <main first="rtdsrv_eco_c788318b98dd44fa88464b66ee584b9b">
      <tp>
        <v>2</v>
        <stp/>
        <stp>a724d718-51f2-4f4e-94c9-2ed6fa942ba4</stp>
        <tr r="T54" s="1"/>
      </tp>
    </main>
    <main first="rtdsrv_eco_c788318b98dd44fa88464b66ee584b9b">
      <tp>
        <v>2</v>
        <stp/>
        <stp>b3802a25-7bdd-41f2-ac90-43d41921019d</stp>
        <tr r="Y101" s="1"/>
      </tp>
      <tp>
        <v>2</v>
        <stp/>
        <stp>7849727e-6450-40f5-b73b-99e912e3ade8</stp>
        <tr r="V69" s="1"/>
      </tp>
    </main>
    <main first="rtdsrv_eco_c788318b98dd44fa88464b66ee584b9b">
      <tp>
        <v>2</v>
        <stp/>
        <stp>7e10a5ae-65c2-4950-8d03-7fd3ad009121</stp>
        <tr r="P55" s="1"/>
      </tp>
    </main>
    <main first="rtdsrv_eco_c788318b98dd44fa88464b66ee584b9b">
      <tp>
        <v>2</v>
        <stp/>
        <stp>09af3227-4e4c-422b-ad0a-fc7418394ccd</stp>
        <tr r="P69" s="1"/>
      </tp>
      <tp>
        <v>2</v>
        <stp/>
        <stp>648fd09f-0341-4ec3-8454-f55d4f6b0451</stp>
        <tr r="Q114" s="1"/>
      </tp>
    </main>
    <main first="rtdsrv_eco_c788318b98dd44fa88464b66ee584b9b">
      <tp>
        <v>2</v>
        <stp/>
        <stp>10c03ef9-00e4-4d06-800a-1cbbf44f9a02</stp>
        <tr r="N117" s="1"/>
      </tp>
    </main>
    <main first="rtdsrv_eco_c788318b98dd44fa88464b66ee584b9b">
      <tp>
        <v>2</v>
        <stp/>
        <stp>335bc5f5-9047-4349-a6b5-aa7fbbeb4265</stp>
        <tr r="N88" s="1"/>
      </tp>
      <tp>
        <v>2</v>
        <stp/>
        <stp>f1f6500f-2fef-47a9-8404-b3f7384a8dd1</stp>
        <tr r="Y130" s="1"/>
      </tp>
    </main>
    <main first="rtdsrv_eco_c788318b98dd44fa88464b66ee584b9b">
      <tp>
        <v>3</v>
        <stp/>
        <stp>99bf1525-1769-42e9-89b5-a4453b0beeeb</stp>
        <tr r="W34" s="1"/>
      </tp>
    </main>
    <main first="rtdsrv_eco_c788318b98dd44fa88464b66ee584b9b">
      <tp>
        <v>2</v>
        <stp/>
        <stp>18c45f5f-e613-4f94-b1e2-b6f67895e11a</stp>
        <tr r="V95" s="1"/>
      </tp>
    </main>
    <main first="rtdsrv_eco_c788318b98dd44fa88464b66ee584b9b">
      <tp>
        <v>3</v>
        <stp/>
        <stp>ec84cac0-7d13-4d59-8c89-614f33783c8e</stp>
        <tr r="U44" s="1"/>
      </tp>
    </main>
    <main first="rtdsrv_eco_c788318b98dd44fa88464b66ee584b9b">
      <tp>
        <v>2</v>
        <stp/>
        <stp>34282cbf-1a80-4725-90c9-b1240d56e012</stp>
        <tr r="Q90" s="1"/>
      </tp>
    </main>
    <main first="rtdsrv_eco_c788318b98dd44fa88464b66ee584b9b">
      <tp>
        <v>2</v>
        <stp/>
        <stp>f836b01d-6917-4665-8790-c65bb045da29</stp>
        <tr r="Q55" s="1"/>
      </tp>
    </main>
    <main first="rtdsrv_eco_c788318b98dd44fa88464b66ee584b9b">
      <tp>
        <v>2</v>
        <stp/>
        <stp>30818073-c013-4e24-9b44-097d56ab59de</stp>
        <tr r="Y111" s="1"/>
      </tp>
    </main>
    <main first="rtdsrv_eco_c788318b98dd44fa88464b66ee584b9b">
      <tp>
        <v>2</v>
        <stp/>
        <stp>f960cea1-98d3-495e-98aa-6d04dac8a1d3</stp>
        <tr r="Y67" s="1"/>
      </tp>
      <tp>
        <v>2</v>
        <stp/>
        <stp>69e176ea-0b0c-4e57-bc80-5474eed7a481</stp>
        <tr r="U126" s="1"/>
      </tp>
      <tp>
        <v>2</v>
        <stp/>
        <stp>a5e69d8a-2d4e-4d2e-9a52-5d5f23661118</stp>
        <tr r="Y35" s="1"/>
      </tp>
    </main>
    <main first="rtdsrv_eco_c788318b98dd44fa88464b66ee584b9b">
      <tp>
        <v>3</v>
        <stp/>
        <stp>af8cb238-cadc-45b9-917f-a725ccbbc8fd</stp>
        <tr r="X45" s="1"/>
      </tp>
    </main>
    <main first="rtdsrv_eco_c788318b98dd44fa88464b66ee584b9b">
      <tp>
        <v>3</v>
        <stp/>
        <stp>a92c2e42-21f1-4218-8a0a-d579c7421119</stp>
        <tr r="C12" s="6"/>
      </tp>
    </main>
    <main first="rtdsrv_eco_c788318b98dd44fa88464b66ee584b9b">
      <tp>
        <v>2</v>
        <stp/>
        <stp>afb469f2-909e-4873-af1f-60ca752084e3</stp>
        <tr r="P63" s="1"/>
      </tp>
      <tp>
        <v>2</v>
        <stp/>
        <stp>bc8a0215-a8a8-4015-8867-04d9347f0f3f</stp>
        <tr r="O97" s="1"/>
      </tp>
      <tp>
        <v>2</v>
        <stp/>
        <stp>e959c521-01f2-49d9-a8f6-5cbec450aa1d</stp>
        <tr r="W85" s="1"/>
      </tp>
    </main>
    <main first="rtdsrv_eco_c788318b98dd44fa88464b66ee584b9b">
      <tp>
        <v>2</v>
        <stp/>
        <stp>4a412e4a-7b28-4096-b06b-0d499adc3c76</stp>
        <tr r="W65" s="1"/>
      </tp>
      <tp>
        <v>2</v>
        <stp/>
        <stp>a61d9716-ebf7-49bc-bb74-793efd0e8824</stp>
        <tr r="T74" s="1"/>
      </tp>
      <tp>
        <v>2</v>
        <stp/>
        <stp>66319628-2259-4e91-b331-5cf97ef62cb1</stp>
        <tr r="T120" s="1"/>
      </tp>
      <tp>
        <v>2</v>
        <stp/>
        <stp>ca75151c-c119-4cfe-a09f-a7df797400b5</stp>
        <tr r="S112" s="1"/>
      </tp>
      <tp>
        <v>2</v>
        <stp/>
        <stp>bfbe11bf-222b-4ce0-b8e4-13c83044df1e</stp>
        <tr r="X122" s="1"/>
      </tp>
    </main>
    <main first="rtdsrv_eco_c788318b98dd44fa88464b66ee584b9b">
      <tp>
        <v>2</v>
        <stp/>
        <stp>eb433963-0ce3-4b04-a04b-053269a8b23a</stp>
        <tr r="Q101" s="1"/>
      </tp>
    </main>
    <main first="rtdsrv_eco_c788318b98dd44fa88464b66ee584b9b">
      <tp>
        <v>2</v>
        <stp/>
        <stp>e6b62ad0-0e28-44ac-b722-47e0c5caaa5c</stp>
        <tr r="X130" s="1"/>
      </tp>
      <tp>
        <v>2</v>
        <stp/>
        <stp>67114bf9-d97b-453e-92d9-77e33f7894f6</stp>
        <tr r="S111" s="1"/>
      </tp>
      <tp>
        <v>2</v>
        <stp/>
        <stp>802c1233-1011-456f-96e6-477f57148eb6</stp>
        <tr r="N92" s="1"/>
      </tp>
    </main>
    <main first="rtdsrv_eco_c788318b98dd44fa88464b66ee584b9b">
      <tp>
        <v>2</v>
        <stp/>
        <stp>0607466f-6d86-40bf-9f55-43c7be353fdd</stp>
        <tr r="N122" s="1"/>
      </tp>
    </main>
    <main first="rtdsrv_eco_c788318b98dd44fa88464b66ee584b9b">
      <tp>
        <v>3</v>
        <stp/>
        <stp>4f924156-b2b0-43ad-8be3-870aeef6f364</stp>
        <tr r="X41" s="1"/>
      </tp>
    </main>
    <main first="rtdsrv_eco_c788318b98dd44fa88464b66ee584b9b">
      <tp>
        <v>2</v>
        <stp/>
        <stp>9b3af690-8fa9-4ec8-a63d-36df801a8424</stp>
        <tr r="Q135" s="1"/>
      </tp>
      <tp>
        <v>2</v>
        <stp/>
        <stp>84a41005-1d7f-47fc-9833-36be4698a02e</stp>
        <tr r="T53" s="1"/>
      </tp>
    </main>
    <main first="rtdsrv_eco_c788318b98dd44fa88464b66ee584b9b">
      <tp>
        <v>2</v>
        <stp/>
        <stp>4b8752b5-fd72-48dd-9403-a5cc33d951e6</stp>
        <tr r="Q52" s="1"/>
      </tp>
    </main>
    <main first="rtdsrv_eco_c788318b98dd44fa88464b66ee584b9b">
      <tp>
        <v>2</v>
        <stp/>
        <stp>f5a14bf0-7ad1-4e03-a88e-5510f2b1f984</stp>
        <tr r="V91" s="1"/>
      </tp>
    </main>
    <main first="rtdsrv_eco_c788318b98dd44fa88464b66ee584b9b">
      <tp>
        <v>2</v>
        <stp/>
        <stp>86d9d485-740d-48d4-ad10-327c3c18f47c</stp>
        <tr r="O68" s="1"/>
      </tp>
    </main>
    <main first="rtdsrv_eco_c788318b98dd44fa88464b66ee584b9b">
      <tp>
        <v>2</v>
        <stp/>
        <stp>a3476fb0-fd03-4697-ab44-d7eccc8de127</stp>
        <tr r="X82" s="1"/>
      </tp>
    </main>
    <main first="rtdsrv_eco_c788318b98dd44fa88464b66ee584b9b">
      <tp>
        <v>2</v>
        <stp/>
        <stp>4c34596e-fffa-49aa-9bd1-678f1809fc15</stp>
        <tr r="W126" s="1"/>
      </tp>
      <tp>
        <v>2</v>
        <stp/>
        <stp>c1804410-98e7-475e-9498-f9f378f484b0</stp>
        <tr r="T85" s="1"/>
      </tp>
    </main>
    <main first="rtdsrv_eco_c788318b98dd44fa88464b66ee584b9b">
      <tp>
        <v>2</v>
        <stp/>
        <stp>e294a283-a7ce-44ca-aa1e-af388a98ec2e</stp>
        <tr r="P101" s="1"/>
      </tp>
    </main>
    <main first="rtdsrv_eco_c788318b98dd44fa88464b66ee584b9b">
      <tp>
        <v>2</v>
        <stp/>
        <stp>6d4c28ba-8e93-49b5-9564-801d2761d64a</stp>
        <tr r="T117" s="1"/>
      </tp>
    </main>
    <main first="rtdsrv_eco_c788318b98dd44fa88464b66ee584b9b">
      <tp>
        <v>2</v>
        <stp/>
        <stp>87a969be-98fb-4ba6-8e6a-46826f5a11c3</stp>
        <tr r="X12" s="1"/>
      </tp>
    </main>
    <main first="rtdsrv_eco_c788318b98dd44fa88464b66ee584b9b">
      <tp>
        <v>2</v>
        <stp/>
        <stp>5b3d8ad4-d64f-4f03-8040-504abd08cbca</stp>
        <tr r="N53" s="1"/>
      </tp>
    </main>
    <main first="rtdsrv_eco_c788318b98dd44fa88464b66ee584b9b">
      <tp>
        <v>2</v>
        <stp/>
        <stp>7fc09c23-75c4-41b5-9e51-bc33276410f9</stp>
        <tr r="Y87" s="1"/>
      </tp>
      <tp>
        <v>2</v>
        <stp/>
        <stp>26b50bde-4089-40ea-b76d-7b5840dc8357</stp>
        <tr r="Q63" s="1"/>
      </tp>
    </main>
    <main first="rtdsrv_eco_c788318b98dd44fa88464b66ee584b9b">
      <tp>
        <v>2</v>
        <stp/>
        <stp>4c2e11d1-0158-4785-b7bb-e436a6906a87</stp>
        <tr r="P104" s="1"/>
      </tp>
    </main>
    <main first="rtdsrv_eco_c788318b98dd44fa88464b66ee584b9b">
      <tp>
        <v>2</v>
        <stp/>
        <stp>a552033e-b033-4f80-8a28-a60d7493c208</stp>
        <tr r="U105" s="1"/>
      </tp>
    </main>
    <main first="rtdsrv_eco_c788318b98dd44fa88464b66ee584b9b">
      <tp>
        <v>2</v>
        <stp/>
        <stp>9cd4de7e-ecd7-40e6-9fe2-dd1d5749656f</stp>
        <tr r="S100" s="1"/>
      </tp>
    </main>
    <main first="rtdsrv_eco_c788318b98dd44fa88464b66ee584b9b">
      <tp>
        <v>2</v>
        <stp/>
        <stp>accaaf11-362e-4711-a2fb-160f3c1adb48</stp>
        <tr r="S52" s="1"/>
      </tp>
    </main>
    <main first="rtdsrv_eco_c788318b98dd44fa88464b66ee584b9b">
      <tp>
        <v>2</v>
        <stp/>
        <stp>a1120d25-4367-4f1f-94ec-9ba7a48aeb61</stp>
        <tr r="Y125" s="1"/>
      </tp>
    </main>
    <main first="rtdsrv_eco_c788318b98dd44fa88464b66ee584b9b">
      <tp>
        <v>2</v>
        <stp/>
        <stp>e3b75030-b532-4f1d-a750-efadf79f3711</stp>
        <tr r="U78" s="1"/>
      </tp>
      <tp>
        <v>2</v>
        <stp/>
        <stp>34c9d1d7-4e7f-45dd-8801-349fb04f87c4</stp>
        <tr r="Q125" s="1"/>
      </tp>
    </main>
    <main first="rtdsrv_eco_c788318b98dd44fa88464b66ee584b9b">
      <tp>
        <v>2</v>
        <stp/>
        <stp>66a4aba4-555b-492f-88f8-4a88ea8e1734</stp>
        <tr r="P57" s="1"/>
      </tp>
      <tp>
        <v>2</v>
        <stp/>
        <stp>301f9b71-78de-44ff-9140-9ca0f2e45050</stp>
        <tr r="S125" s="1"/>
      </tp>
    </main>
    <main first="rtdsrv_eco_c788318b98dd44fa88464b66ee584b9b">
      <tp>
        <v>2</v>
        <stp/>
        <stp>be8f3039-df8d-4132-9bae-3df22229dbc2</stp>
        <tr r="Y116" s="1"/>
      </tp>
    </main>
    <main first="rtdsrv_eco_c788318b98dd44fa88464b66ee584b9b">
      <tp>
        <v>2</v>
        <stp/>
        <stp>16a18d9c-c3ed-44c1-878f-2815852d9c6b</stp>
        <tr r="U77" s="1"/>
      </tp>
    </main>
    <main first="rtdsrv_eco_c788318b98dd44fa88464b66ee584b9b">
      <tp>
        <v>2</v>
        <stp/>
        <stp>3e7aff66-bc4c-463d-8f29-fa9d59bce988</stp>
        <tr r="S69" s="1"/>
      </tp>
      <tp>
        <v>2</v>
        <stp/>
        <stp>65cf4bb1-2dfb-4562-845f-4caa15be1b95</stp>
        <tr r="W109" s="1"/>
      </tp>
    </main>
    <main first="rtdsrv_eco_c788318b98dd44fa88464b66ee584b9b">
      <tp>
        <v>2</v>
        <stp/>
        <stp>cc95b664-a395-4807-beaf-31f50f745c28</stp>
        <tr r="W127" s="1"/>
      </tp>
    </main>
    <main first="rtdsrv_eco_c788318b98dd44fa88464b66ee584b9b">
      <tp>
        <v>2</v>
        <stp/>
        <stp>14c5db2a-e24b-4774-ab45-ddee839dd213</stp>
        <tr r="U112" s="1"/>
      </tp>
    </main>
    <main first="rtdsrv_eco_c788318b98dd44fa88464b66ee584b9b">
      <tp>
        <v>4</v>
        <stp/>
        <stp>56e18a9e-1f81-475b-968a-37c78d47c977</stp>
        <tr r="T38" s="1"/>
      </tp>
      <tp>
        <v>2</v>
        <stp/>
        <stp>cf45d3b7-bd10-4b71-851f-3058ffd617aa</stp>
        <tr r="W59" s="1"/>
      </tp>
    </main>
    <main first="rtdsrv_eco_c788318b98dd44fa88464b66ee584b9b">
      <tp>
        <v>2</v>
        <stp/>
        <stp>ef76e321-b50b-4546-87f7-17f0a4b492f9</stp>
        <tr r="N77" s="1"/>
      </tp>
    </main>
    <main first="rtdsrv_eco_c788318b98dd44fa88464b66ee584b9b">
      <tp>
        <v>2</v>
        <stp/>
        <stp>523ac2f4-6e2d-4db5-bd40-daad382af856</stp>
        <tr r="T80" s="1"/>
      </tp>
    </main>
    <main first="rtdsrv_eco_c788318b98dd44fa88464b66ee584b9b">
      <tp>
        <v>2</v>
        <stp/>
        <stp>ce8b6cc8-f06e-4ccf-a6b2-7183ee109f0f</stp>
        <tr r="U80" s="1"/>
      </tp>
    </main>
    <main first="rtdsrv_eco_c788318b98dd44fa88464b66ee584b9b">
      <tp>
        <v>2</v>
        <stp/>
        <stp>09b900a2-2928-4c46-a1bc-c39ba34cd952</stp>
        <tr r="W110" s="1"/>
      </tp>
    </main>
    <main first="rtdsrv_eco_c788318b98dd44fa88464b66ee584b9b">
      <tp>
        <v>2</v>
        <stp/>
        <stp>8ce0269b-7260-48fd-a5c4-418145650789</stp>
        <tr r="S55" s="1"/>
      </tp>
      <tp>
        <v>2</v>
        <stp/>
        <stp>30522789-3761-42eb-9c2e-6413b5042321</stp>
        <tr r="E44" s="1"/>
      </tp>
    </main>
    <main first="rtdsrv_eco_c788318b98dd44fa88464b66ee584b9b">
      <tp>
        <v>2</v>
        <stp/>
        <stp>67850e00-b79b-4e3c-864d-5664c3213411</stp>
        <tr r="X94" s="1"/>
      </tp>
    </main>
    <main first="rtdsrv_eco_c788318b98dd44fa88464b66ee584b9b">
      <tp>
        <v>2</v>
        <stp/>
        <stp>1f2d9818-9602-4b34-ad54-7ff26d7bc288</stp>
        <tr r="S114" s="1"/>
      </tp>
      <tp>
        <v>2</v>
        <stp/>
        <stp>922662ec-d13e-4642-8a25-a95e73832868</stp>
        <tr r="O125" s="1"/>
      </tp>
      <tp>
        <v>2</v>
        <stp/>
        <stp>2090813a-2157-4c6e-9f43-d734b40a77c0</stp>
        <tr r="N94" s="1"/>
      </tp>
    </main>
    <main first="rtdsrv_eco_c788318b98dd44fa88464b66ee584b9b">
      <tp>
        <v>3</v>
        <stp/>
        <stp>6ea64eca-a643-442d-b653-8cbaf1515485</stp>
        <tr r="C16" s="6"/>
      </tp>
    </main>
    <main first="rtdsrv_eco_c788318b98dd44fa88464b66ee584b9b">
      <tp>
        <v>2</v>
        <stp/>
        <stp>e63afdb7-88ee-4d3a-9af7-21d42300e9c2</stp>
        <tr r="X66" s="1"/>
      </tp>
      <tp>
        <v>2</v>
        <stp/>
        <stp>c84baf0c-cb1e-4499-81ad-0043179fe4ea</stp>
        <tr r="V92" s="1"/>
      </tp>
    </main>
    <main first="rtdsrv_eco_c788318b98dd44fa88464b66ee584b9b">
      <tp>
        <v>2</v>
        <stp/>
        <stp>997b58f5-0d07-45d6-a25e-9d9dcc2b2c03</stp>
        <tr r="U32" s="1"/>
      </tp>
      <tp>
        <v>2</v>
        <stp/>
        <stp>c381a9f0-7c1c-4ee0-a491-40501cc0211b</stp>
        <tr r="T59" s="1"/>
      </tp>
      <tp>
        <v>2</v>
        <stp/>
        <stp>db1d2c23-3def-4ead-86c5-e6baf753bc1a</stp>
        <tr r="L38" s="1"/>
      </tp>
    </main>
    <main first="rtdsrv_eco_c788318b98dd44fa88464b66ee584b9b">
      <tp>
        <v>2</v>
        <stp/>
        <stp>327a7d10-56a3-4be9-8dd6-b22809866b9e</stp>
        <tr r="W63" s="1"/>
      </tp>
    </main>
    <main first="rtdsrv_eco_c788318b98dd44fa88464b66ee584b9b">
      <tp>
        <v>2</v>
        <stp/>
        <stp>c0cec93b-c241-4821-9559-b06fe19468a1</stp>
        <tr r="S118" s="1"/>
      </tp>
    </main>
    <main first="rtdsrv_eco_c788318b98dd44fa88464b66ee584b9b">
      <tp>
        <v>3</v>
        <stp/>
        <stp>9ed98225-d46e-49d3-af11-dbd6aa6c6e13</stp>
        <tr r="K22" s="1"/>
      </tp>
    </main>
    <main first="rtdsrv_eco_c788318b98dd44fa88464b66ee584b9b">
      <tp>
        <v>2</v>
        <stp/>
        <stp>12ae34ba-bb48-4572-b6de-627a522bfe0b</stp>
        <tr r="P97" s="1"/>
      </tp>
    </main>
    <main first="rtdsrv_eco_c788318b98dd44fa88464b66ee584b9b">
      <tp>
        <v>2</v>
        <stp/>
        <stp>727bcc0a-dfc1-484f-9ee2-6e741b42efbe</stp>
        <tr r="O120" s="1"/>
      </tp>
      <tp>
        <v>2</v>
        <stp/>
        <stp>0dc274cb-93c4-4728-bbac-bb0395bea00b</stp>
        <tr r="V110" s="1"/>
      </tp>
    </main>
    <main first="rtdsrv_eco_c788318b98dd44fa88464b66ee584b9b">
      <tp>
        <v>2</v>
        <stp/>
        <stp>66791ad9-c49d-4dd6-9757-c2788e2147f7</stp>
        <tr r="Y70" s="1"/>
      </tp>
      <tp>
        <v>2</v>
        <stp/>
        <stp>6d591551-c33e-4fbd-9a39-4cf57094caf0</stp>
        <tr r="O83" s="1"/>
      </tp>
    </main>
    <main first="rtdsrv_eco_c788318b98dd44fa88464b66ee584b9b">
      <tp>
        <v>2</v>
        <stp/>
        <stp>4c1e5e62-ce52-4451-82b9-0dacf6036367</stp>
        <tr r="Q73" s="1"/>
      </tp>
    </main>
    <main first="rtdsrv_eco_c788318b98dd44fa88464b66ee584b9b">
      <tp>
        <v>2</v>
        <stp/>
        <stp>1b553b0f-e22a-4fe6-97ba-0cd2779c0276</stp>
        <tr r="O61" s="1"/>
      </tp>
    </main>
    <main first="rtdsrv_eco_c788318b98dd44fa88464b66ee584b9b">
      <tp>
        <v>2</v>
        <stp/>
        <stp>79831164-142d-427b-898a-3b07477aeab5</stp>
        <tr r="S68" s="1"/>
      </tp>
    </main>
    <main first="rtdsrv_eco_c788318b98dd44fa88464b66ee584b9b">
      <tp>
        <v>2</v>
        <stp/>
        <stp>9d935163-50b5-441a-a4ba-f07edfef9b36</stp>
        <tr r="N95" s="1"/>
      </tp>
      <tp>
        <v>2</v>
        <stp/>
        <stp>8d85f82f-4d57-41b3-95cd-8db593b32856</stp>
        <tr r="X133" s="1"/>
      </tp>
      <tp>
        <v>2</v>
        <stp/>
        <stp>577403ee-e949-4319-b89f-db02c7da3cf9</stp>
        <tr r="Q74" s="1"/>
      </tp>
    </main>
    <main first="rtdsrv_eco_c788318b98dd44fa88464b66ee584b9b">
      <tp>
        <v>2</v>
        <stp/>
        <stp>6b51d833-ec48-4a1c-8ac0-a9dbfc174281</stp>
        <tr r="V103" s="1"/>
      </tp>
      <tp>
        <v>2</v>
        <stp/>
        <stp>3a09aa8d-1fe4-4835-8992-a671b9224ea1</stp>
        <tr r="Q78" s="1"/>
      </tp>
    </main>
    <main first="rtdsrv_eco_c788318b98dd44fa88464b66ee584b9b">
      <tp>
        <v>2</v>
        <stp/>
        <stp>bf66113d-1d80-4a4d-8da7-aec01d8c055a</stp>
        <tr r="W130" s="1"/>
      </tp>
      <tp>
        <v>2</v>
        <stp/>
        <stp>d9e70b11-312d-48d0-8980-b097fd606cb3</stp>
        <tr r="V89" s="1"/>
      </tp>
    </main>
    <main first="rtdsrv_eco_c788318b98dd44fa88464b66ee584b9b">
      <tp>
        <v>2</v>
        <stp/>
        <stp>7c959297-1eb6-4386-899b-ca141a6e9893</stp>
        <tr r="X69" s="1"/>
      </tp>
    </main>
    <main first="rtdsrv_eco_c788318b98dd44fa88464b66ee584b9b">
      <tp>
        <v>2</v>
        <stp/>
        <stp>4bfc0033-acf9-40d8-b6c2-483b80780799</stp>
        <tr r="Y72" s="1"/>
      </tp>
    </main>
    <main first="rtdsrv_eco_c788318b98dd44fa88464b66ee584b9b">
      <tp>
        <v>2</v>
        <stp/>
        <stp>8be1b286-1e33-4eb2-9c7a-0131dfa67d26</stp>
        <tr r="T50" s="1"/>
      </tp>
    </main>
    <main first="rtdsrv_eco_c788318b98dd44fa88464b66ee584b9b">
      <tp>
        <v>2</v>
        <stp/>
        <stp>2907e8c5-d166-4f88-a0bb-56a92fc5288a</stp>
        <tr r="X57" s="1"/>
      </tp>
      <tp>
        <v>2</v>
        <stp/>
        <stp>971d1450-5168-45c1-aa56-9cc3279411cf</stp>
        <tr r="X72" s="1"/>
      </tp>
    </main>
    <main first="rtdsrv_eco_c788318b98dd44fa88464b66ee584b9b">
      <tp>
        <v>2</v>
        <stp/>
        <stp>ce228a7d-d3f0-4fa6-a4b9-40ad80136cdf</stp>
        <tr r="O108" s="1"/>
      </tp>
    </main>
    <main first="rtdsrv_eco_c788318b98dd44fa88464b66ee584b9b">
      <tp>
        <v>2</v>
        <stp/>
        <stp>7232bec6-11a4-450d-a1bf-aacd7d9e62fb</stp>
        <tr r="X67" s="1"/>
      </tp>
    </main>
    <main first="rtdsrv_eco_c788318b98dd44fa88464b66ee584b9b">
      <tp>
        <v>2</v>
        <stp/>
        <stp>478b1231-c800-4d61-956d-d7d32d485ec5</stp>
        <tr r="P64" s="1"/>
      </tp>
    </main>
    <main first="rtdsrv_eco_c788318b98dd44fa88464b66ee584b9b">
      <tp>
        <v>2</v>
        <stp/>
        <stp>364f1341-1be8-4d59-aaef-2906d678c0f4</stp>
        <tr r="X71" s="1"/>
      </tp>
      <tp>
        <v>2</v>
        <stp/>
        <stp>20f98d55-5824-42f5-829f-fef9df903971</stp>
        <tr r="V100" s="1"/>
      </tp>
    </main>
    <main first="rtdsrv_eco_c788318b98dd44fa88464b66ee584b9b">
      <tp>
        <v>2</v>
        <stp/>
        <stp>92cfab75-edc7-4020-853f-0f1583269436</stp>
        <tr r="S119" s="1"/>
      </tp>
    </main>
    <main first="rtdsrv_eco_c788318b98dd44fa88464b66ee584b9b">
      <tp>
        <v>5</v>
        <stp/>
        <stp>0560d838-4e89-4802-afa2-dfbe6cdc4832</stp>
        <tr r="Y38" s="1"/>
      </tp>
    </main>
    <main first="rtdsrv_eco_c788318b98dd44fa88464b66ee584b9b">
      <tp>
        <v>2</v>
        <stp/>
        <stp>3df06dc6-f4aa-4fa9-aaa0-8978ff0c46ff</stp>
        <tr r="X63" s="1"/>
      </tp>
    </main>
    <main first="rtdsrv_eco_c788318b98dd44fa88464b66ee584b9b">
      <tp>
        <v>2</v>
        <stp/>
        <stp>87a5b0ac-b291-4fd5-9562-82d6040fb768</stp>
        <tr r="V58" s="1"/>
      </tp>
    </main>
    <main first="rtdsrv_eco_c788318b98dd44fa88464b66ee584b9b">
      <tp>
        <v>2</v>
        <stp/>
        <stp>4d7e815d-4f8f-4a4b-8ac1-5518d3e6f1b2</stp>
        <tr r="S116" s="1"/>
      </tp>
      <tp>
        <v>2</v>
        <stp/>
        <stp>bc392cfb-ff23-4aef-9811-a4bde0049b38</stp>
        <tr r="X110" s="1"/>
      </tp>
    </main>
    <main first="rtdsrv_eco_c788318b98dd44fa88464b66ee584b9b">
      <tp>
        <v>2</v>
        <stp/>
        <stp>462c37ad-c8b0-4f4b-91f7-bfa043d1ad52</stp>
        <tr r="W53" s="1"/>
      </tp>
    </main>
    <main first="rtdsrv_eco_c788318b98dd44fa88464b66ee584b9b">
      <tp>
        <v>2</v>
        <stp/>
        <stp>df0fa7a5-a915-437c-a382-76a969a84377</stp>
        <tr r="X125" s="1"/>
      </tp>
      <tp>
        <v>2</v>
        <stp/>
        <stp>bb0aa885-5f0b-4f7c-8e37-45b6e9ac3d40</stp>
        <tr r="X127" s="1"/>
      </tp>
      <tp>
        <v>2</v>
        <stp/>
        <stp>8ff9fcc1-2040-45d3-ba4c-078f4cfaf3f7</stp>
        <tr r="O51" s="1"/>
      </tp>
    </main>
    <main first="rtdsrv_eco_c788318b98dd44fa88464b66ee584b9b">
      <tp>
        <v>3</v>
        <stp/>
        <stp>3fc5f0e9-a0f9-40ff-92e3-2c7df2dd529a</stp>
        <tr r="V39" s="1"/>
      </tp>
    </main>
    <main first="rtdsrv_eco_c788318b98dd44fa88464b66ee584b9b">
      <tp>
        <v>2</v>
        <stp/>
        <stp>5a846963-11fe-4769-8c20-8222371650dc</stp>
        <tr r="S90" s="1"/>
      </tp>
    </main>
    <main first="rtdsrv_eco_c788318b98dd44fa88464b66ee584b9b">
      <tp>
        <v>2</v>
        <stp/>
        <stp>2483d798-90b1-4ff9-b82e-a3991c130647</stp>
        <tr r="Y115" s="1"/>
      </tp>
      <tp>
        <v>2</v>
        <stp/>
        <stp>94f6a031-f9fe-49f6-9cf2-fcedf3cf7501</stp>
        <tr r="N83" s="1"/>
      </tp>
      <tp>
        <v>2</v>
        <stp/>
        <stp>68997930-56ee-439d-bb32-ddc2f4655d22</stp>
        <tr r="S93" s="1"/>
      </tp>
    </main>
    <main first="rtdsrv_eco_c788318b98dd44fa88464b66ee584b9b">
      <tp>
        <v>2</v>
        <stp/>
        <stp>5d116c4a-ff74-42a8-b344-978e68f1f5ba</stp>
        <tr r="U59" s="1"/>
      </tp>
      <tp>
        <v>2</v>
        <stp/>
        <stp>76105874-8269-4a61-b931-f99a88b71b58</stp>
        <tr r="P93" s="1"/>
      </tp>
    </main>
    <main first="rtdsrv_eco_c788318b98dd44fa88464b66ee584b9b">
      <tp>
        <v>2</v>
        <stp/>
        <stp>040b3063-c50e-41c0-9ebc-f06d91058dba</stp>
        <tr r="T62" s="1"/>
      </tp>
    </main>
    <main first="rtdsrv_eco_c788318b98dd44fa88464b66ee584b9b">
      <tp>
        <v>2</v>
        <stp/>
        <stp>a72563b5-c0c1-4a7c-b800-b2d5fd4eb253</stp>
        <tr r="X129" s="1"/>
      </tp>
    </main>
    <main first="rtdsrv_eco_c788318b98dd44fa88464b66ee584b9b">
      <tp>
        <v>2</v>
        <stp/>
        <stp>ffb027dd-a13b-4e1b-9bbb-231dec3ae0bd</stp>
        <tr r="O81" s="1"/>
      </tp>
      <tp>
        <v>2</v>
        <stp/>
        <stp>0840d95d-e691-4e52-84b5-729fdd8c626c</stp>
        <tr r="L35" s="1"/>
      </tp>
      <tp>
        <v>2</v>
        <stp/>
        <stp>2e05e7dc-356b-48d1-a868-3277579d03b8</stp>
        <tr r="N132" s="1"/>
      </tp>
    </main>
    <main first="rtdsrv_eco_c788318b98dd44fa88464b66ee584b9b">
      <tp>
        <v>2</v>
        <stp/>
        <stp>3e338327-8b1a-403e-9580-11abb7791e30</stp>
        <tr r="U37" s="1"/>
      </tp>
    </main>
    <main first="rtdsrv_eco_c788318b98dd44fa88464b66ee584b9b">
      <tp>
        <v>2</v>
        <stp/>
        <stp>7b453d31-661b-49b2-be12-2bd8e0b5912b</stp>
        <tr r="U60" s="1"/>
      </tp>
    </main>
    <main first="rtdsrv_eco_c788318b98dd44fa88464b66ee584b9b">
      <tp>
        <v>2</v>
        <stp/>
        <stp>ce3eb7e2-9dc6-4a88-b1f4-cfb9101a73e0</stp>
        <tr r="P116" s="1"/>
      </tp>
    </main>
    <main first="rtdsrv_eco_c788318b98dd44fa88464b66ee584b9b">
      <tp>
        <v>2</v>
        <stp/>
        <stp>6fc8f0ad-ad3c-4a55-97bc-05a254f87133</stp>
        <tr r="E31" s="1"/>
      </tp>
    </main>
    <main first="rtdsrv_eco_c788318b98dd44fa88464b66ee584b9b">
      <tp>
        <v>2</v>
        <stp/>
        <stp>f0ea14fe-59fe-4bcd-a0f2-ff798a5eed81</stp>
        <tr r="S129" s="1"/>
      </tp>
      <tp>
        <v>2</v>
        <stp/>
        <stp>90b36da2-0747-42e6-801e-0c45251bcefa</stp>
        <tr r="W118" s="1"/>
      </tp>
    </main>
    <main first="rtdsrv_eco_c788318b98dd44fa88464b66ee584b9b">
      <tp>
        <v>2</v>
        <stp/>
        <stp>1c632dc7-b013-4a8e-ae67-b57966c24e49</stp>
        <tr r="O133" s="1"/>
      </tp>
      <tp>
        <v>2</v>
        <stp/>
        <stp>a1d8bf40-e824-45fb-84d1-15a10d859521</stp>
        <tr r="Y129" s="1"/>
      </tp>
    </main>
    <main first="rtdsrv_eco_c788318b98dd44fa88464b66ee584b9b">
      <tp>
        <v>2</v>
        <stp/>
        <stp>73348011-c72b-4b56-ad41-db410f23c60a</stp>
        <tr r="N116" s="1"/>
      </tp>
      <tp>
        <v>2</v>
        <stp/>
        <stp>8baecc3b-3f2a-4fdc-aa2c-6f7a77781bdf</stp>
        <tr r="P78" s="1"/>
      </tp>
    </main>
    <main first="rtdsrv_eco_c788318b98dd44fa88464b66ee584b9b">
      <tp>
        <v>2</v>
        <stp/>
        <stp>03c91f8d-f38b-4812-95f5-4e77f34c1aca</stp>
        <tr r="U51" s="1"/>
      </tp>
    </main>
    <main first="rtdsrv_eco_c788318b98dd44fa88464b66ee584b9b">
      <tp>
        <v>2</v>
        <stp/>
        <stp>99e7d924-1708-430d-9a1a-cf8eccf8a1a5</stp>
        <tr r="S54" s="1"/>
      </tp>
    </main>
    <main first="rtdsrv_eco_c788318b98dd44fa88464b66ee584b9b">
      <tp>
        <v>2</v>
        <stp/>
        <stp>1933db52-13cc-43bf-9c5e-6f8a267fc9ff</stp>
        <tr r="V135" s="1"/>
      </tp>
    </main>
    <main first="rtdsrv_eco_c788318b98dd44fa88464b66ee584b9b">
      <tp>
        <v>2</v>
        <stp/>
        <stp>ff2f19c7-9d9b-4e95-b0f2-91b20d9b90ef</stp>
        <tr r="X102" s="1"/>
      </tp>
    </main>
    <main first="rtdsrv_eco_c788318b98dd44fa88464b66ee584b9b">
      <tp>
        <v>2</v>
        <stp/>
        <stp>cbf9c36a-5643-4f07-9f12-6a9f5e1f86f2</stp>
        <tr r="T97" s="1"/>
      </tp>
    </main>
    <main first="rtdsrv_eco_c788318b98dd44fa88464b66ee584b9b">
      <tp>
        <v>2</v>
        <stp/>
        <stp>b95d45da-587b-49eb-8ff5-b522aaf2192f</stp>
        <tr r="V119" s="1"/>
      </tp>
      <tp>
        <v>2</v>
        <stp/>
        <stp>5d085665-d5ad-4a8b-9d14-fbac0f8f31df</stp>
        <tr r="P65" s="1"/>
      </tp>
    </main>
    <main first="rtdsrv_eco_c788318b98dd44fa88464b66ee584b9b">
      <tp>
        <v>2</v>
        <stp/>
        <stp>7fcd6ee9-fc4e-4a71-9ba3-7cc5e696f06d</stp>
        <tr r="W125" s="1"/>
      </tp>
    </main>
    <main first="rtdsrv_eco_c788318b98dd44fa88464b66ee584b9b">
      <tp>
        <v>2</v>
        <stp/>
        <stp>4487c51c-03e2-40ec-a9c7-aba60e638fa8</stp>
        <tr r="Q110" s="1"/>
      </tp>
    </main>
    <main first="rtdsrv_eco_c788318b98dd44fa88464b66ee584b9b">
      <tp>
        <v>2</v>
        <stp/>
        <stp>26e41c18-d046-43d1-b8ab-dd05db7247ed</stp>
        <tr r="E45" s="1"/>
      </tp>
      <tp>
        <v>2</v>
        <stp/>
        <stp>69fc7a15-50e7-4bd3-8caf-b8bec42b8c50</stp>
        <tr r="U121" s="1"/>
      </tp>
      <tp>
        <v>2</v>
        <stp/>
        <stp>537ddccf-d6ad-4923-aff6-1ebc3f4032f8</stp>
        <tr r="T43" s="1"/>
      </tp>
    </main>
    <main first="rtdsrv_eco_c788318b98dd44fa88464b66ee584b9b">
      <tp>
        <v>2</v>
        <stp/>
        <stp>8ad247e6-fbb6-4876-9d90-45eec9607cf5</stp>
        <tr r="U63" s="1"/>
      </tp>
    </main>
    <main first="rtdsrv_eco_c788318b98dd44fa88464b66ee584b9b">
      <tp>
        <v>2</v>
        <stp/>
        <stp>8dd0b5ed-c673-462d-9667-31099dc19e5f</stp>
        <tr r="T51" s="1"/>
      </tp>
    </main>
    <main first="rtdsrv_eco_c788318b98dd44fa88464b66ee584b9b">
      <tp>
        <v>2</v>
        <stp/>
        <stp>4559cf19-a0a8-4025-81b0-76fe610ce246</stp>
        <tr r="W69" s="1"/>
      </tp>
    </main>
    <main first="rtdsrv_eco_c788318b98dd44fa88464b66ee584b9b">
      <tp>
        <v>2</v>
        <stp/>
        <stp>dcd32ab9-62f7-4b8b-910f-311944b3f3ac</stp>
        <tr r="S99" s="1"/>
      </tp>
      <tp>
        <v>2</v>
        <stp/>
        <stp>9235e002-5c60-4045-a566-c6e39f1fd4c8</stp>
        <tr r="U87" s="1"/>
      </tp>
      <tp>
        <v>2</v>
        <stp/>
        <stp>d7503f4b-234b-4bb0-a7c4-6a4a3b7e9cdb</stp>
        <tr r="S132" s="1"/>
      </tp>
    </main>
    <main first="rtdsrv_eco_c788318b98dd44fa88464b66ee584b9b">
      <tp>
        <v>2</v>
        <stp/>
        <stp>f5aa128d-965d-4e09-a2fc-fff7018b0f34</stp>
        <tr r="U116" s="1"/>
      </tp>
    </main>
    <main first="rtdsrv_eco_c788318b98dd44fa88464b66ee584b9b">
      <tp>
        <v>2</v>
        <stp/>
        <stp>1e4d3e5c-266f-41f3-b3a0-3614d2d39435</stp>
        <tr r="O116" s="1"/>
      </tp>
    </main>
    <main first="rtdsrv_eco_c788318b98dd44fa88464b66ee584b9b">
      <tp>
        <v>2</v>
        <stp/>
        <stp>997032d5-04d7-4db5-8b16-e2dad92e4de1</stp>
        <tr r="P123" s="1"/>
      </tp>
      <tp>
        <v>2</v>
        <stp/>
        <stp>5bb4c30b-30b9-44b7-b044-2f0b1f711136</stp>
        <tr r="S133" s="1"/>
      </tp>
    </main>
    <main first="rtdsrv_eco_c788318b98dd44fa88464b66ee584b9b">
      <tp>
        <v>2</v>
        <stp/>
        <stp>5b8f3feb-4209-4ba1-9962-be055c68ca9c</stp>
        <tr r="U125" s="1"/>
      </tp>
    </main>
    <main first="rtdsrv_eco_c788318b98dd44fa88464b66ee584b9b">
      <tp>
        <v>2</v>
        <stp/>
        <stp>19fa5a47-9a7b-401a-966a-3b84b693e219</stp>
        <tr r="Y123" s="1"/>
      </tp>
    </main>
    <main first="rtdsrv_eco_c788318b98dd44fa88464b66ee584b9b">
      <tp>
        <v>2</v>
        <stp/>
        <stp>56d4357f-22a0-4030-9314-c38db16b6b78</stp>
        <tr r="T69" s="1"/>
      </tp>
      <tp>
        <v>2</v>
        <stp/>
        <stp>45b957a7-b401-485f-baa7-0303ab86cfd5</stp>
        <tr r="V33" s="1"/>
      </tp>
    </main>
    <main first="rtdsrv_eco_c788318b98dd44fa88464b66ee584b9b">
      <tp>
        <v>2</v>
        <stp/>
        <stp>fdbd4b26-0ed7-4b5e-937d-1f441a11e394</stp>
        <tr r="Y63" s="1"/>
      </tp>
    </main>
    <main first="rtdsrv_eco_c788318b98dd44fa88464b66ee584b9b">
      <tp>
        <v>2</v>
        <stp/>
        <stp>0df3e429-19c4-4a1f-8fc6-800c81665532</stp>
        <tr r="W56" s="1"/>
      </tp>
      <tp>
        <v>2</v>
        <stp/>
        <stp>f4504051-bbe7-4880-9dad-2c3afbbe4f91</stp>
        <tr r="N108" s="1"/>
      </tp>
      <tp>
        <v>2</v>
        <stp/>
        <stp>4f559631-4745-458f-827a-150b219b5a6d</stp>
        <tr r="S73" s="1"/>
      </tp>
    </main>
    <main first="rtdsrv_eco_c788318b98dd44fa88464b66ee584b9b">
      <tp>
        <v>2</v>
        <stp/>
        <stp>35337919-b69b-4d49-b84f-8a86631d6a45</stp>
        <tr r="O121" s="1"/>
      </tp>
      <tp>
        <v>2</v>
        <stp/>
        <stp>914cd587-2b22-4add-ab4a-0f71ddea6452</stp>
        <tr r="P122" s="1"/>
      </tp>
    </main>
    <main first="rtdsrv_eco_c788318b98dd44fa88464b66ee584b9b">
      <tp>
        <v>2</v>
        <stp/>
        <stp>cf78c082-b6c3-4f0a-a8b1-5d5f9363b0ba</stp>
        <tr r="N69" s="1"/>
      </tp>
    </main>
    <main first="rtdsrv_eco_c788318b98dd44fa88464b66ee584b9b">
      <tp>
        <v>3</v>
        <stp/>
        <stp>9b881064-c2fd-4063-8bd3-1283c27b4764</stp>
        <tr r="T45" s="1"/>
      </tp>
    </main>
    <main first="rtdsrv_eco_c788318b98dd44fa88464b66ee584b9b">
      <tp>
        <v>2</v>
        <stp/>
        <stp>3de6c204-df26-4a3b-9ac4-6b72b5667503</stp>
        <tr r="T98" s="1"/>
      </tp>
    </main>
    <main first="rtdsrv_eco_c788318b98dd44fa88464b66ee584b9b">
      <tp>
        <v>2</v>
        <stp/>
        <stp>46c9fd6d-fef7-46b9-ad9a-a74d4b2b10a9</stp>
        <tr r="Y93" s="1"/>
      </tp>
    </main>
    <main first="rtdsrv_eco_c788318b98dd44fa88464b66ee584b9b">
      <tp>
        <v>2</v>
        <stp/>
        <stp>c6aa33e4-ee63-44da-8bc0-415d656807e9</stp>
        <tr r="W129" s="1"/>
      </tp>
      <tp>
        <v>2</v>
        <stp/>
        <stp>6eaa0c93-4797-4474-b72b-1a06bb39cf91</stp>
        <tr r="O69" s="1"/>
      </tp>
    </main>
    <main first="rtdsrv_eco_c788318b98dd44fa88464b66ee584b9b">
      <tp>
        <v>2</v>
        <stp/>
        <stp>02894d9a-aad4-449f-805a-6a0cdd841099</stp>
        <tr r="P113" s="1"/>
      </tp>
    </main>
    <main first="rtdsrv_eco_c788318b98dd44fa88464b66ee584b9b">
      <tp>
        <v>2</v>
        <stp/>
        <stp>fb13e3cc-6abb-4589-878f-e0cde6101163</stp>
        <tr r="P54" s="1"/>
      </tp>
    </main>
    <main first="rtdsrv_eco_c788318b98dd44fa88464b66ee584b9b">
      <tp>
        <v>2</v>
        <stp/>
        <stp>b0af2f52-ae9b-48a3-8d62-3ce1a1cd0176</stp>
        <tr r="U75" s="1"/>
      </tp>
      <tp>
        <v>2</v>
        <stp/>
        <stp>f25d7aad-5550-4d13-9545-0c1bacadc062</stp>
        <tr r="P110" s="1"/>
      </tp>
    </main>
    <main first="rtdsrv_eco_c788318b98dd44fa88464b66ee584b9b">
      <tp>
        <v>2</v>
        <stp/>
        <stp>321b6729-4c01-4637-a56c-6a0b9cae0caa</stp>
        <tr r="Q88" s="1"/>
      </tp>
    </main>
    <main first="rtdsrv_eco_c788318b98dd44fa88464b66ee584b9b">
      <tp>
        <v>2</v>
        <stp/>
        <stp>17848fad-2ff5-46f4-904b-d41da6e80043</stp>
        <tr r="V130" s="1"/>
      </tp>
    </main>
    <main first="rtdsrv_eco_c788318b98dd44fa88464b66ee584b9b">
      <tp>
        <v>2</v>
        <stp/>
        <stp>0f5cf5b1-fcb1-488a-8daa-e085a5e3ea06</stp>
        <tr r="P66" s="1"/>
      </tp>
      <tp>
        <v>2</v>
        <stp/>
        <stp>15f6eb9b-4550-425a-ba1c-66d887e5dc0e</stp>
        <tr r="Y53" s="1"/>
      </tp>
    </main>
    <main first="rtdsrv_eco_c788318b98dd44fa88464b66ee584b9b">
      <tp>
        <v>2</v>
        <stp/>
        <stp>4154a363-81bc-4d18-8bd4-459f0f2c1d4a</stp>
        <tr r="Y117" s="1"/>
      </tp>
    </main>
    <main first="rtdsrv_eco_c788318b98dd44fa88464b66ee584b9b">
      <tp>
        <v>2</v>
        <stp/>
        <stp>b5a79697-0058-42c3-b350-2d30190b29be</stp>
        <tr r="X58" s="1"/>
      </tp>
    </main>
    <main first="rtdsrv_eco_c788318b98dd44fa88464b66ee584b9b">
      <tp>
        <v>2</v>
        <stp/>
        <stp>22c38a7d-d889-4dc1-8e6f-50a8bb5fc3d3</stp>
        <tr r="P98" s="1"/>
      </tp>
      <tp>
        <v>2</v>
        <stp/>
        <stp>c4199b81-7c12-43ae-a2cf-625a2513012c</stp>
        <tr r="W111" s="1"/>
      </tp>
    </main>
    <main first="rtdsrv_eco_c788318b98dd44fa88464b66ee584b9b">
      <tp>
        <v>2</v>
        <stp/>
        <stp>d7f0f7ed-f5c9-49d6-b665-29b2a784e9b6</stp>
        <tr r="N126" s="1"/>
      </tp>
    </main>
    <main first="rtdsrv_eco_c788318b98dd44fa88464b66ee584b9b">
      <tp>
        <v>2</v>
        <stp/>
        <stp>e991f2e5-9575-4578-a492-8389e5302d5d</stp>
        <tr r="O75" s="1"/>
      </tp>
    </main>
    <main first="rtdsrv_eco_c788318b98dd44fa88464b66ee584b9b">
      <tp>
        <v>2</v>
        <stp/>
        <stp>88cecf1f-5c79-41a0-b258-9538289052e1</stp>
        <tr r="W102" s="1"/>
      </tp>
    </main>
    <main first="rtdsrv_eco_c788318b98dd44fa88464b66ee584b9b">
      <tp>
        <v>2</v>
        <stp/>
        <stp>22498384-8547-4bb6-829e-4a29579f4105</stp>
        <tr r="E34" s="1"/>
      </tp>
      <tp>
        <v>2</v>
        <stp/>
        <stp>fb8f7876-e9fd-4e78-ad5b-dc43fd71dd05</stp>
        <tr r="V115" s="1"/>
      </tp>
      <tp>
        <v>2</v>
        <stp/>
        <stp>120c072c-3ffe-4423-bd7c-77e65efe01ca</stp>
        <tr r="V74" s="1"/>
      </tp>
      <tp>
        <v>3</v>
        <stp/>
        <stp>9fea48c9-9d2b-477b-9353-366773879d89</stp>
        <tr r="Y41" s="1"/>
      </tp>
    </main>
    <main first="rtdsrv_eco_c788318b98dd44fa88464b66ee584b9b">
      <tp>
        <v>2</v>
        <stp/>
        <stp>4054eb6e-d0cb-4b2c-bfc4-fa25bd625bda</stp>
        <tr r="Y69" s="1"/>
      </tp>
      <tp>
        <v>2</v>
        <stp/>
        <stp>1ddd3cba-6463-4642-a105-363120ae8d56</stp>
        <tr r="U97" s="1"/>
      </tp>
    </main>
    <main first="rtdsrv_eco_c788318b98dd44fa88464b66ee584b9b">
      <tp>
        <v>2</v>
        <stp/>
        <stp>0b7c5536-9acd-4385-a6f5-33f67f7679c2</stp>
        <tr r="T93" s="1"/>
      </tp>
    </main>
    <main first="rtdsrv_eco_c788318b98dd44fa88464b66ee584b9b">
      <tp>
        <v>2</v>
        <stp/>
        <stp>6393d2c3-030f-4007-975d-9de620c3f6ed</stp>
        <tr r="X77" s="1"/>
      </tp>
    </main>
    <main first="rtdsrv_eco_c788318b98dd44fa88464b66ee584b9b">
      <tp>
        <v>2</v>
        <stp/>
        <stp>568dce65-3792-434a-a4c1-93712eccfe30</stp>
        <tr r="W75" s="1"/>
      </tp>
      <tp>
        <v>2</v>
        <stp/>
        <stp>02e50582-608f-425e-9dc4-ba537260a55b</stp>
        <tr r="V104" s="1"/>
      </tp>
    </main>
    <main first="rtdsrv_eco_c788318b98dd44fa88464b66ee584b9b">
      <tp>
        <v>2</v>
        <stp/>
        <stp>ff276e82-aba5-4c6f-a939-ed66949f566e</stp>
        <tr r="V55" s="1"/>
      </tp>
      <tp>
        <v>2</v>
        <stp/>
        <stp>13597cd4-0b69-4eab-9f8e-017edc978918</stp>
        <tr r="Y81" s="1"/>
      </tp>
    </main>
    <main first="rtdsrv_eco_c788318b98dd44fa88464b66ee584b9b">
      <tp>
        <v>2</v>
        <stp/>
        <stp>eee2ed4d-ff2e-4a87-9795-88304f68de37</stp>
        <tr r="S51" s="1"/>
      </tp>
    </main>
    <main first="rtdsrv_eco_c788318b98dd44fa88464b66ee584b9b">
      <tp>
        <v>3</v>
        <stp/>
        <stp>5f37923e-cbc4-4608-9590-6148af55b3e4</stp>
        <tr r="K17" s="1"/>
      </tp>
      <tp>
        <v>2</v>
        <stp/>
        <stp>ac4dd049-1002-4636-9750-69fb99ca2330</stp>
        <tr r="U103" s="1"/>
      </tp>
    </main>
    <main first="rtdsrv_eco_c788318b98dd44fa88464b66ee584b9b">
      <tp>
        <v>2</v>
        <stp/>
        <stp>3c9e93d2-a2af-4481-9b10-bf4051dae48c</stp>
        <tr r="V97" s="1"/>
      </tp>
    </main>
    <main first="rtdsrv_eco_c788318b98dd44fa88464b66ee584b9b">
      <tp>
        <v>2</v>
        <stp/>
        <stp>bc2d8573-62e9-4b83-89d0-7bda42f07553</stp>
        <tr r="Q92" s="1"/>
      </tp>
      <tp>
        <v>2</v>
        <stp/>
        <stp>3c122bf2-e8ef-45a4-b2be-90157e94e521</stp>
        <tr r="V86" s="1"/>
      </tp>
    </main>
    <main first="rtdsrv_eco_c788318b98dd44fa88464b66ee584b9b">
      <tp>
        <v>2</v>
        <stp/>
        <stp>da1bb1cb-4363-48eb-a1fa-11f427a93467</stp>
        <tr r="X128" s="1"/>
      </tp>
    </main>
    <main first="rtdsrv_eco_c788318b98dd44fa88464b66ee584b9b">
      <tp>
        <v>2</v>
        <stp/>
        <stp>9fae2fe3-444b-4b71-85f5-b47b0d782a75</stp>
        <tr r="Y66" s="1"/>
      </tp>
      <tp>
        <v>2</v>
        <stp/>
        <stp>3b4dd22d-6894-45b3-9962-8491a770e20b</stp>
        <tr r="Q129" s="1"/>
      </tp>
    </main>
    <main first="rtdsrv_eco_c788318b98dd44fa88464b66ee584b9b">
      <tp>
        <v>2</v>
        <stp/>
        <stp>b5a4ec1c-1510-4094-94e3-668521ed2c8b</stp>
        <tr r="T121" s="1"/>
      </tp>
      <tp>
        <v>2</v>
        <stp/>
        <stp>f5b50cfb-8a60-475b-9a60-75fd3ead58a8</stp>
        <tr r="Q93" s="1"/>
      </tp>
      <tp>
        <v>3</v>
        <stp/>
        <stp>332478c0-0987-496c-b9ee-e21fddb0b9b7</stp>
        <tr r="W38" s="1"/>
      </tp>
    </main>
    <main first="rtdsrv_eco_c788318b98dd44fa88464b66ee584b9b">
      <tp>
        <v>2</v>
        <stp/>
        <stp>3b6493d1-e7bd-4fef-bb89-77e3f718d840</stp>
        <tr r="E49" s="1"/>
      </tp>
    </main>
    <main first="rtdsrv_eco_c788318b98dd44fa88464b66ee584b9b">
      <tp>
        <v>2</v>
        <stp/>
        <stp>3a3dfd7e-1115-4e3b-8d08-cda755c7ae23</stp>
        <tr r="N119" s="1"/>
      </tp>
    </main>
    <main first="rtdsrv_eco_c788318b98dd44fa88464b66ee584b9b">
      <tp>
        <v>2</v>
        <stp/>
        <stp>aacbcf7d-84b2-4781-91f6-d1b2f9321292</stp>
        <tr r="X123" s="1"/>
      </tp>
    </main>
    <main first="rtdsrv_eco_c788318b98dd44fa88464b66ee584b9b">
      <tp>
        <v>2</v>
        <stp/>
        <stp>6bc5a73d-4df7-42b6-b00c-f1e8429b6649</stp>
        <tr r="U88" s="1"/>
      </tp>
    </main>
    <main first="rtdsrv_eco_c788318b98dd44fa88464b66ee584b9b">
      <tp>
        <v>2</v>
        <stp/>
        <stp>4d45aa54-2b98-44c4-8dab-307dc578c594</stp>
        <tr r="Y91" s="1"/>
      </tp>
      <tp>
        <v>2</v>
        <stp/>
        <stp>5e963cc4-4f86-4432-905d-b6d50d19355b</stp>
        <tr r="V96" s="1"/>
      </tp>
    </main>
    <main first="rtdsrv_eco_c788318b98dd44fa88464b66ee584b9b">
      <tp>
        <v>2</v>
        <stp/>
        <stp>f384aae5-ecdb-45d1-bb37-94c5851e5fb7</stp>
        <tr r="U40" s="1"/>
      </tp>
    </main>
    <main first="rtdsrv_eco_c788318b98dd44fa88464b66ee584b9b">
      <tp>
        <v>2</v>
        <stp/>
        <stp>e9599602-d9fa-475d-b98f-856c26edef2f</stp>
        <tr r="O76" s="1"/>
      </tp>
    </main>
    <main first="rtdsrv_eco_c788318b98dd44fa88464b66ee584b9b">
      <tp>
        <v>2</v>
        <stp/>
        <stp>619d4023-eb99-43d8-9a37-7867475a129d</stp>
        <tr r="V90" s="1"/>
      </tp>
    </main>
    <main first="rtdsrv_eco_c788318b98dd44fa88464b66ee584b9b">
      <tp>
        <v>2</v>
        <stp/>
        <stp>9fec561d-e40c-4db6-98ac-f36daf353ec8</stp>
        <tr r="N70" s="1"/>
      </tp>
    </main>
    <main first="rtdsrv_eco_c788318b98dd44fa88464b66ee584b9b">
      <tp>
        <v>2</v>
        <stp/>
        <stp>429b0fed-3891-453a-a05a-a6b682b0feb3</stp>
        <tr r="S83" s="1"/>
      </tp>
    </main>
    <main first="rtdsrv_eco_c788318b98dd44fa88464b66ee584b9b">
      <tp>
        <v>2</v>
        <stp/>
        <stp>0fb94acf-57a8-42d1-bcf9-733b8a87eede</stp>
        <tr r="U131" s="1"/>
      </tp>
    </main>
    <main first="rtdsrv_eco_c788318b98dd44fa88464b66ee584b9b">
      <tp>
        <v>2</v>
        <stp/>
        <stp>61661280-53f5-4e4f-b339-7ecbdd2cd075</stp>
        <tr r="O117" s="1"/>
      </tp>
    </main>
    <main first="rtdsrv_eco_c788318b98dd44fa88464b66ee584b9b">
      <tp>
        <v>10</v>
        <stp/>
        <stp>cd31b610-61a1-4b05-8b9c-b028d923b33e</stp>
        <tr r="O31" s="1"/>
      </tp>
    </main>
    <main first="rtdsrv_eco_c788318b98dd44fa88464b66ee584b9b">
      <tp>
        <v>2</v>
        <stp/>
        <stp>d5c185d6-5bfd-4404-8dc9-3f39a70cba23</stp>
        <tr r="T52" s="1"/>
      </tp>
    </main>
    <main first="rtdsrv_eco_c788318b98dd44fa88464b66ee584b9b">
      <tp>
        <v>2</v>
        <stp/>
        <stp>c76c7a22-4637-430e-888a-0b5d879c981c</stp>
        <tr r="U94" s="1"/>
      </tp>
    </main>
    <main first="rtdsrv_eco_c788318b98dd44fa88464b66ee584b9b">
      <tp>
        <v>2</v>
        <stp/>
        <stp>8d41ee87-b2ce-4461-a316-b2fe30892395</stp>
        <tr r="L44" s="1"/>
      </tp>
    </main>
    <main first="rtdsrv_eco_c788318b98dd44fa88464b66ee584b9b">
      <tp>
        <v>2</v>
        <stp/>
        <stp>071e6cd3-7b5c-4e0f-bc68-bcd23def3ffd</stp>
        <tr r="N86" s="1"/>
      </tp>
      <tp>
        <v>2</v>
        <stp/>
        <stp>c6f176ee-49e7-451b-86fb-d1d761714bb7</stp>
        <tr r="T70" s="1"/>
      </tp>
    </main>
    <main first="rtdsrv_eco_c788318b98dd44fa88464b66ee584b9b">
      <tp>
        <v>2</v>
        <stp/>
        <stp>6653eeb5-2b9b-4de2-b737-349e20a25603</stp>
        <tr r="N105" s="1"/>
      </tp>
    </main>
    <main first="rtdsrv_eco_c788318b98dd44fa88464b66ee584b9b">
      <tp>
        <v>2</v>
        <stp/>
        <stp>96dec6ac-0655-4a2d-85e8-fac084bea6ae</stp>
        <tr r="T102" s="1"/>
      </tp>
    </main>
    <main first="rtdsrv_eco_c788318b98dd44fa88464b66ee584b9b">
      <tp>
        <v>2</v>
        <stp/>
        <stp>0a52a6cd-f734-4fb0-b7b5-71b800f3a1da</stp>
        <tr r="O128" s="1"/>
      </tp>
    </main>
    <main first="rtdsrv_eco_c788318b98dd44fa88464b66ee584b9b">
      <tp>
        <v>2</v>
        <stp/>
        <stp>7676df57-d1ec-4167-9062-d010c411bb4b</stp>
        <tr r="U135" s="1"/>
      </tp>
      <tp>
        <v>2</v>
        <stp/>
        <stp>e9119d59-8672-4907-8d0a-c3d65f706d59</stp>
        <tr r="X88" s="1"/>
      </tp>
    </main>
    <main first="rtdsrv_eco_c788318b98dd44fa88464b66ee584b9b">
      <tp>
        <v>2</v>
        <stp/>
        <stp>a0e7ad6b-7ca2-4e49-afca-50f5dc9f2980</stp>
        <tr r="T106" s="1"/>
      </tp>
    </main>
    <main first="rtdsrv_eco_c788318b98dd44fa88464b66ee584b9b">
      <tp>
        <v>2</v>
        <stp/>
        <stp>dddb1b69-d1ab-425f-a51b-07cae7713fea</stp>
        <tr r="U57" s="1"/>
      </tp>
    </main>
    <main first="rtdsrv_eco_c788318b98dd44fa88464b66ee584b9b">
      <tp>
        <v>2</v>
        <stp/>
        <stp>0f74a3c4-6315-4696-947e-4301fa3bec3f</stp>
        <tr r="P71" s="1"/>
      </tp>
    </main>
    <main first="rtdsrv_eco_c788318b98dd44fa88464b66ee584b9b">
      <tp>
        <v>2</v>
        <stp/>
        <stp>a1529ca7-d807-4a5d-a9d7-a3fd43796e86</stp>
        <tr r="X76" s="1"/>
      </tp>
    </main>
    <main first="rtdsrv_eco_c788318b98dd44fa88464b66ee584b9b">
      <tp>
        <v>2</v>
        <stp/>
        <stp>e515570b-f86a-49d5-a3df-03f0c6278c81</stp>
        <tr r="T113" s="1"/>
      </tp>
    </main>
    <main first="rtdsrv_eco_c788318b98dd44fa88464b66ee584b9b">
      <tp>
        <v>2</v>
        <stp/>
        <stp>65e86b9b-59af-433e-a915-069b70911cc0</stp>
        <tr r="Y58" s="1"/>
      </tp>
      <tp>
        <v>2</v>
        <stp/>
        <stp>9371cccb-5559-4c87-a2ef-1de6683608bc</stp>
        <tr r="N109" s="1"/>
      </tp>
    </main>
    <main first="rtdsrv_eco_c788318b98dd44fa88464b66ee584b9b">
      <tp>
        <v>2</v>
        <stp/>
        <stp>45f3d6bf-3f85-401f-873a-9b126bcf16bf</stp>
        <tr r="X40" s="1"/>
      </tp>
    </main>
    <main first="rtdsrv_eco_c788318b98dd44fa88464b66ee584b9b">
      <tp>
        <v>3</v>
        <stp/>
        <stp>0ad0bc1f-1907-4ac7-9ae0-3088fcbc1a54</stp>
        <tr r="W39" s="1"/>
      </tp>
    </main>
    <main first="rtdsrv_eco_c788318b98dd44fa88464b66ee584b9b">
      <tp>
        <v>2</v>
        <stp/>
        <stp>4e948b45-04f6-4713-9274-252901c69dad</stp>
        <tr r="W120" s="1"/>
      </tp>
      <tp>
        <v>2</v>
        <stp/>
        <stp>f40cda30-115c-47ca-8618-343fc50e8f72</stp>
        <tr r="U53" s="1"/>
      </tp>
    </main>
    <main first="rtdsrv_eco_c788318b98dd44fa88464b66ee584b9b">
      <tp>
        <v>3</v>
        <stp/>
        <stp>1e631d22-29be-4648-8073-3acb360718e8</stp>
        <tr r="Y39" s="1"/>
      </tp>
      <tp>
        <v>2</v>
        <stp/>
        <stp>b1d13438-bfc9-406f-acef-94e40530969b</stp>
        <tr r="Q82" s="1"/>
      </tp>
    </main>
    <main first="rtdsrv_eco_c788318b98dd44fa88464b66ee584b9b">
      <tp>
        <v>2</v>
        <stp/>
        <stp>eaaf7279-0d9d-4434-aa39-84c6ba438bdd</stp>
        <tr r="O122" s="1"/>
      </tp>
    </main>
    <main first="rtdsrv_eco_c788318b98dd44fa88464b66ee584b9b">
      <tp>
        <v>2</v>
        <stp/>
        <stp>b7b48d24-ba28-4be6-bd1e-faab47857347</stp>
        <tr r="X89" s="1"/>
      </tp>
      <tp>
        <v>2</v>
        <stp/>
        <stp>4e9e6c9c-f86a-4ff4-a1df-ed307af87f16</stp>
        <tr r="Q109" s="1"/>
      </tp>
    </main>
    <main first="rtdsrv_eco_c788318b98dd44fa88464b66ee584b9b">
      <tp>
        <v>2</v>
        <stp/>
        <stp>ea2f57e7-f907-4dc3-89ad-cdc62e7a90e4</stp>
        <tr r="P118" s="1"/>
      </tp>
    </main>
    <main first="rtdsrv_eco_c788318b98dd44fa88464b66ee584b9b">
      <tp>
        <v>2</v>
        <stp/>
        <stp>eb5c60f6-be7d-49f4-a2a0-bbc77e50415e</stp>
        <tr r="N58" s="1"/>
      </tp>
      <tp>
        <v>2</v>
        <stp/>
        <stp>c0d879b3-86cb-439e-b28a-f11499f547cb</stp>
        <tr r="W72" s="1"/>
      </tp>
      <tp>
        <v>2</v>
        <stp/>
        <stp>0f4d8eaa-f495-438e-add3-575b7b8b7b9c</stp>
        <tr r="Y128" s="1"/>
      </tp>
    </main>
    <main first="rtdsrv_eco_c788318b98dd44fa88464b66ee584b9b">
      <tp>
        <v>2</v>
        <stp/>
        <stp>e161c08b-581f-4074-b7bf-c1d0fa7a9ae3</stp>
        <tr r="T92" s="1"/>
      </tp>
      <tp>
        <v>2</v>
        <stp/>
        <stp>2d3ac983-2fb6-4e4c-ac60-0869ad81b540</stp>
        <tr r="Q128" s="1"/>
      </tp>
    </main>
    <main first="rtdsrv_eco_c788318b98dd44fa88464b66ee584b9b">
      <tp>
        <v>2</v>
        <stp/>
        <stp>b30468ab-bd93-4d0c-9b84-77ab4db182ef</stp>
        <tr r="O53" s="1"/>
      </tp>
    </main>
    <main first="rtdsrv_eco_c788318b98dd44fa88464b66ee584b9b">
      <tp>
        <v>2</v>
        <stp/>
        <stp>c85359f3-cd28-4425-9d63-3426cc797efb</stp>
        <tr r="X50" s="1"/>
      </tp>
    </main>
    <main first="rtdsrv_eco_c788318b98dd44fa88464b66ee584b9b">
      <tp>
        <v>2</v>
        <stp/>
        <stp>b80b6b89-23a7-4469-ae98-cfaa1daa89cf</stp>
        <tr r="S82" s="1"/>
      </tp>
      <tp>
        <v>2</v>
        <stp/>
        <stp>0336c1b6-ad74-42a6-90f6-15d88d57e120</stp>
        <tr r="S61" s="1"/>
      </tp>
    </main>
    <main first="rtdsrv_eco_c788318b98dd44fa88464b66ee584b9b">
      <tp>
        <v>2</v>
        <stp/>
        <stp>ade8777b-ba27-4db7-91c8-12b62e9d2a1e</stp>
        <tr r="Y104" s="1"/>
      </tp>
    </main>
    <main first="rtdsrv_eco_c788318b98dd44fa88464b66ee584b9b">
      <tp>
        <v>2</v>
        <stp/>
        <stp>5f8ca587-8c37-4b24-8f5e-330682e3c81a</stp>
        <tr r="N125" s="1"/>
      </tp>
      <tp>
        <v>2</v>
        <stp/>
        <stp>fc7758db-7305-4d87-b94b-ac6a395fffc4</stp>
        <tr r="Y126" s="1"/>
      </tp>
    </main>
    <main first="rtdsrv_eco_c788318b98dd44fa88464b66ee584b9b">
      <tp>
        <v>3</v>
        <stp/>
        <stp>d5df2b4f-28c0-4540-9001-b0c31d426bb6</stp>
        <tr r="X42" s="1"/>
      </tp>
    </main>
    <main first="rtdsrv_eco_c788318b98dd44fa88464b66ee584b9b">
      <tp>
        <v>2</v>
        <stp/>
        <stp>1dfa30ca-431e-481c-b763-8eed2a89fb61</stp>
        <tr r="W107" s="1"/>
      </tp>
    </main>
    <main first="rtdsrv_eco_c788318b98dd44fa88464b66ee584b9b">
      <tp>
        <v>2</v>
        <stp/>
        <stp>9e727a94-ffec-4309-88c6-30daec1638d1</stp>
        <tr r="U55" s="1"/>
      </tp>
      <tp>
        <v>2</v>
        <stp/>
        <stp>8e52d17a-f912-4ad2-9116-e4a02a6dd753</stp>
        <tr r="E43" s="1"/>
      </tp>
    </main>
    <main first="rtdsrv_eco_c788318b98dd44fa88464b66ee584b9b">
      <tp>
        <v>2</v>
        <stp/>
        <stp>dc8878f7-fa03-4518-bf3e-34a74e5414a9</stp>
        <tr r="O80" s="1"/>
      </tp>
    </main>
    <main first="rtdsrv_eco_c788318b98dd44fa88464b66ee584b9b">
      <tp>
        <v>2</v>
        <stp/>
        <stp>bcda13ba-0f02-498d-a7f9-bedf8f3342fd</stp>
        <tr r="O98" s="1"/>
      </tp>
    </main>
    <main first="rtdsrv_eco_c788318b98dd44fa88464b66ee584b9b">
      <tp>
        <v>2</v>
        <stp/>
        <stp>82bae0c9-e1a0-479d-b85c-da6ec272d686</stp>
        <tr r="O99" s="1"/>
      </tp>
      <tp>
        <v>2</v>
        <stp/>
        <stp>90c6b81e-a234-403e-b59b-306204ff9b8b</stp>
        <tr r="T103" s="1"/>
      </tp>
    </main>
    <main first="rtdsrv_eco_c788318b98dd44fa88464b66ee584b9b">
      <tp>
        <v>2</v>
        <stp/>
        <stp>74bd2d2b-3d2f-4bf1-a6ec-95d329ce17ec</stp>
        <tr r="P128" s="1"/>
      </tp>
    </main>
    <main first="rtdsrv_eco_c788318b98dd44fa88464b66ee584b9b">
      <tp>
        <v>2</v>
        <stp/>
        <stp>2ecd3a6e-b901-426c-988a-3754737f5594</stp>
        <tr r="P127" s="1"/>
      </tp>
      <tp>
        <v>2</v>
        <stp/>
        <stp>a4d0ecba-506a-4208-81a3-3b5a3f34e35c</stp>
        <tr r="X124" s="1"/>
      </tp>
    </main>
    <main first="rtdsrv_eco_c788318b98dd44fa88464b66ee584b9b">
      <tp>
        <v>2</v>
        <stp/>
        <stp>79319a1d-740f-49b3-ad2c-2aa83e2ccf62</stp>
        <tr r="Y46" s="1"/>
      </tp>
    </main>
    <main first="rtdsrv_eco_c788318b98dd44fa88464b66ee584b9b">
      <tp>
        <v>2</v>
        <stp/>
        <stp>f7b45837-554d-4855-bf37-cb310eeca745</stp>
        <tr r="W96" s="1"/>
      </tp>
    </main>
    <main first="rtdsrv_eco_c788318b98dd44fa88464b66ee584b9b">
      <tp>
        <v>2</v>
        <stp/>
        <stp>6ababa85-9f1d-448b-9c0a-0141be8db3c7</stp>
        <tr r="U72" s="1"/>
      </tp>
    </main>
    <main first="rtdsrv_eco_c788318b98dd44fa88464b66ee584b9b">
      <tp>
        <v>2</v>
        <stp/>
        <stp>7f9e52fd-68b2-4099-86c6-2d6383f9fc25</stp>
        <tr r="S56" s="1"/>
      </tp>
    </main>
    <main first="rtdsrv_eco_c788318b98dd44fa88464b66ee584b9b">
      <tp>
        <v>2</v>
        <stp/>
        <stp>b57d410d-fb45-4819-b8ea-477fd4659195</stp>
        <tr r="X104" s="1"/>
      </tp>
    </main>
    <main first="rtdsrv_eco_c788318b98dd44fa88464b66ee584b9b">
      <tp>
        <v>2</v>
        <stp/>
        <stp>2dad43c3-1c25-4bc5-9b38-90abb9c71ef7</stp>
        <tr r="Y85" s="1"/>
      </tp>
    </main>
    <main first="rtdsrv_eco_c788318b98dd44fa88464b66ee584b9b">
      <tp>
        <v>2</v>
        <stp/>
        <stp>161e9cd4-be2b-4c63-b0ad-62683896dcdb</stp>
        <tr r="X65" s="1"/>
      </tp>
    </main>
    <main first="rtdsrv_eco_c788318b98dd44fa88464b66ee584b9b">
      <tp>
        <v>2</v>
        <stp/>
        <stp>492921b1-e955-4620-9929-10ff9b65618f</stp>
        <tr r="X52" s="1"/>
      </tp>
    </main>
    <main first="rtdsrv_eco_c788318b98dd44fa88464b66ee584b9b">
      <tp>
        <v>2</v>
        <stp/>
        <stp>c42a4624-8456-4486-ac30-e32c756e25e7</stp>
        <tr r="Q112" s="1"/>
      </tp>
    </main>
    <main first="rtdsrv_eco_c788318b98dd44fa88464b66ee584b9b">
      <tp>
        <v>2</v>
        <stp/>
        <stp>69beadc7-c341-49da-839c-99ae11a8cb76</stp>
        <tr r="Q86" s="1"/>
      </tp>
    </main>
    <main first="rtdsrv_eco_c788318b98dd44fa88464b66ee584b9b">
      <tp>
        <v>2</v>
        <stp/>
        <stp>ffb97364-ab71-4ee9-871d-faa58c4c12af</stp>
        <tr r="Y37" s="1"/>
      </tp>
    </main>
    <main first="rtdsrv_eco_c788318b98dd44fa88464b66ee584b9b">
      <tp>
        <v>2</v>
        <stp/>
        <stp>5dd6674c-6531-46d8-b5bd-f4ba7324846d</stp>
        <tr r="Y33" s="1"/>
      </tp>
    </main>
    <main first="rtdsrv_eco_c788318b98dd44fa88464b66ee584b9b">
      <tp>
        <v>2</v>
        <stp/>
        <stp>cc3f2e5a-1f21-437a-b176-7cf218aa366f</stp>
        <tr r="Y51" s="1"/>
      </tp>
    </main>
    <main first="rtdsrv_eco_c788318b98dd44fa88464b66ee584b9b">
      <tp>
        <v>2</v>
        <stp/>
        <stp>19d12b17-c301-4e74-a5ff-70b8dc3f152f</stp>
        <tr r="Y113" s="1"/>
      </tp>
    </main>
    <main first="rtdsrv_eco_c788318b98dd44fa88464b66ee584b9b">
      <tp>
        <v>3</v>
        <stp/>
        <stp>9c1f6959-d233-4884-80ed-1e708c660e00</stp>
        <tr r="V24" s="1"/>
      </tp>
      <tp>
        <v>2</v>
        <stp/>
        <stp>d8501810-4eb7-4635-9af4-4682bd9e5987</stp>
        <tr r="W50" s="1"/>
      </tp>
    </main>
    <main first="rtdsrv_eco_c788318b98dd44fa88464b66ee584b9b">
      <tp>
        <v>2</v>
        <stp/>
        <stp>28820435-c0a5-4163-8be4-7c7472db0d10</stp>
        <tr r="V54" s="1"/>
      </tp>
    </main>
    <main first="rtdsrv_eco_c788318b98dd44fa88464b66ee584b9b">
      <tp>
        <v>2</v>
        <stp/>
        <stp>f7ed6338-47ce-4dee-9690-4a6190288185</stp>
        <tr r="X54" s="1"/>
      </tp>
      <tp>
        <v>2</v>
        <stp/>
        <stp>62d2508e-0518-47cc-85d5-2744071ac94d</stp>
        <tr r="Y132" s="1"/>
      </tp>
    </main>
    <main first="rtdsrv_eco_c788318b98dd44fa88464b66ee584b9b">
      <tp>
        <v>2</v>
        <stp/>
        <stp>f3d49194-3699-43f3-aad1-f9b5d057fcbe</stp>
        <tr r="U81" s="1"/>
      </tp>
    </main>
    <main first="rtdsrv_eco_c788318b98dd44fa88464b66ee584b9b">
      <tp>
        <v>2</v>
        <stp/>
        <stp>07854397-b32b-42a9-ace0-1bdced79008e</stp>
        <tr r="T46" s="1"/>
      </tp>
      <tp>
        <v>2</v>
        <stp/>
        <stp>e6bdad18-fa76-4e9d-9640-69acbd935538</stp>
        <tr r="O67" s="1"/>
      </tp>
    </main>
    <main first="rtdsrv_eco_c788318b98dd44fa88464b66ee584b9b">
      <tp>
        <v>2</v>
        <stp/>
        <stp>48ba8c73-d936-4bd6-83d5-8e939d59aac0</stp>
        <tr r="X100" s="1"/>
      </tp>
      <tp>
        <v>3</v>
        <stp/>
        <stp>e24afd93-312d-4cc2-9ee3-78bbaf9c8ac1</stp>
        <tr r="U39" s="1"/>
      </tp>
      <tp>
        <v>2</v>
        <stp/>
        <stp>ed03085d-bdeb-492a-b905-83c8c7d95fd3</stp>
        <tr r="U35" s="1"/>
      </tp>
    </main>
    <main first="rtdsrv_eco_c788318b98dd44fa88464b66ee584b9b">
      <tp>
        <v>2</v>
        <stp/>
        <stp>124b15fa-2a86-4a18-804a-6177014ce4a3</stp>
        <tr r="X51" s="1"/>
      </tp>
      <tp>
        <v>2</v>
        <stp/>
        <stp>8571df05-b73a-4b85-8245-031a890f4744</stp>
        <tr r="S101" s="1"/>
      </tp>
      <tp>
        <v>2</v>
        <stp/>
        <stp>0ce1695d-c43f-4281-ae67-5b94ce9674cb</stp>
        <tr r="T63" s="1"/>
      </tp>
      <tp>
        <v>2</v>
        <stp/>
        <stp>f61bd254-b77b-4755-986a-f2032869fbd0</stp>
        <tr r="U93" s="1"/>
      </tp>
    </main>
    <main first="rtdsrv_eco_c788318b98dd44fa88464b66ee584b9b">
      <tp>
        <v>2</v>
        <stp/>
        <stp>6becf276-23ca-4896-93e1-f7bdb884f380</stp>
        <tr r="V128" s="1"/>
      </tp>
      <tp>
        <v>2</v>
        <stp/>
        <stp>4aefcc0f-4380-4fbc-9892-645a4aba940c</stp>
        <tr r="Y97" s="1"/>
      </tp>
    </main>
    <main first="rtdsrv_eco_c788318b98dd44fa88464b66ee584b9b">
      <tp>
        <v>2</v>
        <stp/>
        <stp>8c9227e1-975b-428b-a321-b2e236f7a4a0</stp>
        <tr r="C49" s="1"/>
      </tp>
    </main>
    <main first="rtdsrv_eco_c788318b98dd44fa88464b66ee584b9b">
      <tp>
        <v>2</v>
        <stp/>
        <stp>fbca6bc9-8cba-4078-9917-28e43e8c0a07</stp>
        <tr r="X99" s="1"/>
      </tp>
    </main>
    <main first="rtdsrv_eco_c788318b98dd44fa88464b66ee584b9b">
      <tp>
        <v>2</v>
        <stp/>
        <stp>47199b27-3ff7-40b9-a4f7-109192cc6620</stp>
        <tr r="V71" s="1"/>
      </tp>
    </main>
    <main first="rtdsrv_eco_c788318b98dd44fa88464b66ee584b9b">
      <tp>
        <v>2</v>
        <stp/>
        <stp>9a0477ea-414e-45f0-beb7-2ba44ff47939</stp>
        <tr r="T94" s="1"/>
      </tp>
    </main>
    <main first="rtdsrv_eco_c788318b98dd44fa88464b66ee584b9b">
      <tp>
        <v>2</v>
        <stp/>
        <stp>723c1ca1-ac9a-4c2e-ae57-89f3b5c7bac7</stp>
        <tr r="S122" s="1"/>
      </tp>
    </main>
    <main first="rtdsrv_eco_c788318b98dd44fa88464b66ee584b9b">
      <tp>
        <v>2</v>
        <stp/>
        <stp>735df949-c6dc-46b2-b8c5-bc5df7e0ea12</stp>
        <tr r="Y94" s="1"/>
      </tp>
    </main>
    <main first="rtdsrv_eco_c788318b98dd44fa88464b66ee584b9b">
      <tp>
        <v>2</v>
        <stp/>
        <stp>f133aa81-ae30-4fa1-bcf3-ca2502963852</stp>
        <tr r="T129" s="1"/>
      </tp>
      <tp>
        <v>2</v>
        <stp/>
        <stp>3345dfb7-efac-48d6-851b-296296da45c0</stp>
        <tr r="X61" s="1"/>
      </tp>
    </main>
    <main first="rtdsrv_eco_c788318b98dd44fa88464b66ee584b9b">
      <tp>
        <v>2</v>
        <stp/>
        <stp>9454dbbb-1775-4512-8011-ed08545de989</stp>
        <tr r="X53" s="1"/>
      </tp>
    </main>
    <main first="rtdsrv_eco_c788318b98dd44fa88464b66ee584b9b">
      <tp>
        <v>2</v>
        <stp/>
        <stp>e2a5adbf-29ba-4945-ab31-5c70782e04ce</stp>
        <tr r="W73" s="1"/>
      </tp>
    </main>
    <main first="rtdsrv_eco_c788318b98dd44fa88464b66ee584b9b">
      <tp>
        <v>2</v>
        <stp/>
        <stp>994a5deb-6971-4bf1-8be1-fd5a3b32b413</stp>
        <tr r="O104" s="1"/>
      </tp>
    </main>
    <main first="rtdsrv_eco_c788318b98dd44fa88464b66ee584b9b">
      <tp>
        <v>2</v>
        <stp/>
        <stp>312107ab-7e9c-46a0-b899-ca71eab1b535</stp>
        <tr r="P85" s="1"/>
      </tp>
    </main>
    <main first="rtdsrv_eco_c788318b98dd44fa88464b66ee584b9b">
      <tp>
        <v>2</v>
        <stp/>
        <stp>946d5c46-7c0d-4c4f-9d95-4a58e510cf9e</stp>
        <tr r="N91" s="1"/>
      </tp>
    </main>
    <main first="rtdsrv_eco_c788318b98dd44fa88464b66ee584b9b">
      <tp>
        <v>2</v>
        <stp/>
        <stp>1f312f42-b501-40f1-a011-982b01014e47</stp>
        <tr r="V83" s="1"/>
      </tp>
    </main>
    <main first="rtdsrv_eco_c788318b98dd44fa88464b66ee584b9b">
      <tp>
        <v>2</v>
        <stp/>
        <stp>e44a40a4-b11c-4ee9-a73e-892ab8281c75</stp>
        <tr r="Y56" s="1"/>
      </tp>
    </main>
    <main first="rtdsrv_eco_c788318b98dd44fa88464b66ee584b9b">
      <tp>
        <v>2</v>
        <stp/>
        <stp>03173dea-5c15-49db-ad25-66c6c8e35229</stp>
        <tr r="W82" s="1"/>
      </tp>
      <tp>
        <v>2</v>
        <stp/>
        <stp>e99ac00a-0219-4193-bbe8-d1144a00b14d</stp>
        <tr r="N54" s="1"/>
      </tp>
    </main>
    <main first="rtdsrv_eco_c788318b98dd44fa88464b66ee584b9b">
      <tp>
        <v>2</v>
        <stp/>
        <stp>b3d1b161-eb97-4c8f-875a-a3f1a0717969</stp>
        <tr r="S135" s="1"/>
      </tp>
    </main>
    <main first="rtdsrv_eco_c788318b98dd44fa88464b66ee584b9b">
      <tp>
        <v>1</v>
        <stp/>
        <stp>ba04b872-0ffc-4100-9535-3d61514bb1d3</stp>
        <tr r="V12" s="1"/>
      </tp>
    </main>
    <main first="rtdsrv_eco_c788318b98dd44fa88464b66ee584b9b">
      <tp>
        <v>2</v>
        <stp/>
        <stp>cde379f1-ef88-4a40-a41a-4209e2c4f7e6</stp>
        <tr r="S126" s="1"/>
      </tp>
      <tp>
        <v>2</v>
        <stp/>
        <stp>420df16c-8c78-4e3c-b2f5-06da47d9c1ca</stp>
        <tr r="U123" s="1"/>
      </tp>
      <tp>
        <v>1</v>
        <stp/>
        <stp>0d872701-0919-4618-ab24-7229fc7ff637</stp>
        <tr r="E11" s="1"/>
      </tp>
    </main>
    <main first="rtdsrv_eco_c788318b98dd44fa88464b66ee584b9b">
      <tp>
        <v>2</v>
        <stp/>
        <stp>94b12824-91b9-4bbe-947a-382fbcc0b2b7</stp>
        <tr r="U68" s="1"/>
      </tp>
    </main>
    <main first="rtdsrv_eco_c788318b98dd44fa88464b66ee584b9b">
      <tp>
        <v>2</v>
        <stp/>
        <stp>b81cada9-a911-4fcd-b018-bf935ad07a1c</stp>
        <tr r="X80" s="1"/>
      </tp>
    </main>
    <main first="rtdsrv_eco_c788318b98dd44fa88464b66ee584b9b">
      <tp>
        <v>2</v>
        <stp/>
        <stp>5e62ca91-9c13-44b5-9e6b-cfdc437d2eb8</stp>
        <tr r="V133" s="1"/>
      </tp>
      <tp>
        <v>2</v>
        <stp/>
        <stp>13d1011a-0349-4e62-9d07-329af86884a8</stp>
        <tr r="U132" s="1"/>
      </tp>
    </main>
    <main first="rtdsrv_eco_c788318b98dd44fa88464b66ee584b9b">
      <tp>
        <v>2</v>
        <stp/>
        <stp>bf1b819f-23df-459c-81af-cd4918dfd57c</stp>
        <tr r="U119" s="1"/>
      </tp>
      <tp>
        <v>2</v>
        <stp/>
        <stp>bc4e1cd3-113c-487e-b49a-9761ce932140</stp>
        <tr r="L36" s="1"/>
      </tp>
    </main>
    <main first="rtdsrv_eco_c788318b98dd44fa88464b66ee584b9b">
      <tp>
        <v>3</v>
        <stp/>
        <stp>0788e775-13a9-49a1-83e0-d307f9267a54</stp>
        <tr r="W41" s="1"/>
      </tp>
    </main>
    <main first="rtdsrv_eco_c788318b98dd44fa88464b66ee584b9b">
      <tp>
        <v>2</v>
        <stp/>
        <stp>9fb52a79-74df-40e4-ba73-787d5f064c1d</stp>
        <tr r="E42" s="1"/>
      </tp>
    </main>
    <main first="rtdsrv_eco_c788318b98dd44fa88464b66ee584b9b">
      <tp>
        <v>2</v>
        <stp/>
        <stp>f886c482-3782-4d7e-a11d-2baf457dc2a1</stp>
        <tr r="V101" s="1"/>
      </tp>
    </main>
    <main first="rtdsrv_eco_c788318b98dd44fa88464b66ee584b9b">
      <tp>
        <v>2</v>
        <stp/>
        <stp>5b0ede3d-1c6a-41a9-ac04-443841598460</stp>
        <tr r="E37" s="1"/>
      </tp>
      <tp>
        <v>2</v>
        <stp/>
        <stp>28ce9aea-dcb5-411a-ab48-bf5e27828743</stp>
        <tr r="X74" s="1"/>
      </tp>
      <tp>
        <v>2</v>
        <stp/>
        <stp>533c4e16-2bd7-4ca3-9a0c-9c2c985c92a4</stp>
        <tr r="N50" s="1"/>
      </tp>
    </main>
    <main first="rtdsrv_eco_c788318b98dd44fa88464b66ee584b9b">
      <tp>
        <v>2</v>
        <stp/>
        <stp>8eacd4da-87eb-4f20-88b1-d6ff30baa3af</stp>
        <tr r="Q85" s="1"/>
      </tp>
      <tp>
        <v>2</v>
        <stp/>
        <stp>2fefe736-f4d1-400a-9d87-c0fc74f53d31</stp>
        <tr r="Y120" s="1"/>
      </tp>
    </main>
    <main first="rtdsrv_eco_c788318b98dd44fa88464b66ee584b9b">
      <tp>
        <v>2</v>
        <stp/>
        <stp>06e559ee-c8a3-4f23-a96e-d160b089ef43</stp>
        <tr r="O123" s="1"/>
      </tp>
    </main>
    <main first="rtdsrv_eco_c788318b98dd44fa88464b66ee584b9b">
      <tp>
        <v>2</v>
        <stp/>
        <stp>fc2929a4-74c2-4323-adcc-5a888b9ab0b1</stp>
        <tr r="T40" s="1"/>
      </tp>
    </main>
    <main first="rtdsrv_eco_c788318b98dd44fa88464b66ee584b9b">
      <tp>
        <v>2</v>
        <stp/>
        <stp>59649994-107b-495b-b2d9-4df00ecbe8c5</stp>
        <tr r="S110" s="1"/>
      </tp>
    </main>
    <main first="rtdsrv_eco_c788318b98dd44fa88464b66ee584b9b">
      <tp>
        <v>2</v>
        <stp/>
        <stp>a735fb7f-c363-4e7b-a0eb-58e7c04b97d6</stp>
        <tr r="Q124" s="1"/>
      </tp>
    </main>
    <main first="rtdsrv_eco_c788318b98dd44fa88464b66ee584b9b">
      <tp>
        <v>2</v>
        <stp/>
        <stp>f9ec3035-80e1-4ed9-93c5-df2ee7c814ba</stp>
        <tr r="P77" s="1"/>
      </tp>
      <tp>
        <v>2</v>
        <stp/>
        <stp>85434e6b-555b-409c-9105-8e26ee3cb8b6</stp>
        <tr r="P51" s="1"/>
      </tp>
      <tp>
        <v>2</v>
        <stp/>
        <stp>b855226e-1061-4023-a8a4-00422af9f646</stp>
        <tr r="V75" s="1"/>
      </tp>
    </main>
    <main first="rtdsrv_eco_c788318b98dd44fa88464b66ee584b9b">
      <tp>
        <v>2</v>
        <stp/>
        <stp>75122dfe-24e8-4792-a7e2-42fee80030de</stp>
        <tr r="X73" s="1"/>
      </tp>
    </main>
    <main first="rtdsrv_eco_c788318b98dd44fa88464b66ee584b9b">
      <tp>
        <v>2</v>
        <stp/>
        <stp>1b8f9c59-6acc-423b-8799-6af4ca818be4</stp>
        <tr r="N73" s="1"/>
      </tp>
    </main>
    <main first="rtdsrv_eco_c788318b98dd44fa88464b66ee584b9b">
      <tp>
        <v>2</v>
        <stp/>
        <stp>0032c0c7-aa4e-4ecc-8a98-8dc61c664237</stp>
        <tr r="Y124" s="1"/>
      </tp>
    </main>
    <main first="rtdsrv_eco_c788318b98dd44fa88464b66ee584b9b">
      <tp>
        <v>2</v>
        <stp/>
        <stp>b4e55716-9202-475f-98f7-f58b2ed7cde4</stp>
        <tr r="U61" s="1"/>
      </tp>
    </main>
    <main first="rtdsrv_eco_c788318b98dd44fa88464b66ee584b9b">
      <tp>
        <v>2</v>
        <stp/>
        <stp>ded55382-b45c-4b9a-bd81-cf464cf32fba</stp>
        <tr r="X43" s="1"/>
      </tp>
    </main>
    <main first="rtdsrv_eco_c788318b98dd44fa88464b66ee584b9b">
      <tp>
        <v>2</v>
        <stp/>
        <stp>5829d12c-e8ba-497e-80df-637f83408c78</stp>
        <tr r="W103" s="1"/>
      </tp>
    </main>
    <main first="rtdsrv_eco_c788318b98dd44fa88464b66ee584b9b">
      <tp>
        <v>2</v>
        <stp/>
        <stp>11c193ad-ebda-49ef-bd8e-b654937bf33d</stp>
        <tr r="P58" s="1"/>
      </tp>
    </main>
    <main first="rtdsrv_eco_c788318b98dd44fa88464b66ee584b9b">
      <tp>
        <v>3</v>
        <stp/>
        <stp>82bcbded-a602-4589-9c5b-d318d3bac469</stp>
        <tr r="U41" s="1"/>
      </tp>
      <tp>
        <v>2</v>
        <stp/>
        <stp>2e73d420-f548-4ac2-8ea2-8532df75d808</stp>
        <tr r="F49" s="1"/>
      </tp>
      <tp>
        <v>2</v>
        <stp/>
        <stp>46c6e0bf-9b4e-49e5-8665-3e2f4c7015ec</stp>
        <tr r="Q89" s="1"/>
      </tp>
    </main>
    <main first="rtdsrv_eco_c788318b98dd44fa88464b66ee584b9b">
      <tp>
        <v>2</v>
        <stp/>
        <stp>251aeae5-c8e2-4ec3-8f0e-a330194f7195</stp>
        <tr r="T72" s="1"/>
      </tp>
    </main>
    <main first="rtdsrv_eco_c788318b98dd44fa88464b66ee584b9b">
      <tp>
        <v>2</v>
        <stp/>
        <stp>93b339d5-f08d-4487-9022-30f8c563dccb</stp>
        <tr r="S89" s="1"/>
      </tp>
      <tp>
        <v>2</v>
        <stp/>
        <stp>e0cb20df-719d-4e98-b25c-9772eff8cd40</stp>
        <tr r="N85" s="1"/>
      </tp>
    </main>
    <main first="rtdsrv_eco_c788318b98dd44fa88464b66ee584b9b">
      <tp>
        <v>2</v>
        <stp/>
        <stp>0ec5a876-e648-4e18-9b62-0cbe9bad48b7</stp>
        <tr r="V112" s="1"/>
      </tp>
    </main>
    <main first="rtdsrv_eco_c788318b98dd44fa88464b66ee584b9b">
      <tp>
        <v>2</v>
        <stp/>
        <stp>7fc623a3-7f53-4de3-8833-07e2091b0c2d</stp>
        <tr r="P129" s="1"/>
      </tp>
    </main>
    <main first="rtdsrv_eco_c788318b98dd44fa88464b66ee584b9b">
      <tp>
        <v>2</v>
        <stp/>
        <stp>aae40f0d-d263-4530-be20-54d8688b0b94</stp>
        <tr r="W60" s="1"/>
      </tp>
      <tp>
        <v>2</v>
        <stp/>
        <stp>493163bd-ce91-4126-a433-af382617537f</stp>
        <tr r="T88" s="1"/>
      </tp>
      <tp>
        <v>2</v>
        <stp/>
        <stp>675425ed-7bec-473a-a5c5-2b4f199dec84</stp>
        <tr r="U50" s="1"/>
      </tp>
    </main>
    <main first="rtdsrv_eco_c788318b98dd44fa88464b66ee584b9b">
      <tp>
        <v>2</v>
        <stp/>
        <stp>ff7aedca-d09e-4f66-b65f-e94fc1038b5e</stp>
        <tr r="O110" s="1"/>
      </tp>
    </main>
    <main first="rtdsrv_eco_c788318b98dd44fa88464b66ee584b9b">
      <tp>
        <v>2</v>
        <stp/>
        <stp>08fee9ca-1f4c-4d8c-a594-ab07a32844f1</stp>
        <tr r="Y79" s="1"/>
      </tp>
    </main>
    <main first="rtdsrv_eco_c788318b98dd44fa88464b66ee584b9b">
      <tp>
        <v>2</v>
        <stp/>
        <stp>75581123-8776-4811-91f8-a1e23160cdfa</stp>
        <tr r="T115" s="1"/>
      </tp>
    </main>
    <main first="rtdsrv_eco_c788318b98dd44fa88464b66ee584b9b">
      <tp>
        <v>2</v>
        <stp/>
        <stp>9e4d878a-bb39-4a1f-93a5-b52e25d09854</stp>
        <tr r="V124" s="1"/>
      </tp>
    </main>
    <main first="rtdsrv_eco_c788318b98dd44fa88464b66ee584b9b">
      <tp>
        <v>2</v>
        <stp/>
        <stp>7de8a4f3-c9b3-43f5-be10-49459b10bc65</stp>
        <tr r="Y74" s="1"/>
      </tp>
    </main>
    <main first="rtdsrv_eco_c788318b98dd44fa88464b66ee584b9b">
      <tp>
        <v>2</v>
        <stp/>
        <stp>c57b2b88-90e0-41cd-b0f4-161cb4bc0ab8</stp>
        <tr r="W135" s="1"/>
      </tp>
    </main>
    <main first="rtdsrv_eco_c788318b98dd44fa88464b66ee584b9b">
      <tp>
        <v>2</v>
        <stp/>
        <stp>b68f98ef-0272-4a26-9f3e-e4f703cb234d</stp>
        <tr r="Q120" s="1"/>
      </tp>
    </main>
    <main first="rtdsrv_eco_c788318b98dd44fa88464b66ee584b9b">
      <tp>
        <v>2</v>
        <stp/>
        <stp>155b4399-7900-4f2f-b955-ae4cf12ec9c7</stp>
        <tr r="Q54" s="1"/>
      </tp>
    </main>
    <main first="rtdsrv_eco_c788318b98dd44fa88464b66ee584b9b">
      <tp>
        <v>2</v>
        <stp/>
        <stp>11c7f303-d41b-4d78-a971-31fe6e3cd2eb</stp>
        <tr r="S109" s="1"/>
      </tp>
    </main>
    <main first="rtdsrv_eco_c788318b98dd44fa88464b66ee584b9b">
      <tp>
        <v>2</v>
        <stp/>
        <stp>4833fc43-d66c-4eb1-be27-6672207895ff</stp>
        <tr r="V32" s="1"/>
      </tp>
      <tp>
        <v>2</v>
        <stp/>
        <stp>4833460c-3ff0-4644-bd4e-6743a15834a5</stp>
        <tr r="U106" s="1"/>
      </tp>
    </main>
    <main first="rtdsrv_eco_c788318b98dd44fa88464b66ee584b9b">
      <tp>
        <v>2</v>
        <stp/>
        <stp>254374ae-c082-4a47-8c85-b4596571cc32</stp>
        <tr r="W117" s="1"/>
      </tp>
    </main>
    <main first="rtdsrv_eco_c788318b98dd44fa88464b66ee584b9b">
      <tp>
        <v>2</v>
        <stp/>
        <stp>ffebefe9-0e13-4745-867b-6926d12c45f5</stp>
        <tr r="P82" s="1"/>
      </tp>
    </main>
    <main first="rtdsrv_eco_c788318b98dd44fa88464b66ee584b9b">
      <tp>
        <v>2</v>
        <stp/>
        <stp>6c99162b-c12c-44b9-8cc4-bbca52834346</stp>
        <tr r="S72" s="1"/>
      </tp>
    </main>
    <main first="rtdsrv_eco_c788318b98dd44fa88464b66ee584b9b">
      <tp>
        <v>3</v>
        <stp/>
        <stp>995c9f56-8ebf-41b4-90bf-7434083b32a1</stp>
        <tr r="W36" s="1"/>
      </tp>
      <tp>
        <v>2</v>
        <stp/>
        <stp>76a19c06-c6f0-4892-b442-dc3229ff2eb8</stp>
        <tr r="N62" s="1"/>
      </tp>
      <tp>
        <v>2</v>
        <stp/>
        <stp>e9292ef9-c911-4ea4-b469-b5bd34d33303</stp>
        <tr r="P56" s="1"/>
      </tp>
    </main>
    <main first="rtdsrv_eco_c788318b98dd44fa88464b66ee584b9b">
      <tp>
        <v>3</v>
        <stp/>
        <stp>b83ef799-bb89-4aa0-bcba-96a3b10a8742</stp>
        <tr r="T39" s="1"/>
      </tp>
    </main>
    <main first="rtdsrv_eco_c788318b98dd44fa88464b66ee584b9b">
      <tp>
        <v>2</v>
        <stp/>
        <stp>66ebd2d6-22da-4f49-a348-7afc1300cf11</stp>
        <tr r="Q77" s="1"/>
      </tp>
    </main>
    <main first="rtdsrv_eco_c788318b98dd44fa88464b66ee584b9b">
      <tp>
        <v>2</v>
        <stp/>
        <stp>5b247cd2-4a95-4757-aa77-988f17f5b534</stp>
        <tr r="W121" s="1"/>
      </tp>
    </main>
    <main first="rtdsrv_eco_c788318b98dd44fa88464b66ee584b9b">
      <tp>
        <v>2</v>
        <stp/>
        <stp>19c885e7-0745-4770-bd59-7278f1f2e549</stp>
        <tr r="O107" s="1"/>
      </tp>
    </main>
    <main first="rtdsrv_eco_c788318b98dd44fa88464b66ee584b9b">
      <tp>
        <v>2</v>
        <stp/>
        <stp>9513d49c-9649-44dd-a850-21bd56889a99</stp>
        <tr r="N98" s="1"/>
      </tp>
    </main>
    <main first="rtdsrv_eco_c788318b98dd44fa88464b66ee584b9b">
      <tp>
        <v>2</v>
        <stp/>
        <stp>ed6c9f59-a8f2-4162-a692-02369ccc7637</stp>
        <tr r="V125" s="1"/>
      </tp>
    </main>
    <main first="rtdsrv_eco_c788318b98dd44fa88464b66ee584b9b">
      <tp>
        <v>2</v>
        <stp/>
        <stp>ca8944ff-5c65-4520-90ef-dafbb8615ca6</stp>
        <tr r="U115" s="1"/>
      </tp>
      <tp>
        <v>2</v>
        <stp/>
        <stp>b2947280-e80a-4f91-82a6-2bf63a11e922</stp>
        <tr r="T100" s="1"/>
      </tp>
    </main>
    <main first="rtdsrv_eco_c788318b98dd44fa88464b66ee584b9b">
      <tp>
        <v>2</v>
        <stp/>
        <stp>c2199d5e-9566-4dc0-abb9-4705a4d2717e</stp>
        <tr r="V87" s="1"/>
      </tp>
    </main>
    <main first="rtdsrv_eco_c788318b98dd44fa88464b66ee584b9b">
      <tp>
        <v>2</v>
        <stp/>
        <stp>6c953507-dc26-481a-a17b-6fa835faf8da</stp>
        <tr r="W35" s="1"/>
      </tp>
    </main>
    <main first="rtdsrv_eco_c788318b98dd44fa88464b66ee584b9b">
      <tp>
        <v>2</v>
        <stp/>
        <stp>19866e35-5a19-4d1c-b30d-07b3d34e7130</stp>
        <tr r="O112" s="1"/>
      </tp>
      <tp>
        <v>2</v>
        <stp/>
        <stp>50fe323a-89ab-4acd-a679-8adaed1acd4b</stp>
        <tr r="U84" s="1"/>
      </tp>
    </main>
    <main first="rtdsrv_eco_c788318b98dd44fa88464b66ee584b9b">
      <tp>
        <v>3</v>
        <stp/>
        <stp>12ec27fc-25a1-494c-a160-f6a07ded3870</stp>
        <tr r="U42" s="1"/>
      </tp>
    </main>
    <main first="rtdsrv_eco_c788318b98dd44fa88464b66ee584b9b">
      <tp>
        <v>2</v>
        <stp/>
        <stp>ab37726d-c20c-48f7-bf6f-a8e6c0a9a2b1</stp>
        <tr r="T90" s="1"/>
      </tp>
    </main>
    <main first="rtdsrv_eco_c788318b98dd44fa88464b66ee584b9b">
      <tp>
        <v>2</v>
        <stp/>
        <stp>f46f4941-5354-4662-88dc-135176505cb4</stp>
        <tr r="V77" s="1"/>
      </tp>
      <tp>
        <v>2</v>
        <stp/>
        <stp>0006fa6a-2950-4c1f-b900-37abc286a8fc</stp>
        <tr r="Y102" s="1"/>
      </tp>
    </main>
    <main first="rtdsrv_eco_c788318b98dd44fa88464b66ee584b9b">
      <tp>
        <v>2</v>
        <stp/>
        <stp>265f8956-fda2-4989-b7ae-c9515b70fb2d</stp>
        <tr r="S117" s="1"/>
      </tp>
    </main>
    <main first="rtdsrv_eco_c788318b98dd44fa88464b66ee584b9b">
      <tp>
        <v>3</v>
        <stp/>
        <stp>4bcc7f1c-cb19-426d-a735-7b695bff08d9</stp>
        <tr r="X36" s="1"/>
      </tp>
    </main>
    <main first="rtdsrv_eco_c788318b98dd44fa88464b66ee584b9b">
      <tp>
        <v>2</v>
        <stp/>
        <stp>c8ea36c7-0191-4ef0-8cc6-12aeb34eddeb</stp>
        <tr r="U118" s="1"/>
      </tp>
    </main>
    <main first="rtdsrv_eco_c788318b98dd44fa88464b66ee584b9b">
      <tp>
        <v>2</v>
        <stp/>
        <stp>f342b7c3-4ed9-443f-a38a-e4198cd1f151</stp>
        <tr r="P111" s="1"/>
      </tp>
    </main>
    <main first="rtdsrv_eco_c788318b98dd44fa88464b66ee584b9b">
      <tp>
        <v>2</v>
        <stp/>
        <stp>c3d3128a-ca64-4848-8b6a-c3e11fca01ff</stp>
        <tr r="E13" s="1"/>
      </tp>
    </main>
    <main first="rtdsrv_eco_c788318b98dd44fa88464b66ee584b9b">
      <tp>
        <v>2</v>
        <stp/>
        <stp>8295f96d-4518-45b2-a7df-7c6e966874ad</stp>
        <tr r="W51" s="1"/>
      </tp>
    </main>
    <main first="rtdsrv_eco_c788318b98dd44fa88464b66ee584b9b">
      <tp>
        <v>2</v>
        <stp/>
        <stp>9b1ae644-b414-4ab8-b092-7f795a916800</stp>
        <tr r="T127" s="1"/>
      </tp>
    </main>
    <main first="rtdsrv_eco_c788318b98dd44fa88464b66ee584b9b">
      <tp>
        <v>2</v>
        <stp/>
        <stp>658d933e-190d-4209-b301-01e6c48323c5</stp>
        <tr r="U31" s="1"/>
      </tp>
    </main>
    <main first="rtdsrv_eco_c788318b98dd44fa88464b66ee584b9b">
      <tp>
        <v>2</v>
        <stp/>
        <stp>fed45f41-c8d8-40a9-a1f6-512c351a73b1</stp>
        <tr r="P62" s="1"/>
      </tp>
      <tp>
        <v>2</v>
        <stp/>
        <stp>46d20969-5a53-4f76-a656-4c07473ebe96</stp>
        <tr r="W97" s="1"/>
      </tp>
      <tp>
        <v>2</v>
        <stp/>
        <stp>b8a4c1d8-146b-4db1-8ad2-6e88167b363d</stp>
        <tr r="U66" s="1"/>
      </tp>
    </main>
    <main first="rtdsrv_eco_c788318b98dd44fa88464b66ee584b9b">
      <tp>
        <v>2</v>
        <stp/>
        <stp>1bc99889-3ec2-42ba-80ce-c743223d3fe5</stp>
        <tr r="Q67" s="1"/>
      </tp>
    </main>
    <main first="rtdsrv_eco_c788318b98dd44fa88464b66ee584b9b">
      <tp>
        <v>3</v>
        <stp/>
        <stp>e8d2c4e6-b30d-4840-990b-24d46f7e9495</stp>
        <tr r="X19" s="1"/>
      </tp>
      <tp>
        <v>2</v>
        <stp/>
        <stp>e03d1e9b-cd06-4559-ba1c-e613f674d616</stp>
        <tr r="W52" s="1"/>
      </tp>
    </main>
    <main first="rtdsrv_eco_c788318b98dd44fa88464b66ee584b9b">
      <tp>
        <v>2</v>
        <stp/>
        <stp>d762394a-b718-40d5-af52-b42cee37f5a5</stp>
        <tr r="N107" s="1"/>
      </tp>
    </main>
    <main first="rtdsrv_eco_c788318b98dd44fa88464b66ee584b9b">
      <tp>
        <v>2</v>
        <stp/>
        <stp>66639971-7618-4892-ab73-c3e5bd069b17</stp>
        <tr r="V68" s="1"/>
      </tp>
    </main>
    <main first="rtdsrv_eco_c788318b98dd44fa88464b66ee584b9b">
      <tp>
        <v>2</v>
        <stp/>
        <stp>d13556f0-b5c6-43e4-bf6c-da5858ca4671</stp>
        <tr r="U124" s="1"/>
      </tp>
    </main>
    <main first="rtdsrv_eco_c788318b98dd44fa88464b66ee584b9b">
      <tp>
        <v>2</v>
        <stp/>
        <stp>b15d955d-6d57-4b26-a9b6-cc2869b784a5</stp>
        <tr r="S79" s="1"/>
      </tp>
    </main>
    <main first="rtdsrv_eco_c788318b98dd44fa88464b66ee584b9b">
      <tp>
        <v>2</v>
        <stp/>
        <stp>6989014e-9a82-46e5-b17c-508e988603bb</stp>
        <tr r="T55" s="1"/>
      </tp>
    </main>
    <main first="rtdsrv_eco_c788318b98dd44fa88464b66ee584b9b">
      <tp>
        <v>2</v>
        <stp/>
        <stp>439f7542-aa4c-48ed-99bf-1ad6211eb92d</stp>
        <tr r="Q53" s="1"/>
      </tp>
      <tp>
        <v>2</v>
        <stp/>
        <stp>bf84917a-d6c4-44be-bf5c-2e48867de87a</stp>
        <tr r="O73" s="1"/>
      </tp>
    </main>
    <main first="rtdsrv_eco_c788318b98dd44fa88464b66ee584b9b">
      <tp>
        <v>2</v>
        <stp/>
        <stp>dad1ddbe-3e15-4562-8db2-522f794c9e8e</stp>
        <tr r="W89" s="1"/>
      </tp>
      <tp>
        <v>2</v>
        <stp/>
        <stp>96bb2cd2-ae4b-4777-a448-f41023391861</stp>
        <tr r="T68" s="1"/>
      </tp>
    </main>
    <main first="rtdsrv_eco_c788318b98dd44fa88464b66ee584b9b">
      <tp>
        <v>2</v>
        <stp/>
        <stp>c8340df7-507e-47c5-b8af-561cefe8ee8e</stp>
        <tr r="N60" s="1"/>
      </tp>
    </main>
    <main first="rtdsrv_eco_c788318b98dd44fa88464b66ee584b9b">
      <tp>
        <v>2</v>
        <stp/>
        <stp>c8599114-59e2-459f-ade4-7ff9d2c2fcd6</stp>
        <tr r="W114" s="1"/>
      </tp>
    </main>
    <main first="rtdsrv_eco_c788318b98dd44fa88464b66ee584b9b">
      <tp>
        <v>2</v>
        <stp/>
        <stp>3ecd6a4e-5744-4649-972f-c296741c64f5</stp>
        <tr r="N89" s="1"/>
      </tp>
    </main>
    <main first="rtdsrv_eco_c788318b98dd44fa88464b66ee584b9b">
      <tp>
        <v>3</v>
        <stp/>
        <stp>6e403ae4-9e85-4b3c-bbee-6ada3bbd91bd</stp>
        <tr r="V38" s="1"/>
      </tp>
    </main>
    <main first="rtdsrv_eco_c788318b98dd44fa88464b66ee584b9b">
      <tp>
        <v>2</v>
        <stp/>
        <stp>657a8943-bfd8-4f38-801e-3042df02e83e</stp>
        <tr r="Q72" s="1"/>
      </tp>
    </main>
    <main first="rtdsrv_eco_c788318b98dd44fa88464b66ee584b9b">
      <tp>
        <v>2</v>
        <stp/>
        <stp>88e6054b-7b45-45f0-b977-d3a123f64439</stp>
        <tr r="N123" s="1"/>
      </tp>
    </main>
    <main first="rtdsrv_eco_c788318b98dd44fa88464b66ee584b9b">
      <tp>
        <v>2</v>
        <stp/>
        <stp>138364d8-c6a8-4920-9d7a-84271f8f6806</stp>
        <tr r="P80" s="1"/>
      </tp>
    </main>
    <main first="rtdsrv_eco_c788318b98dd44fa88464b66ee584b9b">
      <tp>
        <v>2</v>
        <stp/>
        <stp>7da8e267-5ad8-409d-8b91-c0656e364b39</stp>
        <tr r="S123" s="1"/>
      </tp>
    </main>
    <main first="rtdsrv_eco_c788318b98dd44fa88464b66ee584b9b">
      <tp>
        <v>2</v>
        <stp/>
        <stp>e9974bcf-b689-4250-9bb7-f78cf1c41d3b</stp>
        <tr r="Y134" s="1"/>
      </tp>
      <tp>
        <v>3</v>
        <stp/>
        <stp>c7229571-c934-4c88-a8ba-8590c4f0431d</stp>
        <tr r="Y45" s="1"/>
      </tp>
    </main>
    <main first="rtdsrv_eco_c788318b98dd44fa88464b66ee584b9b">
      <tp>
        <v>2</v>
        <stp/>
        <stp>cb6293d8-c2f1-4300-889f-240c7b953d3c</stp>
        <tr r="W123" s="1"/>
      </tp>
      <tp>
        <v>2</v>
        <stp/>
        <stp>528009bf-7674-41f7-a5ba-34b24edf3177</stp>
        <tr r="P115" s="1"/>
      </tp>
      <tp>
        <v>2</v>
        <stp/>
        <stp>8d2d1aae-b834-45c5-a39b-d9551b59e94e</stp>
        <tr r="X13" s="1"/>
      </tp>
    </main>
    <main first="rtdsrv_eco_c788318b98dd44fa88464b66ee584b9b">
      <tp>
        <v>2</v>
        <stp/>
        <stp>984880ab-0a25-4ff4-9704-726893237499</stp>
        <tr r="U82" s="1"/>
      </tp>
    </main>
    <main first="rtdsrv_eco_c788318b98dd44fa88464b66ee584b9b">
      <tp>
        <v>2</v>
        <stp/>
        <stp>54a3122d-72cb-43c0-ac3f-744a0688a956</stp>
        <tr r="X106" s="1"/>
      </tp>
    </main>
    <main first="rtdsrv_eco_c788318b98dd44fa88464b66ee584b9b">
      <tp>
        <v>2</v>
        <stp/>
        <stp>0e1d9a94-5a33-4268-aed3-3ccd9ec16bd1</stp>
        <tr r="S104" s="1"/>
      </tp>
    </main>
    <main first="rtdsrv_eco_c788318b98dd44fa88464b66ee584b9b">
      <tp>
        <v>2</v>
        <stp/>
        <stp>be3539e7-fcee-4e50-b60f-38ee4981226b</stp>
        <tr r="U52" s="1"/>
      </tp>
    </main>
    <main first="rtdsrv_eco_c788318b98dd44fa88464b66ee584b9b">
      <tp>
        <v>2</v>
        <stp/>
        <stp>e129ddec-b129-44db-9593-6bf41a3dbf94</stp>
        <tr r="X62" s="1"/>
      </tp>
      <tp>
        <v>2</v>
        <stp/>
        <stp>15710526-8cca-440e-a8ec-f4733133348b</stp>
        <tr r="T132" s="1"/>
      </tp>
    </main>
    <main first="rtdsrv_eco_c788318b98dd44fa88464b66ee584b9b">
      <tp>
        <v>2</v>
        <stp/>
        <stp>a9bd9f66-ca7a-4db7-ab04-3580cfde7af1</stp>
        <tr r="Q64" s="1"/>
      </tp>
    </main>
    <main first="rtdsrv_eco_c788318b98dd44fa88464b66ee584b9b">
      <tp>
        <v>2</v>
        <stp/>
        <stp>b165a2d0-a1ed-4a3c-9b91-ebf67d32b7ba</stp>
        <tr r="W33" s="1"/>
      </tp>
    </main>
    <main first="rtdsrv_eco_c788318b98dd44fa88464b66ee584b9b">
      <tp>
        <v>2</v>
        <stp/>
        <stp>c84318d9-83f7-4ccb-9bca-6ed2bdbe31a7</stp>
        <tr r="X90" s="1"/>
      </tp>
    </main>
    <main first="rtdsrv_eco_c788318b98dd44fa88464b66ee584b9b">
      <tp>
        <v>2</v>
        <stp/>
        <stp>f7809fac-18aa-4d89-8032-bd908b875e4a</stp>
        <tr r="P121" s="1"/>
      </tp>
      <tp>
        <v>2</v>
        <stp/>
        <stp>a3c1d533-2cfa-4c19-8f23-a610cdf3dd14</stp>
        <tr r="O85" s="1"/>
      </tp>
    </main>
    <main first="rtdsrv_eco_c788318b98dd44fa88464b66ee584b9b">
      <tp>
        <v>2</v>
        <stp/>
        <stp>30e29bfc-ef7b-4b97-9b33-28be61f2f35d</stp>
        <tr r="U95" s="1"/>
      </tp>
    </main>
    <main first="rtdsrv_eco_c788318b98dd44fa88464b66ee584b9b">
      <tp>
        <v>2</v>
        <stp/>
        <stp>83b6a2c8-e0cf-4280-8970-e0dce802cb54</stp>
        <tr r="X59" s="1"/>
      </tp>
    </main>
    <main first="rtdsrv_eco_c788318b98dd44fa88464b66ee584b9b">
      <tp>
        <v>2</v>
        <stp/>
        <stp>8b27b6c3-9441-44fb-8ac7-d0f9d30bffd7</stp>
        <tr r="N118" s="1"/>
      </tp>
      <tp>
        <v>2</v>
        <stp/>
        <stp>370c2dd9-51a7-4886-9dfe-3fc9a86a3a52</stp>
        <tr r="N51" s="1"/>
      </tp>
    </main>
    <main first="rtdsrv_eco_c788318b98dd44fa88464b66ee584b9b">
      <tp>
        <v>2</v>
        <stp/>
        <stp>54b56bdf-612a-47db-b28e-5eb78ab49708</stp>
        <tr r="N76" s="1"/>
      </tp>
      <tp>
        <v>2</v>
        <stp/>
        <stp>9874fe50-3f1a-4aa4-a4d1-15c9c46286b1</stp>
        <tr r="O90" s="1"/>
      </tp>
    </main>
    <main first="rtdsrv_eco_c788318b98dd44fa88464b66ee584b9b">
      <tp>
        <v>2</v>
        <stp/>
        <stp>143be1fd-b4ac-416f-918e-ed2482333ff7</stp>
        <tr r="T135" s="1"/>
      </tp>
    </main>
    <main first="rtdsrv_eco_c788318b98dd44fa88464b66ee584b9b">
      <tp>
        <v>2</v>
        <stp/>
        <stp>411beb8e-9da8-4c3f-80e6-0f078dccabde</stp>
        <tr r="Q61" s="1"/>
      </tp>
    </main>
    <main first="rtdsrv_eco_c788318b98dd44fa88464b66ee584b9b">
      <tp>
        <v>2</v>
        <stp/>
        <stp>289f634a-fe27-4194-b4d5-b4f61aacba66</stp>
        <tr r="P102" s="1"/>
      </tp>
      <tp>
        <v>2</v>
        <stp/>
        <stp>2c94384e-d0a9-4f67-a14f-5ddb2fe3676b</stp>
        <tr r="S91" s="1"/>
      </tp>
    </main>
    <main first="rtdsrv_eco_c788318b98dd44fa88464b66ee584b9b">
      <tp>
        <v>2</v>
        <stp/>
        <stp>954d162c-33f5-4d42-bed8-68d07ca704ee</stp>
        <tr r="Q66" s="1"/>
      </tp>
    </main>
    <main first="rtdsrv_eco_c788318b98dd44fa88464b66ee584b9b">
      <tp>
        <v>2</v>
        <stp/>
        <stp>b076a5f1-3bb5-4778-a81f-2e68c08e6c52</stp>
        <tr r="N61" s="1"/>
      </tp>
    </main>
    <main first="rtdsrv_eco_c788318b98dd44fa88464b66ee584b9b">
      <tp>
        <v>2</v>
        <stp/>
        <stp>bb95f08b-98a3-4f0f-90a6-141d8e4b64d5</stp>
        <tr r="T134" s="1"/>
      </tp>
      <tp>
        <v>2</v>
        <stp/>
        <stp>6bd9c1a5-084c-4471-896d-d52d89181a5a</stp>
        <tr r="Q70" s="1"/>
      </tp>
    </main>
    <main first="rtdsrv_eco_c788318b98dd44fa88464b66ee584b9b">
      <tp>
        <v>2</v>
        <stp/>
        <stp>f6a6f175-39b7-4699-a266-4e7803dc1de3</stp>
        <tr r="U79" s="1"/>
      </tp>
    </main>
    <main first="rtdsrv_eco_c788318b98dd44fa88464b66ee584b9b">
      <tp>
        <v>2</v>
        <stp/>
        <stp>9280fe4f-74e5-40c8-b3e0-4f5c7e2597e8</stp>
        <tr r="S102" s="1"/>
      </tp>
    </main>
    <main first="rtdsrv_eco_c788318b98dd44fa88464b66ee584b9b">
      <tp>
        <v>2</v>
        <stp/>
        <stp>8837fea6-2c49-44ff-8c0a-6d803b9325e3</stp>
        <tr r="T91" s="1"/>
      </tp>
    </main>
    <main first="rtdsrv_eco_c788318b98dd44fa88464b66ee584b9b">
      <tp>
        <v>2</v>
        <stp/>
        <stp>bbb3b357-cac0-4d68-b861-14f4327fd0b6</stp>
        <tr r="E33" s="1"/>
      </tp>
    </main>
    <main first="rtdsrv_eco_c788318b98dd44fa88464b66ee584b9b">
      <tp>
        <v>2</v>
        <stp/>
        <stp>3a35b53a-ca13-4df6-b322-e97195bf8507</stp>
        <tr r="N101" s="1"/>
      </tp>
    </main>
    <main first="rtdsrv_eco_c788318b98dd44fa88464b66ee584b9b">
      <tp>
        <v>2</v>
        <stp/>
        <stp>70792104-3215-4c73-a6b8-187cf5959d3e</stp>
        <tr r="Y61" s="1"/>
      </tp>
      <tp>
        <v>2</v>
        <stp/>
        <stp>86258eba-b333-4f7b-8043-7e5639a43145</stp>
        <tr r="W122" s="1"/>
      </tp>
      <tp>
        <v>2</v>
        <stp/>
        <stp>47c6483a-3193-497d-8da9-41fb8a926c75</stp>
        <tr r="V66" s="1"/>
      </tp>
    </main>
    <main first="rtdsrv_eco_c788318b98dd44fa88464b66ee584b9b">
      <tp>
        <v>2</v>
        <stp/>
        <stp>fb96a0bb-7238-415f-81b5-508ddba0695a</stp>
        <tr r="V129" s="1"/>
      </tp>
      <tp>
        <v>2</v>
        <stp/>
        <stp>a6776e6d-b168-4841-971d-110c120bd8d1</stp>
        <tr r="W112" s="1"/>
      </tp>
    </main>
    <main first="rtdsrv_eco_c788318b98dd44fa88464b66ee584b9b">
      <tp>
        <v>3</v>
        <stp/>
        <stp>6b85a63b-536f-46d2-8ba9-e248590fe34e</stp>
        <tr r="T44" s="1"/>
      </tp>
    </main>
    <main first="rtdsrv_eco_c788318b98dd44fa88464b66ee584b9b">
      <tp>
        <v>2</v>
        <stp/>
        <stp>0adac2c8-740a-4425-83d0-ce682bfd08a8</stp>
        <tr r="W54" s="1"/>
      </tp>
    </main>
    <main first="rtdsrv_eco_c788318b98dd44fa88464b66ee584b9b">
      <tp>
        <v>2</v>
        <stp/>
        <stp>9a296006-c870-42a1-aa0c-7b12ac7288cc</stp>
        <tr r="O58" s="1"/>
      </tp>
    </main>
    <main first="rtdsrv_eco_c788318b98dd44fa88464b66ee584b9b">
      <tp>
        <v>2</v>
        <stp/>
        <stp>02ed4708-51c3-48e9-9309-adea9a08766c</stp>
        <tr r="S131" s="1"/>
      </tp>
    </main>
    <main first="rtdsrv_eco_c788318b98dd44fa88464b66ee584b9b">
      <tp>
        <v>2</v>
        <stp/>
        <stp>bad997f0-098e-4712-9094-942eb22eba73</stp>
        <tr r="U99" s="1"/>
      </tp>
    </main>
    <main first="rtdsrv_eco_c788318b98dd44fa88464b66ee584b9b">
      <tp>
        <v>2</v>
        <stp/>
        <stp>a6855e1f-0cff-4b02-9e21-4395f8c61b84</stp>
        <tr r="N93" s="1"/>
      </tp>
    </main>
    <main first="rtdsrv_eco_c788318b98dd44fa88464b66ee584b9b">
      <tp>
        <v>2</v>
        <stp/>
        <stp>b0caf8ef-712e-4beb-ae0e-b7826d2b14b7</stp>
        <tr r="Q95" s="1"/>
      </tp>
    </main>
    <main first="rtdsrv_eco_c788318b98dd44fa88464b66ee584b9b">
      <tp>
        <v>2</v>
        <stp/>
        <stp>ccc27c98-0452-4a0a-88f7-69cf25db11d0</stp>
        <tr r="E39" s="1"/>
      </tp>
    </main>
    <main first="rtdsrv_eco_c788318b98dd44fa88464b66ee584b9b">
      <tp>
        <v>2</v>
        <stp/>
        <stp>11efd25b-a6f6-414a-bbcc-c3a00819ca15</stp>
        <tr r="U33" s="1"/>
      </tp>
    </main>
    <main first="rtdsrv_eco_c788318b98dd44fa88464b66ee584b9b">
      <tp>
        <v>2</v>
        <stp/>
        <stp>bbe9bdd4-1664-4785-bf54-59aac3d037cb</stp>
        <tr r="S134" s="1"/>
      </tp>
    </main>
    <main first="rtdsrv_eco_c788318b98dd44fa88464b66ee584b9b">
      <tp>
        <v>2</v>
        <stp/>
        <stp>d71ec56c-3da7-4016-a7b0-597b77c91ab9</stp>
        <tr r="Q97" s="1"/>
      </tp>
    </main>
    <main first="rtdsrv_eco_c788318b98dd44fa88464b66ee584b9b">
      <tp>
        <v>2</v>
        <stp/>
        <stp>666d718f-ce52-4c10-92cf-086f469463d9</stp>
        <tr r="Q108" s="1"/>
      </tp>
    </main>
    <main first="rtdsrv_eco_c788318b98dd44fa88464b66ee584b9b">
      <tp>
        <v>2</v>
        <stp/>
        <stp>d5aa6d08-e691-4bff-a7b2-f82164d6a6e3</stp>
        <tr r="U69" s="1"/>
      </tp>
    </main>
    <main first="rtdsrv_eco_c788318b98dd44fa88464b66ee584b9b">
      <tp>
        <v>3</v>
        <stp/>
        <stp>3fb1f120-a968-4719-ae0d-0361619687e5</stp>
        <tr r="V25" s="1"/>
      </tp>
      <tp>
        <v>3</v>
        <stp/>
        <stp>2211e507-417d-45d5-85c3-15045c0cf9d9</stp>
        <tr r="E26" s="1"/>
      </tp>
    </main>
    <main first="rtdsrv_eco_c788318b98dd44fa88464b66ee584b9b">
      <tp>
        <v>2</v>
        <stp/>
        <stp>32010614-51ac-452a-86cb-cb8fb8815c29</stp>
        <tr r="T99" s="1"/>
      </tp>
    </main>
    <main first="rtdsrv_eco_c788318b98dd44fa88464b66ee584b9b">
      <tp>
        <v>2</v>
        <stp/>
        <stp>0149202b-db50-46d6-866b-8873f502bbcf</stp>
        <tr r="S98" s="1"/>
      </tp>
    </main>
    <main first="rtdsrv_eco_c788318b98dd44fa88464b66ee584b9b">
      <tp>
        <v>2</v>
        <stp/>
        <stp>65a05b0f-332a-4376-9195-fc65222c300f</stp>
        <tr r="S75" s="1"/>
      </tp>
    </main>
    <main first="rtdsrv_eco_c788318b98dd44fa88464b66ee584b9b">
      <tp>
        <v>2</v>
        <stp/>
        <stp>d9fe6061-a2d6-4574-bcb6-a87e75aa59a7</stp>
        <tr r="T73" s="1"/>
      </tp>
    </main>
    <main first="rtdsrv_eco_c788318b98dd44fa88464b66ee584b9b">
      <tp>
        <v>2</v>
        <stp/>
        <stp>7cc54915-13bb-46cd-a007-a4eef49ab5f1</stp>
        <tr r="O130" s="1"/>
      </tp>
      <tp>
        <v>2</v>
        <stp/>
        <stp>8602a8bd-d026-48eb-ab0b-32b1c462248e</stp>
        <tr r="Y110" s="1"/>
      </tp>
    </main>
    <main first="rtdsrv_eco_c788318b98dd44fa88464b66ee584b9b">
      <tp>
        <v>2</v>
        <stp/>
        <stp>36cda73f-b625-4976-a222-ed9b81d5a8dd</stp>
        <tr r="U62" s="1"/>
      </tp>
      <tp>
        <v>2</v>
        <stp/>
        <stp>0d8a40f4-ec53-44e8-b4f6-de631a5d1ae3</stp>
        <tr r="W108" s="1"/>
      </tp>
    </main>
    <main first="rtdsrv_eco_c788318b98dd44fa88464b66ee584b9b">
      <tp>
        <v>2</v>
        <stp/>
        <stp>7a13c4fd-3cec-4879-afc7-861562e13292</stp>
        <tr r="X135" s="1"/>
      </tp>
    </main>
    <main first="rtdsrv_eco_c788318b98dd44fa88464b66ee584b9b">
      <tp>
        <v>2</v>
        <stp/>
        <stp>a789d665-dbf2-45a1-a5bb-f93f966a93df</stp>
        <tr r="T111" s="1"/>
      </tp>
    </main>
    <main first="rtdsrv_eco_c788318b98dd44fa88464b66ee584b9b">
      <tp>
        <v>2</v>
        <stp/>
        <stp>be959ad4-816d-43ef-be08-a09ec4c0fdf3</stp>
        <tr r="U96" s="1"/>
      </tp>
      <tp>
        <v>2</v>
        <stp/>
        <stp>2e408783-1087-498e-973f-4b674e46980d</stp>
        <tr r="S57" s="1"/>
      </tp>
    </main>
    <main first="rtdsrv_eco_c788318b98dd44fa88464b66ee584b9b">
      <tp>
        <v>2</v>
        <stp/>
        <stp>48cbcb9a-aa13-4e64-ae2e-a7fff7e1874c</stp>
        <tr r="P70" s="1"/>
      </tp>
    </main>
    <main first="rtdsrv_eco_c788318b98dd44fa88464b66ee584b9b">
      <tp>
        <v>2</v>
        <stp/>
        <stp>db8216bb-6d81-45d8-815c-8034ac750639</stp>
        <tr r="T56" s="1"/>
      </tp>
    </main>
    <main first="rtdsrv_eco_c788318b98dd44fa88464b66ee584b9b">
      <tp>
        <v>4</v>
        <stp/>
        <stp>7dcb46a9-9e59-419a-8f5f-3de1a2ca8b32</stp>
        <tr r="C8" s="6"/>
      </tp>
    </main>
    <main first="rtdsrv_eco_c788318b98dd44fa88464b66ee584b9b">
      <tp>
        <v>2</v>
        <stp/>
        <stp>3f6a3e76-3d50-424b-aade-289bad551a9d</stp>
        <tr r="Y133" s="1"/>
      </tp>
    </main>
    <main first="rtdsrv_eco_c788318b98dd44fa88464b66ee584b9b">
      <tp>
        <v>2</v>
        <stp/>
        <stp>b583ae32-108b-459c-b287-e118c1054188</stp>
        <tr r="V114" s="1"/>
      </tp>
    </main>
    <main first="rtdsrv_eco_c788318b98dd44fa88464b66ee584b9b">
      <tp>
        <v>2</v>
        <stp/>
        <stp>ce7dab52-ae5f-4d75-9bcc-1639852c382b</stp>
        <tr r="O56" s="1"/>
      </tp>
    </main>
    <main first="rtdsrv_eco_c788318b98dd44fa88464b66ee584b9b">
      <tp>
        <v>2</v>
        <stp/>
        <stp>20dba84a-39d1-4e8b-9693-798ef13cacab</stp>
        <tr r="Y32" s="1"/>
      </tp>
    </main>
    <main first="rtdsrv_eco_c788318b98dd44fa88464b66ee584b9b">
      <tp>
        <v>2</v>
        <stp/>
        <stp>7d1ca6f9-30f5-4af9-a03d-04e385534ab6</stp>
        <tr r="O113" s="1"/>
      </tp>
    </main>
    <main first="rtdsrv_eco_c788318b98dd44fa88464b66ee584b9b">
      <tp>
        <v>2</v>
        <stp/>
        <stp>d6ee9d83-c313-4829-9331-d96411b0289e</stp>
        <tr r="T37" s="1"/>
      </tp>
    </main>
    <main first="rtdsrv_eco_c788318b98dd44fa88464b66ee584b9b">
      <tp>
        <v>2</v>
        <stp/>
        <stp>ea848361-2072-4129-9819-caefffd43d5d</stp>
        <tr r="V40" s="1"/>
      </tp>
    </main>
    <main first="rtdsrv_eco_c788318b98dd44fa88464b66ee584b9b">
      <tp>
        <v>2</v>
        <stp/>
        <stp>bf1066af-8fcc-40c1-a41d-9adcfcc5aaf9</stp>
        <tr r="S76" s="1"/>
      </tp>
    </main>
    <main first="rtdsrv_eco_c788318b98dd44fa88464b66ee584b9b">
      <tp>
        <v>2</v>
        <stp/>
        <stp>f8990cbd-8cee-414a-876f-4b2609391df2</stp>
        <tr r="Q130" s="1"/>
      </tp>
      <tp>
        <v>2</v>
        <stp/>
        <stp>602b520c-b82c-4e39-9ccc-090260ddc847</stp>
        <tr r="X119" s="1"/>
      </tp>
    </main>
    <main first="rtdsrv_eco_c788318b98dd44fa88464b66ee584b9b">
      <tp>
        <v>2</v>
        <stp/>
        <stp>17629a24-e9a5-489f-9486-ffe2b0c05072</stp>
        <tr r="Y71" s="1"/>
      </tp>
    </main>
    <main first="rtdsrv_eco_c788318b98dd44fa88464b66ee584b9b">
      <tp>
        <v>2</v>
        <stp/>
        <stp>d2795aec-638f-41c8-b504-678380a1aa75</stp>
        <tr r="O134" s="1"/>
      </tp>
    </main>
    <main first="rtdsrv_eco_c788318b98dd44fa88464b66ee584b9b">
      <tp>
        <v>2</v>
        <stp/>
        <stp>2abcdf9f-c8c0-4025-81f6-f731d2d889fb</stp>
        <tr r="X56" s="1"/>
      </tp>
    </main>
    <main first="rtdsrv_eco_c788318b98dd44fa88464b66ee584b9b">
      <tp>
        <v>2</v>
        <stp/>
        <stp>80b32fb0-0183-4aa5-9223-cf2a952b29ff</stp>
        <tr r="V108" s="1"/>
      </tp>
    </main>
    <main first="rtdsrv_eco_c788318b98dd44fa88464b66ee584b9b">
      <tp>
        <v>2</v>
        <stp/>
        <stp>cd6fc90b-b621-404e-bf7b-bdea43ca1107</stp>
        <tr r="W57" s="1"/>
      </tp>
    </main>
    <main first="rtdsrv_eco_c788318b98dd44fa88464b66ee584b9b">
      <tp>
        <v>2</v>
        <stp/>
        <stp>be7dd855-4405-417f-97be-40ef77f41a51</stp>
        <tr r="X108" s="1"/>
      </tp>
    </main>
    <main first="rtdsrv_eco_c788318b98dd44fa88464b66ee584b9b">
      <tp>
        <v>2</v>
        <stp/>
        <stp>c0720927-0235-4cc3-934e-e483dd6c8e9e</stp>
        <tr r="P103" s="1"/>
      </tp>
    </main>
    <main first="rtdsrv_eco_c788318b98dd44fa88464b66ee584b9b">
      <tp>
        <v>2</v>
        <stp/>
        <stp>f59587b2-5fe8-431d-96c9-98145b543af7</stp>
        <tr r="Y77" s="1"/>
      </tp>
    </main>
    <main first="rtdsrv_eco_c788318b98dd44fa88464b66ee584b9b">
      <tp>
        <v>2</v>
        <stp/>
        <stp>1148d896-82bd-41f9-ab7b-84915cf41cb3</stp>
        <tr r="V46" s="1"/>
      </tp>
    </main>
    <main first="rtdsrv_eco_c788318b98dd44fa88464b66ee584b9b">
      <tp>
        <v>2</v>
        <stp/>
        <stp>1c2f50d9-54af-4324-85a4-653a886c753c</stp>
        <tr r="N114" s="1"/>
      </tp>
    </main>
    <main first="rtdsrv_eco_c788318b98dd44fa88464b66ee584b9b">
      <tp>
        <v>2</v>
        <stp/>
        <stp>20d2b6c0-5b23-44d5-9023-124a745bc967</stp>
        <tr r="T76" s="1"/>
      </tp>
    </main>
    <main first="rtdsrv_eco_c788318b98dd44fa88464b66ee584b9b">
      <tp>
        <v>2</v>
        <stp/>
        <stp>365c72c8-549d-408d-8404-83582ec308ae</stp>
        <tr r="W64" s="1"/>
      </tp>
      <tp>
        <v>2</v>
        <stp/>
        <stp>b989d715-5785-4b34-94f9-aef724573354</stp>
        <tr r="Y118" s="1"/>
      </tp>
    </main>
    <main first="rtdsrv_eco_c788318b98dd44fa88464b66ee584b9b">
      <tp>
        <v>2</v>
        <stp/>
        <stp>be86e225-49cc-4a98-a93c-756403defea7</stp>
        <tr r="X78" s="1"/>
      </tp>
    </main>
    <main first="rtdsrv_eco_c788318b98dd44fa88464b66ee584b9b">
      <tp>
        <v>2</v>
        <stp/>
        <stp>ea11b955-19d4-463a-b444-47ebda96fa6b</stp>
        <tr r="S130" s="1"/>
      </tp>
      <tp>
        <v>2</v>
        <stp/>
        <stp>4ebd7ce0-f65d-4c2c-a8cc-6846caf6c2c4</stp>
        <tr r="U107" s="1"/>
      </tp>
    </main>
    <main first="rtdsrv_eco_c788318b98dd44fa88464b66ee584b9b">
      <tp>
        <v>2</v>
        <stp/>
        <stp>a2b54168-7af2-407d-9766-8cf72991773c</stp>
        <tr r="W31" s="1"/>
      </tp>
    </main>
    <main first="rtdsrv_eco_c788318b98dd44fa88464b66ee584b9b">
      <tp>
        <v>1</v>
        <stp/>
        <stp>3cfd17f2-9acf-4971-8473-d5030c26769f</stp>
        <tr r="T13" s="1"/>
      </tp>
    </main>
    <main first="rtdsrv_eco_c788318b98dd44fa88464b66ee584b9b">
      <tp>
        <v>2</v>
        <stp/>
        <stp>c811c879-85c0-48a6-b5dc-17929ae4c7f0</stp>
        <tr r="Y78" s="1"/>
      </tp>
    </main>
    <main first="rtdsrv_eco_c788318b98dd44fa88464b66ee584b9b">
      <tp>
        <v>2</v>
        <stp/>
        <stp>e8277e03-a265-4d99-b4b4-5d3fe9dc6188</stp>
        <tr r="O64" s="1"/>
      </tp>
    </main>
    <main first="rtdsrv_eco_c788318b98dd44fa88464b66ee584b9b">
      <tp>
        <v>2</v>
        <stp/>
        <stp>18885d79-3ef2-4e6d-bb88-be181ba08069</stp>
        <tr r="Y54" s="1"/>
      </tp>
    </main>
    <main first="rtdsrv_eco_c788318b98dd44fa88464b66ee584b9b">
      <tp>
        <v>2</v>
        <stp/>
        <stp>b56396c7-ba95-4d8e-94bd-9acb5f6cce7c</stp>
        <tr r="T114" s="1"/>
      </tp>
      <tp>
        <v>2</v>
        <stp/>
        <stp>e014b8c4-fe44-47b7-bd6f-a7514de28836</stp>
        <tr r="N90" s="1"/>
      </tp>
    </main>
    <main first="rtdsrv_eco_c788318b98dd44fa88464b66ee584b9b">
      <tp>
        <v>2</v>
        <stp/>
        <stp>865b0e1e-e828-4325-a0ce-76874038bbab</stp>
        <tr r="T87" s="1"/>
      </tp>
    </main>
    <main first="rtdsrv_eco_c788318b98dd44fa88464b66ee584b9b">
      <tp>
        <v>3</v>
        <stp/>
        <stp>877d5348-22dc-49ea-b1d2-bd0bfaf412ff</stp>
        <tr r="E17" s="1"/>
      </tp>
    </main>
    <main first="rtdsrv_eco_c788318b98dd44fa88464b66ee584b9b">
      <tp>
        <v>2</v>
        <stp/>
        <stp>f6796e77-e7fa-4f15-9808-9f511a0ff02b</stp>
        <tr r="X95" s="1"/>
      </tp>
    </main>
    <main first="rtdsrv_eco_c788318b98dd44fa88464b66ee584b9b">
      <tp>
        <v>2</v>
        <stp/>
        <stp>0a47ef5c-f3ee-4625-ac1b-9e9775c96104</stp>
        <tr r="V56" s="1"/>
      </tp>
      <tp>
        <v>2</v>
        <stp/>
        <stp>114feab4-7623-4d33-9e69-9bb94a4c3e52</stp>
        <tr r="V31" s="1"/>
      </tp>
    </main>
    <main first="rtdsrv_eco_c788318b98dd44fa88464b66ee584b9b">
      <tp>
        <v>2</v>
        <stp/>
        <stp>ffe741a7-bbd9-4804-9184-85e4e08eb847</stp>
        <tr r="X31" s="1"/>
      </tp>
      <tp>
        <v>2</v>
        <stp/>
        <stp>0e0deda8-eb67-4c20-a258-579ed1095c9a</stp>
        <tr r="T110" s="1"/>
      </tp>
    </main>
    <main first="rtdsrv_eco_c788318b98dd44fa88464b66ee584b9b">
      <tp>
        <v>2</v>
        <stp/>
        <stp>31a0c0b9-4891-49d3-b57c-e1087e6afaee</stp>
        <tr r="U127" s="1"/>
      </tp>
    </main>
    <main first="rtdsrv_eco_c788318b98dd44fa88464b66ee584b9b">
      <tp>
        <v>2</v>
        <stp/>
        <stp>956d817f-03a1-46fd-92c5-d052176bd0b1</stp>
        <tr r="O126" s="1"/>
      </tp>
      <tp>
        <v>2</v>
        <stp/>
        <stp>75002efe-7f0a-4f6c-9bb6-549ffc89f5a2</stp>
        <tr r="V57" s="1"/>
      </tp>
      <tp>
        <v>2</v>
        <stp/>
        <stp>01790d47-7fcf-482a-a3f7-73de94b80f38</stp>
        <tr r="P87" s="1"/>
      </tp>
    </main>
    <main first="rtdsrv_eco_c788318b98dd44fa88464b66ee584b9b">
      <tp>
        <v>2</v>
        <stp/>
        <stp>b5124cd2-3f25-4e3d-baf3-c266de2a54d7</stp>
        <tr r="S62" s="1"/>
      </tp>
    </main>
    <main first="rtdsrv_eco_c788318b98dd44fa88464b66ee584b9b">
      <tp>
        <v>2</v>
        <stp/>
        <stp>e077e215-01d9-4665-8d51-5ea556449e21</stp>
        <tr r="W70" s="1"/>
      </tp>
      <tp>
        <v>2</v>
        <stp/>
        <stp>0cfb070b-b463-44f4-bc5a-72959198d0b7</stp>
        <tr r="U108" s="1"/>
      </tp>
      <tp>
        <v>2</v>
        <stp/>
        <stp>4bb1516a-005b-4110-9d7b-ac33454e56c4</stp>
        <tr r="V85" s="1"/>
      </tp>
    </main>
    <main first="rtdsrv_eco_c788318b98dd44fa88464b66ee584b9b">
      <tp>
        <v>2</v>
        <stp/>
        <stp>804fcd88-060a-453a-9abe-ed4fd6f541a4</stp>
        <tr r="X113" s="1"/>
      </tp>
    </main>
    <main first="rtdsrv_eco_c788318b98dd44fa88464b66ee584b9b">
      <tp>
        <v>2</v>
        <stp/>
        <stp>90622c0d-de75-4495-a13a-77b0ff841d4f</stp>
        <tr r="U100" s="1"/>
      </tp>
    </main>
    <main first="rtdsrv_eco_c788318b98dd44fa88464b66ee584b9b">
      <tp>
        <v>2</v>
        <stp/>
        <stp>8386a56d-fae0-4fbc-8c53-80b7f63594a8</stp>
        <tr r="P59" s="1"/>
      </tp>
    </main>
    <main first="rtdsrv_eco_c788318b98dd44fa88464b66ee584b9b">
      <tp>
        <v>10</v>
        <stp/>
        <stp>e1311f5b-3f83-4e25-a240-4099dea524e8</stp>
        <tr r="Q31" s="1"/>
      </tp>
    </main>
    <main first="rtdsrv_eco_c788318b98dd44fa88464b66ee584b9b">
      <tp>
        <v>2</v>
        <stp/>
        <stp>dd4f8138-365d-4a77-a0db-eef1cdb3d09e</stp>
        <tr r="N99" s="1"/>
      </tp>
    </main>
    <main first="rtdsrv_eco_c788318b98dd44fa88464b66ee584b9b">
      <tp>
        <v>2</v>
        <stp/>
        <stp>4e7230d6-a640-411d-b4ff-4483e6fce032</stp>
        <tr r="Q113" s="1"/>
      </tp>
    </main>
    <main first="rtdsrv_eco_c788318b98dd44fa88464b66ee584b9b">
      <tp>
        <v>2</v>
        <stp/>
        <stp>0592ecb1-7d9e-4670-b35e-3ad79705c6a2</stp>
        <tr r="V51" s="1"/>
      </tp>
      <tp>
        <v>2</v>
        <stp/>
        <stp>126f895a-92c3-472c-b3f6-b8faf20d9991</stp>
        <tr r="X87" s="1"/>
      </tp>
    </main>
    <main first="rtdsrv_eco_c788318b98dd44fa88464b66ee584b9b">
      <tp>
        <v>2</v>
        <stp/>
        <stp>8283d3c6-3349-48b8-89be-39d0eb6f776e</stp>
        <tr r="V94" s="1"/>
      </tp>
      <tp>
        <v>3</v>
        <stp/>
        <stp>e6d3173a-b8db-449c-8627-03392430f126</stp>
        <tr r="T42" s="1"/>
      </tp>
    </main>
    <main first="rtdsrv_eco_c788318b98dd44fa88464b66ee584b9b">
      <tp>
        <v>2</v>
        <stp/>
        <stp>fbed7ce5-ca87-4817-9c48-1cf25b618dc0</stp>
        <tr r="Y92" s="1"/>
      </tp>
    </main>
    <main first="rtdsrv_eco_c788318b98dd44fa88464b66ee584b9b">
      <tp>
        <v>2</v>
        <stp/>
        <stp>41db05ae-0f90-4324-8f10-e176ac58dfe6</stp>
        <tr r="E38" s="1"/>
      </tp>
      <tp>
        <v>3</v>
        <stp/>
        <stp>82162950-bbf5-4bfe-9298-135bc1ff8290</stp>
        <tr r="K16" s="1"/>
      </tp>
    </main>
    <main first="rtdsrv_eco_c788318b98dd44fa88464b66ee584b9b">
      <tp>
        <v>2</v>
        <stp/>
        <stp>e9b512d1-189b-48ee-874d-f850fd8062cc</stp>
        <tr r="W113" s="1"/>
      </tp>
    </main>
    <main first="rtdsrv_eco_c788318b98dd44fa88464b66ee584b9b">
      <tp>
        <v>2</v>
        <stp/>
        <stp>5171f89e-3766-415d-951d-536828ec1a86</stp>
        <tr r="Q60" s="1"/>
      </tp>
    </main>
    <main first="rtdsrv_eco_c788318b98dd44fa88464b66ee584b9b">
      <tp>
        <v>2</v>
        <stp/>
        <stp>0d7e7f8c-a1be-4e9f-aaa9-75fb8be04622</stp>
        <tr r="P88" s="1"/>
      </tp>
      <tp>
        <v>2</v>
        <stp/>
        <stp>68dd091a-dbe5-4675-90a6-963410662225</stp>
        <tr r="O72" s="1"/>
      </tp>
    </main>
    <main first="rtdsrv_eco_c788318b98dd44fa88464b66ee584b9b">
      <tp>
        <v>2</v>
        <stp/>
        <stp>6ab18d14-0507-4b77-96e2-3f3eebbfbf53</stp>
        <tr r="S67" s="1"/>
      </tp>
    </main>
    <main first="rtdsrv_eco_c788318b98dd44fa88464b66ee584b9b">
      <tp>
        <v>2</v>
        <stp/>
        <stp>7a1a35d9-5707-4d72-9fbb-6d696b5c822e</stp>
        <tr r="T116" s="1"/>
      </tp>
    </main>
    <main first="rtdsrv_eco_c788318b98dd44fa88464b66ee584b9b">
      <tp>
        <v>2</v>
        <stp/>
        <stp>40f37218-b8a3-4dc3-b6ec-42dab9bc888b</stp>
        <tr r="S60" s="1"/>
      </tp>
    </main>
    <main first="rtdsrv_eco_c788318b98dd44fa88464b66ee584b9b">
      <tp>
        <v>2</v>
        <stp/>
        <stp>672008ce-740e-4aa7-8405-11c758412350</stp>
        <tr r="O70" s="1"/>
      </tp>
    </main>
    <main first="rtdsrv_eco_c788318b98dd44fa88464b66ee584b9b">
      <tp>
        <v>2</v>
        <stp/>
        <stp>70756a24-706f-427a-a8be-128654bc4f8d</stp>
        <tr r="T104" s="1"/>
      </tp>
      <tp>
        <v>2</v>
        <stp/>
        <stp>8108266b-11c8-477d-8114-d3ca61ff7d4e</stp>
        <tr r="N100" s="1"/>
      </tp>
      <tp>
        <v>2</v>
        <stp/>
        <stp>0127ad28-bc4b-4d85-93b3-9b672c796dba</stp>
        <tr r="Q79" s="1"/>
      </tp>
    </main>
    <main first="rtdsrv_eco_c788318b98dd44fa88464b66ee584b9b">
      <tp>
        <v>2</v>
        <stp/>
        <stp>f2159349-5a6d-4b87-a048-47118276d7f8</stp>
        <tr r="X96" s="1"/>
      </tp>
    </main>
    <main first="rtdsrv_eco_c788318b98dd44fa88464b66ee584b9b">
      <tp>
        <v>2</v>
        <stp/>
        <stp>bafab36e-27f6-403e-be14-d6d8d427f383</stp>
        <tr r="S81" s="1"/>
      </tp>
    </main>
    <main first="rtdsrv_eco_c788318b98dd44fa88464b66ee584b9b">
      <tp>
        <v>2</v>
        <stp/>
        <stp>cecb44dc-b186-44f3-a530-4656cb4d5b83</stp>
        <tr r="V52" s="1"/>
      </tp>
      <tp>
        <v>2</v>
        <stp/>
        <stp>518edb5d-0369-47e5-a3fa-d33a02b1d419</stp>
        <tr r="L43" s="1"/>
      </tp>
      <tp>
        <v>2</v>
        <stp/>
        <stp>35e53f79-dc85-44fc-ab57-570b6c92f005</stp>
        <tr r="K12" s="1"/>
      </tp>
    </main>
    <main first="rtdsrv_eco_c788318b98dd44fa88464b66ee584b9b">
      <tp>
        <v>2</v>
        <stp/>
        <stp>fbb68799-11f6-4348-91fd-b9fec35f35eb</stp>
        <tr r="X126" s="1"/>
      </tp>
      <tp>
        <v>4</v>
        <stp/>
        <stp>6b45ed15-4a9a-4e5b-99c9-c619ac2b6cfe</stp>
        <tr r="U38" s="1"/>
      </tp>
      <tp>
        <v>2</v>
        <stp/>
        <stp>fc06d29c-3c42-4883-917c-acd99e0ebedb</stp>
        <tr r="W71" s="1"/>
      </tp>
    </main>
    <main first="rtdsrv_eco_c788318b98dd44fa88464b66ee584b9b">
      <tp>
        <v>5</v>
        <stp/>
        <stp>39ecb01a-b4dd-4337-ab5b-9bb0578f79bf</stp>
        <tr r="T36" s="1"/>
      </tp>
    </main>
    <main first="rtdsrv_eco_c788318b98dd44fa88464b66ee584b9b">
      <tp>
        <v>2</v>
        <stp/>
        <stp>9cf79fcd-a178-452e-a648-8b5aece1b18b</stp>
        <tr r="O74" s="1"/>
      </tp>
    </main>
    <main first="rtdsrv_eco_c788318b98dd44fa88464b66ee584b9b">
      <tp>
        <v>2</v>
        <stp/>
        <stp>64fdbb59-2fbe-48af-abc3-b56dedbe2562</stp>
        <tr r="V107" s="1"/>
      </tp>
      <tp>
        <v>2</v>
        <stp/>
        <stp>bd17c40e-24e0-435b-ba07-521d62d4b528</stp>
        <tr r="W78" s="1"/>
      </tp>
    </main>
    <main first="rtdsrv_eco_c788318b98dd44fa88464b66ee584b9b">
      <tp>
        <v>2</v>
        <stp/>
        <stp>a194e1de-22e5-4b55-9378-e38e340fa29f</stp>
        <tr r="X103" s="1"/>
      </tp>
      <tp>
        <v>2</v>
        <stp/>
        <stp>93b27d75-1b7f-40f4-9649-52213bbc3380</stp>
        <tr r="P107" s="1"/>
      </tp>
    </main>
    <main first="rtdsrv_eco_c788318b98dd44fa88464b66ee584b9b">
      <tp>
        <v>2</v>
        <stp/>
        <stp>44757a69-16dd-4451-bdba-4c484a41d00f</stp>
        <tr r="Q116" s="1"/>
      </tp>
    </main>
    <main first="rtdsrv_eco_c788318b98dd44fa88464b66ee584b9b">
      <tp>
        <v>2</v>
        <stp/>
        <stp>c750f5b2-69bc-4e75-95b8-cb2763235744</stp>
        <tr r="U130" s="1"/>
      </tp>
    </main>
    <main first="rtdsrv_eco_c788318b98dd44fa88464b66ee584b9b">
      <tp>
        <v>2</v>
        <stp/>
        <stp>1ca2cb23-fe6a-47aa-a7db-9444f6f45edf</stp>
        <tr r="Q65" s="1"/>
      </tp>
    </main>
    <main first="rtdsrv_eco_c788318b98dd44fa88464b66ee584b9b">
      <tp>
        <v>2</v>
        <stp/>
        <stp>1b4d99ca-edcd-479e-badb-620e38a5c0b9</stp>
        <tr r="P106" s="1"/>
      </tp>
    </main>
    <main first="rtdsrv_eco_c788318b98dd44fa88464b66ee584b9b">
      <tp>
        <v>3</v>
        <stp/>
        <stp>0a84fac4-ddd9-46b2-bf55-4ad90651c187</stp>
        <tr r="X44" s="1"/>
      </tp>
    </main>
    <main first="rtdsrv_eco_c788318b98dd44fa88464b66ee584b9b">
      <tp>
        <v>2</v>
        <stp/>
        <stp>696f6577-b52c-469d-a54f-b860360cc571</stp>
        <tr r="O89" s="1"/>
      </tp>
    </main>
    <main first="rtdsrv_eco_c788318b98dd44fa88464b66ee584b9b">
      <tp>
        <v>2</v>
        <stp/>
        <stp>b7ebbb07-28ba-4046-9220-035680e6deac</stp>
        <tr r="X35" s="1"/>
      </tp>
    </main>
    <main first="rtdsrv_eco_c788318b98dd44fa88464b66ee584b9b">
      <tp>
        <v>2</v>
        <stp/>
        <stp>2f846473-136b-4f46-8f2a-2deb9e10bcd6</stp>
        <tr r="P53" s="1"/>
      </tp>
      <tp>
        <v>2</v>
        <stp/>
        <stp>c5d1ef8c-7b2b-4487-9019-3c7053ed4783</stp>
        <tr r="S128" s="1"/>
      </tp>
    </main>
    <main first="rtdsrv_eco_c788318b98dd44fa88464b66ee584b9b">
      <tp>
        <v>2</v>
        <stp/>
        <stp>d1ffd0e8-1421-4c80-ada2-70fbc5817a55</stp>
        <tr r="V109" s="1"/>
      </tp>
    </main>
    <main first="rtdsrv_eco_c788318b98dd44fa88464b66ee584b9b">
      <tp>
        <v>2</v>
        <stp/>
        <stp>19084bfe-8502-4707-ab5d-35315ac5f08b</stp>
        <tr r="N131" s="1"/>
      </tp>
    </main>
    <main first="rtdsrv_eco_c788318b98dd44fa88464b66ee584b9b">
      <tp>
        <v>2</v>
        <stp/>
        <stp>d8ea9837-a3c6-4952-b466-64be6582aaa3</stp>
        <tr r="T61" s="1"/>
      </tp>
    </main>
    <main first="rtdsrv_eco_c788318b98dd44fa88464b66ee584b9b">
      <tp>
        <v>3</v>
        <stp/>
        <stp>748578b4-fb8c-4448-8120-bccd47157120</stp>
        <tr r="T34" s="1"/>
      </tp>
      <tp>
        <v>2</v>
        <stp/>
        <stp>98d39825-82ae-4498-898f-e4e3a9873078</stp>
        <tr r="S66" s="1"/>
      </tp>
      <tp>
        <v>2</v>
        <stp/>
        <stp>285961c9-b912-41da-a25d-e80db50da7c0</stp>
        <tr r="X115" s="1"/>
      </tp>
    </main>
    <main first="rtdsrv_eco_c788318b98dd44fa88464b66ee584b9b">
      <tp>
        <v>2</v>
        <stp/>
        <stp>fcaafc7f-b053-4a15-b1cd-460903a667f9</stp>
        <tr r="T32" s="1"/>
      </tp>
      <tp>
        <v>2</v>
        <stp/>
        <stp>b40307a1-59cc-40f6-b52f-ff90ce7b675b</stp>
        <tr r="N135" s="1"/>
      </tp>
      <tp>
        <v>2</v>
        <stp/>
        <stp>25587ed4-4862-4e87-9558-9b0823fe312e</stp>
        <tr r="W74" s="1"/>
      </tp>
      <tp>
        <v>2</v>
        <stp/>
        <stp>2d6fa1b3-905f-4695-a98e-1bccd36196bb</stp>
        <tr r="T95" s="1"/>
      </tp>
    </main>
    <main first="rtdsrv_eco_c788318b98dd44fa88464b66ee584b9b">
      <tp>
        <v>2</v>
        <stp/>
        <stp>62d3d43f-2a40-4d5c-beb4-cc5f6dfa54fc</stp>
        <tr r="T126" s="1"/>
      </tp>
    </main>
    <main first="rtdsrv_eco_c788318b98dd44fa88464b66ee584b9b">
      <tp>
        <v>2</v>
        <stp/>
        <stp>905e85ed-11af-4ea0-8532-e5a83669a246</stp>
        <tr r="W106" s="1"/>
      </tp>
    </main>
    <main first="rtdsrv_eco_c788318b98dd44fa88464b66ee584b9b">
      <tp>
        <v>2</v>
        <stp/>
        <stp>f7842976-e5e2-478c-9262-5a71f870ca99</stp>
        <tr r="V59" s="1"/>
      </tp>
      <tp>
        <v>2</v>
        <stp/>
        <stp>8176a233-a566-4a20-ad50-74253b75f75c</stp>
        <tr r="X120" s="1"/>
      </tp>
    </main>
    <main first="rtdsrv_eco_c788318b98dd44fa88464b66ee584b9b">
      <tp>
        <v>2</v>
        <stp/>
        <stp>14e7a07c-5c67-4212-b2e1-1bd4f78465a6</stp>
        <tr r="N55" s="1"/>
      </tp>
      <tp>
        <v>2</v>
        <stp/>
        <stp>25461040-d096-4829-98a3-493686827060</stp>
        <tr r="L40" s="1"/>
      </tp>
    </main>
    <main first="rtdsrv_eco_c788318b98dd44fa88464b66ee584b9b">
      <tp>
        <v>3</v>
        <stp/>
        <stp>f6c15190-b71a-4bdb-9e52-952fecb8db6a</stp>
        <tr r="E25" s="1"/>
      </tp>
    </main>
    <main first="rtdsrv_eco_c788318b98dd44fa88464b66ee584b9b">
      <tp>
        <v>2</v>
        <stp/>
        <stp>d7c8265a-d086-4448-aca0-f1f75830a39b</stp>
        <tr r="N97" s="1"/>
      </tp>
    </main>
    <main first="rtdsrv_eco_c788318b98dd44fa88464b66ee584b9b">
      <tp>
        <v>2</v>
        <stp/>
        <stp>a0fa92e9-c0ed-46fe-a162-eee5dc4c6247</stp>
        <tr r="O94" s="1"/>
      </tp>
    </main>
    <main first="rtdsrv_eco_c788318b98dd44fa88464b66ee584b9b">
      <tp>
        <v>2</v>
        <stp/>
        <stp>6050263c-7d64-471a-8f2f-f0c0b7f4ece1</stp>
        <tr r="T89" s="1"/>
      </tp>
      <tp>
        <v>2</v>
        <stp/>
        <stp>43db4291-d8e2-424f-b732-711ac37e0454</stp>
        <tr r="N133" s="1"/>
      </tp>
      <tp>
        <v>2</v>
        <stp/>
        <stp>61f1474b-05c1-4a9a-b81f-5fb85cb82eea</stp>
        <tr r="P67" s="1"/>
      </tp>
      <tp>
        <v>2</v>
        <stp/>
        <stp>407b2876-8bed-4884-a915-f592b59c3320</stp>
        <tr r="Y88" s="1"/>
      </tp>
    </main>
    <main first="rtdsrv_eco_c788318b98dd44fa88464b66ee584b9b">
      <tp>
        <v>2</v>
        <stp/>
        <stp>e1ce4032-960d-46f1-a967-ddb2dddeb912</stp>
        <tr r="T67" s="1"/>
      </tp>
    </main>
    <main first="rtdsrv_eco_c788318b98dd44fa88464b66ee584b9b">
      <tp>
        <v>2</v>
        <stp/>
        <stp>ca2f8d10-1f45-44ad-a93e-7e8ff49014fe</stp>
        <tr r="Q119" s="1"/>
      </tp>
    </main>
    <main first="rtdsrv_eco_c788318b98dd44fa88464b66ee584b9b">
      <tp>
        <v>2</v>
        <stp/>
        <stp>484a8ac8-33c1-4efc-960a-e6b3603bd942</stp>
        <tr r="X105" s="1"/>
      </tp>
      <tp>
        <v>2</v>
        <stp/>
        <stp>5373d445-6187-46cf-9c5e-c2b7dbd0e412</stp>
        <tr r="N56" s="1"/>
      </tp>
    </main>
    <main first="rtdsrv_eco_c788318b98dd44fa88464b66ee584b9b">
      <tp>
        <v>2</v>
        <stp/>
        <stp>6af75306-4b24-43b5-9afb-ab7fa7f54fe7</stp>
        <tr r="S120" s="1"/>
      </tp>
    </main>
    <main first="rtdsrv_eco_c788318b98dd44fa88464b66ee584b9b">
      <tp>
        <v>2</v>
        <stp/>
        <stp>605a33ce-db5c-42cb-a251-b794a1f19082</stp>
        <tr r="V123" s="1"/>
      </tp>
    </main>
    <main first="rtdsrv_eco_c788318b98dd44fa88464b66ee584b9b">
      <tp>
        <v>2</v>
        <stp/>
        <stp>4873c48b-89da-491d-8da7-4ef98b8cb034</stp>
        <tr r="P124" s="1"/>
      </tp>
    </main>
    <main first="rtdsrv_eco_c788318b98dd44fa88464b66ee584b9b">
      <tp>
        <v>2</v>
        <stp/>
        <stp>179fc53e-e259-453c-9ba1-f432e6d6fa01</stp>
        <tr r="O119" s="1"/>
      </tp>
    </main>
    <main first="rtdsrv_eco_c788318b98dd44fa88464b66ee584b9b">
      <tp>
        <v>2</v>
        <stp/>
        <stp>24b98806-1234-46ef-b2c8-7dcddc5779f8</stp>
        <tr r="V121" s="1"/>
      </tp>
    </main>
    <main first="rtdsrv_eco_c788318b98dd44fa88464b66ee584b9b">
      <tp>
        <v>2</v>
        <stp/>
        <stp>094e032d-24ea-4c18-b47b-661ec19b761d</stp>
        <tr r="N74" s="1"/>
      </tp>
      <tp>
        <v>2</v>
        <stp/>
        <stp>49e62941-d84c-4aeb-90cd-133ed1d40a3f</stp>
        <tr r="T65" s="1"/>
      </tp>
    </main>
    <main first="rtdsrv_eco_c788318b98dd44fa88464b66ee584b9b">
      <tp>
        <v>2</v>
        <stp/>
        <stp>9e20d22f-2127-4c38-8943-328a5d5cb9ff</stp>
        <tr r="U46" s="1"/>
      </tp>
    </main>
    <main first="rtdsrv_eco_c788318b98dd44fa88464b66ee584b9b">
      <tp>
        <v>2</v>
        <stp/>
        <stp>cca579a6-0fb9-45e6-8cc4-4d937e238837</stp>
        <tr r="Y73" s="1"/>
      </tp>
    </main>
    <main first="rtdsrv_eco_c788318b98dd44fa88464b66ee584b9b">
      <tp>
        <v>2</v>
        <stp/>
        <stp>64bb8767-631b-404f-ab8c-82f37f135980</stp>
        <tr r="V81" s="1"/>
      </tp>
      <tp>
        <v>2</v>
        <stp/>
        <stp>3f99aae4-7740-44fb-93fd-4ec963150d6d</stp>
        <tr r="N79" s="1"/>
      </tp>
    </main>
    <main first="rtdsrv_eco_c788318b98dd44fa88464b66ee584b9b">
      <tp>
        <v>2</v>
        <stp/>
        <stp>71e0bd7b-139e-491d-a04d-a50cb2b874ba</stp>
        <tr r="U70" s="1"/>
      </tp>
      <tp>
        <v>2</v>
        <stp/>
        <stp>ad346f2d-4300-4fa2-9a96-4c63ba7a180e</stp>
        <tr r="U91" s="1"/>
      </tp>
    </main>
    <main first="rtdsrv_eco_c788318b98dd44fa88464b66ee584b9b">
      <tp>
        <v>2</v>
        <stp/>
        <stp>c860cd51-2f78-410f-85c3-5870fef28113</stp>
        <tr r="L31" s="1"/>
      </tp>
      <tp>
        <v>3</v>
        <stp/>
        <stp>d08a7ec1-436e-4b27-8176-2382ce1a20aa</stp>
        <tr r="K21" s="1"/>
      </tp>
    </main>
    <main first="rtdsrv_eco_c788318b98dd44fa88464b66ee584b9b">
      <tp>
        <v>2</v>
        <stp/>
        <stp>1c360bb8-7f9c-4e52-8c96-2dea6f2ab8fa</stp>
        <tr r="V116" s="1"/>
      </tp>
    </main>
    <main first="rtdsrv_eco_c788318b98dd44fa88464b66ee584b9b">
      <tp>
        <v>3</v>
        <stp/>
        <stp>b6c383c9-8583-4481-8a93-7af3ffe4c54a</stp>
        <tr r="W46" s="1"/>
      </tp>
    </main>
    <main first="rtdsrv_eco_c788318b98dd44fa88464b66ee584b9b">
      <tp>
        <v>2</v>
        <stp/>
        <stp>dcbbd6d1-0054-4ecf-8058-f6020b5bde72</stp>
        <tr r="O118" s="1"/>
      </tp>
    </main>
    <main first="rtdsrv_eco_c788318b98dd44fa88464b66ee584b9b">
      <tp>
        <v>2</v>
        <stp/>
        <stp>b2f39884-fd9b-4c52-b706-2f5657572832</stp>
        <tr r="Y112" s="1"/>
      </tp>
    </main>
    <main first="rtdsrv_eco_c788318b98dd44fa88464b66ee584b9b">
      <tp>
        <v>2</v>
        <stp/>
        <stp>6f4cec62-15f9-407a-9421-03be8d9037e1</stp>
        <tr r="Q117" s="1"/>
      </tp>
      <tp>
        <v>2</v>
        <stp/>
        <stp>38b41006-e6dd-4cc3-aab5-fe94384d2ff5</stp>
        <tr r="U104" s="1"/>
      </tp>
      <tp>
        <v>2</v>
        <stp/>
        <stp>3ef4efe6-757b-4076-935d-d6a78706e19a</stp>
        <tr r="P112" s="1"/>
      </tp>
      <tp>
        <v>2</v>
        <stp/>
        <stp>d6b7ffe8-1915-4962-8f0c-647105c16e3a</stp>
        <tr r="V127" s="1"/>
      </tp>
    </main>
    <main first="rtdsrv_eco_c788318b98dd44fa88464b66ee584b9b">
      <tp>
        <v>2</v>
        <stp/>
        <stp>848a453b-5769-4e9a-9ce3-00fd8bc03e12</stp>
        <tr r="Q69" s="1"/>
      </tp>
      <tp>
        <v>2</v>
        <stp/>
        <stp>64b9a083-dd60-480b-9ee4-10ed21a23a57</stp>
        <tr r="Q68" s="1"/>
      </tp>
    </main>
    <main first="rtdsrv_eco_c788318b98dd44fa88464b66ee584b9b">
      <tp>
        <v>2</v>
        <stp/>
        <stp>4f04ab72-2504-495a-99b4-b5a7a1dc1685</stp>
        <tr r="P120" s="1"/>
      </tp>
    </main>
    <main first="rtdsrv_eco_c788318b98dd44fa88464b66ee584b9b">
      <tp>
        <v>2</v>
        <stp/>
        <stp>6491cab1-bf27-4cc6-bb4f-361301a4450e</stp>
        <tr r="Y40" s="1"/>
      </tp>
    </main>
    <main first="rtdsrv_eco_c788318b98dd44fa88464b66ee584b9b">
      <tp>
        <v>2</v>
        <stp/>
        <stp>7c1cd9ed-8397-428d-8fad-70445d5804f8</stp>
        <tr r="P108" s="1"/>
      </tp>
      <tp>
        <v>2</v>
        <stp/>
        <stp>37642327-553a-4ab2-8502-7d75cd54c4e7</stp>
        <tr r="V67" s="1"/>
      </tp>
    </main>
    <main first="rtdsrv_eco_c788318b98dd44fa88464b66ee584b9b">
      <tp>
        <v>2</v>
        <stp/>
        <stp>2f583aa3-c218-4772-871b-08f3997e4a2a</stp>
        <tr r="T101" s="1"/>
      </tp>
    </main>
    <main first="rtdsrv_eco_c788318b98dd44fa88464b66ee584b9b">
      <tp>
        <v>2</v>
        <stp/>
        <stp>816b1bb7-bcd8-43bb-97ef-2ff52aa1c676</stp>
        <tr r="O115" s="1"/>
      </tp>
    </main>
    <main first="rtdsrv_eco_c788318b98dd44fa88464b66ee584b9b">
      <tp>
        <v>2</v>
        <stp/>
        <stp>20723ab9-d6b6-49dd-b17c-dca52d73af71</stp>
        <tr r="Q83" s="1"/>
      </tp>
      <tp>
        <v>2</v>
        <stp/>
        <stp>3dc19d7e-e703-40d0-b900-13dddf7e67a3</stp>
        <tr r="Y127" s="1"/>
      </tp>
    </main>
    <main first="rtdsrv_eco_c788318b98dd44fa88464b66ee584b9b">
      <tp>
        <v>2</v>
        <stp/>
        <stp>d518580c-9486-46fc-965b-f78a702dab12</stp>
        <tr r="N75" s="1"/>
      </tp>
    </main>
    <main first="rtdsrv_eco_c788318b98dd44fa88464b66ee584b9b">
      <tp>
        <v>5</v>
        <stp/>
        <stp>cbb40619-6d42-48ec-a203-f28fa26b06dd</stp>
        <tr r="V36" s="1"/>
      </tp>
    </main>
    <main first="rtdsrv_eco_c788318b98dd44fa88464b66ee584b9b">
      <tp>
        <v>2</v>
        <stp/>
        <stp>6efca733-51ec-44e2-9f08-f2cc64a82d08</stp>
        <tr r="P91" s="1"/>
      </tp>
    </main>
    <main first="rtdsrv_eco_c788318b98dd44fa88464b66ee584b9b">
      <tp>
        <v>2</v>
        <stp/>
        <stp>c7469a82-2a0e-48a0-9e8f-e27378d10a70</stp>
        <tr r="U58" s="1"/>
      </tp>
    </main>
    <main first="rtdsrv_eco_c788318b98dd44fa88464b66ee584b9b">
      <tp>
        <v>2</v>
        <stp/>
        <stp>cd07945d-3b58-42ba-a8d3-dc1ae2c6572b</stp>
        <tr r="O95" s="1"/>
      </tp>
    </main>
    <main first="rtdsrv_eco_c788318b98dd44fa88464b66ee584b9b">
      <tp>
        <v>2</v>
        <stp/>
        <stp>6e3d3ed9-fa35-4f73-8443-bd26bd4bfa70</stp>
        <tr r="T86" s="1"/>
      </tp>
    </main>
    <main first="rtdsrv_eco_c788318b98dd44fa88464b66ee584b9b">
      <tp>
        <v>2</v>
        <stp/>
        <stp>e9b7c907-c65b-472b-a2a5-f2d08735de35</stp>
        <tr r="L41" s="1"/>
      </tp>
    </main>
    <main first="rtdsrv_eco_c788318b98dd44fa88464b66ee584b9b">
      <tp>
        <v>2</v>
        <stp/>
        <stp>a722b7e5-7fe7-41a5-9453-d562861ca43b</stp>
        <tr r="Q94" s="1"/>
      </tp>
    </main>
    <main first="rtdsrv_eco_c788318b98dd44fa88464b66ee584b9b">
      <tp>
        <v>2</v>
        <stp/>
        <stp>f7913593-1e94-4a1c-9442-a27c22e1bd20</stp>
        <tr r="Y50" s="1"/>
      </tp>
      <tp>
        <v>2</v>
        <stp/>
        <stp>ce2ffb52-06b8-4ad6-8e0d-3a6885a0ce57</stp>
        <tr r="W119" s="1"/>
      </tp>
      <tp>
        <v>2</v>
        <stp/>
        <stp>a4f7e4ec-c244-4c47-90ae-70fa122f7700</stp>
        <tr r="L37" s="1"/>
      </tp>
      <tp>
        <v>2</v>
        <stp/>
        <stp>c349abea-f2a0-46b0-8701-4a0d6fe1307f</stp>
        <tr r="O66" s="1"/>
      </tp>
    </main>
    <main first="rtdsrv_eco_c788318b98dd44fa88464b66ee584b9b">
      <tp>
        <v>2</v>
        <stp/>
        <stp>b441e93e-e4d2-4936-8783-445bed46e60d</stp>
        <tr r="G49" s="1"/>
      </tp>
    </main>
    <main first="rtdsrv_eco_c788318b98dd44fa88464b66ee584b9b">
      <tp>
        <v>3</v>
        <stp/>
        <stp>0f3680d6-6c01-43d2-8555-7e4a84525624</stp>
        <tr r="V44" s="1"/>
      </tp>
    </main>
    <main first="rtdsrv_eco_c788318b98dd44fa88464b66ee584b9b">
      <tp>
        <v>3</v>
        <stp/>
        <stp>87690357-7b25-4ff1-a4da-8f4067cb17de</stp>
        <tr r="W42" s="1"/>
      </tp>
      <tp>
        <v>2</v>
        <stp/>
        <stp>27430c14-c34b-4cfa-8dc7-977186c324f7</stp>
        <tr r="T71" s="1"/>
      </tp>
    </main>
    <main first="rtdsrv_eco_c788318b98dd44fa88464b66ee584b9b">
      <tp>
        <v>2</v>
        <stp/>
        <stp>8819a635-7659-4f88-80f7-2d9a6258013c</stp>
        <tr r="P109" s="1"/>
      </tp>
      <tp>
        <v>2</v>
        <stp/>
        <stp>c64d2399-79d9-42a3-aca7-c501da8b4467</stp>
        <tr r="S106" s="1"/>
      </tp>
    </main>
    <main first="rtdsrv_eco_c788318b98dd44fa88464b66ee584b9b">
      <tp>
        <v>3</v>
        <stp/>
        <stp>e52df348-0edd-4c9f-ab87-c7c6c9197f83</stp>
        <tr r="W44" s="1"/>
      </tp>
    </main>
    <main first="rtdsrv_eco_c788318b98dd44fa88464b66ee584b9b">
      <tp>
        <v>2</v>
        <stp/>
        <stp>00b10535-7b76-4a4f-a71e-4abe62294699</stp>
        <tr r="O55" s="1"/>
      </tp>
      <tp>
        <v>2</v>
        <stp/>
        <stp>f6ae5f8f-50d7-4559-8685-1abd2f3e6c5e</stp>
        <tr r="N106" s="1"/>
      </tp>
    </main>
    <main first="rtdsrv_eco_c788318b98dd44fa88464b66ee584b9b">
      <tp>
        <v>2</v>
        <stp/>
        <stp>26a1c105-d628-47df-845a-2f1bc57b3c99</stp>
        <tr r="S96" s="1"/>
      </tp>
    </main>
    <main first="rtdsrv_eco_c788318b98dd44fa88464b66ee584b9b">
      <tp>
        <v>2</v>
        <stp/>
        <stp>d92e0163-83af-4271-9ade-72459ef7929b</stp>
        <tr r="X121" s="1"/>
      </tp>
    </main>
    <main first="rtdsrv_eco_c788318b98dd44fa88464b66ee584b9b">
      <tp>
        <v>2</v>
        <stp/>
        <stp>02a4dfca-53a3-4624-aeb7-efdbcc253240</stp>
        <tr r="X131" s="1"/>
      </tp>
    </main>
    <main first="rtdsrv_eco_c788318b98dd44fa88464b66ee584b9b">
      <tp>
        <v>2</v>
        <stp/>
        <stp>4ade8e7f-3a2a-4de0-8e46-0fd4df18a350</stp>
        <tr r="N104" s="1"/>
      </tp>
    </main>
    <main first="rtdsrv_eco_c788318b98dd44fa88464b66ee584b9b">
      <tp>
        <v>2</v>
        <stp/>
        <stp>c3cbf05f-dcaf-4257-8f6d-5f0257f3c7bc</stp>
        <tr r="T57" s="1"/>
      </tp>
    </main>
    <main first="rtdsrv_eco_c788318b98dd44fa88464b66ee584b9b">
      <tp>
        <v>2</v>
        <stp/>
        <stp>c65cc0e9-d817-4e07-9cfc-c226d383a2d5</stp>
        <tr r="P90" s="1"/>
      </tp>
    </main>
    <main first="rtdsrv_eco_c788318b98dd44fa88464b66ee584b9b">
      <tp>
        <v>2</v>
        <stp/>
        <stp>100d4690-f835-45bb-a88b-ee39af4ce924</stp>
        <tr r="O124" s="1"/>
      </tp>
    </main>
    <main first="rtdsrv_eco_c788318b98dd44fa88464b66ee584b9b">
      <tp>
        <v>2</v>
        <stp/>
        <stp>84f7f62e-7e98-47df-a4c0-577b87b03038</stp>
        <tr r="P74" s="1"/>
      </tp>
    </main>
    <main first="rtdsrv_eco_c788318b98dd44fa88464b66ee584b9b">
      <tp>
        <v>2</v>
        <stp/>
        <stp>1283f128-883d-41a3-8d17-2bf84c68882c</stp>
        <tr r="P89" s="1"/>
      </tp>
    </main>
    <main first="rtdsrv_eco_c788318b98dd44fa88464b66ee584b9b">
      <tp>
        <v>1</v>
        <stp/>
        <stp>9dd8cbf6-dc91-407f-9647-4c287fe545ac</stp>
        <tr r="V13" s="1"/>
      </tp>
    </main>
    <main first="rtdsrv_eco_c788318b98dd44fa88464b66ee584b9b">
      <tp>
        <v>2</v>
        <stp/>
        <stp>5aa7f506-4631-4c16-97b4-114703005647</stp>
        <tr r="O88" s="1"/>
      </tp>
    </main>
    <main first="rtdsrv_eco_c788318b98dd44fa88464b66ee584b9b">
      <tp>
        <v>2</v>
        <stp/>
        <stp>fe8241ff-0d65-476f-a0f7-7bf38349553e</stp>
        <tr r="O109" s="1"/>
      </tp>
      <tp>
        <v>2</v>
        <stp/>
        <stp>032d3d0d-c93e-4825-b2c6-9daba63b202c</stp>
        <tr r="K11" s="1"/>
      </tp>
      <tp>
        <v>2</v>
        <stp/>
        <stp>eb33d966-4769-4307-b9c9-87de89c4e5a2</stp>
        <tr r="Y55" s="1"/>
      </tp>
    </main>
    <main first="rtdsrv_eco_c788318b98dd44fa88464b66ee584b9b">
      <tp>
        <v>2</v>
        <stp/>
        <stp>02d63584-610a-440f-8d9e-01001956ffef</stp>
        <tr r="Y105" s="1"/>
      </tp>
    </main>
    <main first="rtdsrv_eco_c788318b98dd44fa88464b66ee584b9b">
      <tp>
        <v>2</v>
        <stp/>
        <stp>758f4486-ba70-4605-9478-4929ea3d9929</stp>
        <tr r="Q106" s="1"/>
      </tp>
      <tp>
        <v>3</v>
        <stp/>
        <stp>3fd8bf20-5758-42a8-bc88-81abbab18e01</stp>
        <tr r="Y44" s="1"/>
      </tp>
      <tp>
        <v>2</v>
        <stp/>
        <stp>6cee8f38-34bc-4858-8f85-03866c15bf49</stp>
        <tr r="T108" s="1"/>
      </tp>
    </main>
    <main first="rtdsrv_eco_c788318b98dd44fa88464b66ee584b9b">
      <tp>
        <v>2</v>
        <stp/>
        <stp>425ffbe1-00d6-4e8f-bb50-7c988556ce7d</stp>
        <tr r="P119" s="1"/>
      </tp>
      <tp>
        <v>2</v>
        <stp/>
        <stp>6d09119c-b6f9-4926-8b44-0ce8c5cd5cf8</stp>
        <tr r="U101" s="1"/>
      </tp>
    </main>
    <main first="rtdsrv_eco_c788318b98dd44fa88464b66ee584b9b">
      <tp>
        <v>2</v>
        <stp/>
        <stp>06f47431-bf52-4153-833e-91aed3567c70</stp>
        <tr r="N81" s="1"/>
      </tp>
      <tp>
        <v>2</v>
        <stp/>
        <stp>9654e7c6-814c-47ea-9bbf-d972aae82cff</stp>
        <tr r="O71" s="1"/>
      </tp>
    </main>
    <main first="rtdsrv_eco_c788318b98dd44fa88464b66ee584b9b">
      <tp>
        <v>2</v>
        <stp/>
        <stp>8f646b4f-479c-4d85-a5ec-6d51b140e4ad</stp>
        <tr r="V84" s="1"/>
      </tp>
    </main>
    <main first="rtdsrv_eco_c788318b98dd44fa88464b66ee584b9b">
      <tp>
        <v>2</v>
        <stp/>
        <stp>95b0f2ae-ecde-4381-82fb-fe3c55610d17</stp>
        <tr r="Q98" s="1"/>
      </tp>
    </main>
    <main first="rtdsrv_eco_c788318b98dd44fa88464b66ee584b9b">
      <tp>
        <v>2</v>
        <stp/>
        <stp>1dfc31bc-c982-41ee-a401-9ee542f5f581</stp>
        <tr r="Y114" s="1"/>
      </tp>
    </main>
    <main first="rtdsrv_eco_c788318b98dd44fa88464b66ee584b9b">
      <tp>
        <v>2</v>
        <stp/>
        <stp>93ba812b-6942-455d-af72-5a8754d7037c</stp>
        <tr r="U89" s="1"/>
      </tp>
    </main>
    <main first="rtdsrv_eco_c788318b98dd44fa88464b66ee584b9b">
      <tp>
        <v>2</v>
        <stp/>
        <stp>1ad1f515-a8f3-41ff-9c33-92a06c72b082</stp>
        <tr r="O103" s="1"/>
      </tp>
    </main>
    <main first="rtdsrv_eco_c788318b98dd44fa88464b66ee584b9b">
      <tp>
        <v>2</v>
        <stp/>
        <stp>5bd22fff-5f4c-49ac-a97d-fcdce5dfc23e</stp>
        <tr r="V93" s="1"/>
      </tp>
    </main>
    <main first="rtdsrv_eco_c788318b98dd44fa88464b66ee584b9b">
      <tp>
        <v>2</v>
        <stp/>
        <stp>2e9262ac-3366-48db-9c88-e3f038471427</stp>
        <tr r="P68" s="1"/>
      </tp>
    </main>
    <main first="rtdsrv_eco_c788318b98dd44fa88464b66ee584b9b">
      <tp>
        <v>2</v>
        <stp/>
        <stp>ca14979f-befa-4aaa-b1ee-cff674a52c3a</stp>
        <tr r="T130" s="1"/>
      </tp>
    </main>
    <main first="rtdsrv_eco_c788318b98dd44fa88464b66ee584b9b">
      <tp>
        <v>2</v>
        <stp/>
        <stp>fdd35f59-7967-4de4-8fba-38342bffa8ac</stp>
        <tr r="P81" s="1"/>
      </tp>
    </main>
    <main first="rtdsrv_eco_c788318b98dd44fa88464b66ee584b9b">
      <tp>
        <v>2</v>
        <stp/>
        <stp>aa524eae-10a3-4893-8179-1a580dbf254b</stp>
        <tr r="U111" s="1"/>
      </tp>
    </main>
    <main first="rtdsrv_eco_c788318b98dd44fa88464b66ee584b9b">
      <tp>
        <v>2</v>
        <stp/>
        <stp>8b970ac8-a7d9-44bd-9d65-0f4752a08e5b</stp>
        <tr r="S94" s="1"/>
      </tp>
    </main>
    <main first="rtdsrv_eco_c788318b98dd44fa88464b66ee584b9b">
      <tp>
        <v>3</v>
        <stp/>
        <stp>ede0cf19-79be-4aed-8ce6-cfb98512af19</stp>
        <tr r="X46" s="1"/>
      </tp>
      <tp>
        <v>2</v>
        <stp/>
        <stp>9b2c70c9-88de-491e-841b-1575895bb33f</stp>
        <tr r="N102" s="1"/>
      </tp>
    </main>
    <main first="rtdsrv_eco_c788318b98dd44fa88464b66ee584b9b">
      <tp>
        <v>2</v>
        <stp/>
        <stp>7e5dda24-d98f-42df-abca-a3797da3833e</stp>
        <tr r="Y57" s="1"/>
      </tp>
      <tp>
        <v>2</v>
        <stp/>
        <stp>bbd1fd53-244d-413e-a0f8-313c0dbd1c66</stp>
        <tr r="W87" s="1"/>
      </tp>
    </main>
    <main first="rtdsrv_eco_c788318b98dd44fa88464b66ee584b9b">
      <tp>
        <v>2</v>
        <stp/>
        <stp>bcf73730-b50b-47fd-90df-1a211238cdc6</stp>
        <tr r="V80" s="1"/>
      </tp>
    </main>
    <main first="rtdsrv_eco_c788318b98dd44fa88464b66ee584b9b">
      <tp>
        <v>2</v>
        <stp/>
        <stp>cf9a65a8-2761-4a9d-9035-ec1eb067bd93</stp>
        <tr r="O131" s="1"/>
      </tp>
      <tp>
        <v>2</v>
        <stp/>
        <stp>3f09197a-fdd0-4ad0-9b67-b9c257cc8010</stp>
        <tr r="E35" s="1"/>
      </tp>
    </main>
    <main first="rtdsrv_eco_c788318b98dd44fa88464b66ee584b9b">
      <tp>
        <v>5</v>
        <stp/>
        <stp>828797ac-c5d0-4556-894b-d62d3aeee286</stp>
        <tr r="Y36" s="1"/>
      </tp>
      <tp>
        <v>2</v>
        <stp/>
        <stp>d57c6ada-9a72-42ff-9b98-301f03bfc089</stp>
        <tr r="Q56" s="1"/>
      </tp>
    </main>
    <main first="rtdsrv_eco_c788318b98dd44fa88464b66ee584b9b">
      <tp>
        <v>2</v>
        <stp/>
        <stp>cd8064ca-a3a5-4b72-9b97-f383d95d311f</stp>
        <tr r="W134" s="1"/>
      </tp>
    </main>
    <main first="rtdsrv_eco_c788318b98dd44fa88464b66ee584b9b">
      <tp>
        <v>2</v>
        <stp/>
        <stp>9b72adeb-d59c-4653-add9-d72a2e887f88</stp>
        <tr r="O106" s="1"/>
      </tp>
    </main>
    <main first="rtdsrv_eco_c788318b98dd44fa88464b66ee584b9b">
      <tp>
        <v>2</v>
        <stp/>
        <stp>82774091-1491-47a4-ac30-6ae0969fbb85</stp>
        <tr r="E14" s="1"/>
      </tp>
    </main>
    <main first="rtdsrv_eco_c788318b98dd44fa88464b66ee584b9b">
      <tp>
        <v>2</v>
        <stp/>
        <stp>466c7f80-bd33-446a-b3ad-ec6cb52beee1</stp>
        <tr r="W77" s="1"/>
      </tp>
    </main>
    <main first="rtdsrv_eco_c788318b98dd44fa88464b66ee584b9b">
      <tp>
        <v>2</v>
        <stp/>
        <stp>dee4ce91-dc25-4cf5-8cbd-161ae327c77c</stp>
        <tr r="N68" s="1"/>
      </tp>
    </main>
    <main first="rtdsrv_eco_c788318b98dd44fa88464b66ee584b9b">
      <tp>
        <v>2</v>
        <stp/>
        <stp>3e289635-3eee-4712-bfdf-3759038923e8</stp>
        <tr r="U83" s="1"/>
      </tp>
    </main>
    <main first="rtdsrv_eco_c788318b98dd44fa88464b66ee584b9b">
      <tp>
        <v>2</v>
        <stp/>
        <stp>44fd6599-5886-462c-ab0d-c61b14abcd9f</stp>
        <tr r="X114" s="1"/>
      </tp>
    </main>
    <main first="rtdsrv_eco_c788318b98dd44fa88464b66ee584b9b">
      <tp>
        <v>2</v>
        <stp/>
        <stp>8a567701-4703-4452-abf1-6a6d4aa204c9</stp>
        <tr r="V60" s="1"/>
      </tp>
    </main>
    <main first="rtdsrv_eco_c788318b98dd44fa88464b66ee584b9b">
      <tp>
        <v>2</v>
        <stp/>
        <stp>e7ee8c71-c2ac-470a-924a-ecd1447967e2</stp>
        <tr r="V50" s="1"/>
      </tp>
      <tp>
        <v>2</v>
        <stp/>
        <stp>6e2f71be-f7c9-4fdb-a1de-07659eafedbc</stp>
        <tr r="C10" s="6"/>
      </tp>
    </main>
    <main first="rtdsrv_eco_c788318b98dd44fa88464b66ee584b9b">
      <tp>
        <v>2</v>
        <stp/>
        <stp>2ca9871e-0765-46a3-af89-2cfe683ae696</stp>
        <tr r="U56" s="1"/>
      </tp>
      <tp>
        <v>2</v>
        <stp/>
        <stp>73741353-420c-438f-9854-690f09734e14</stp>
        <tr r="N78" s="1"/>
      </tp>
      <tp>
        <v>2</v>
        <stp/>
        <stp>c04adaa7-e57f-4ede-8c2a-f607615e8f65</stp>
        <tr r="T31" s="1"/>
      </tp>
    </main>
    <main first="rtdsrv_eco_c788318b98dd44fa88464b66ee584b9b">
      <tp>
        <v>2</v>
        <stp/>
        <stp>e4b34a14-a895-4454-864c-5c4767960b98</stp>
        <tr r="S127" s="1"/>
      </tp>
    </main>
    <main first="rtdsrv_eco_c788318b98dd44fa88464b66ee584b9b">
      <tp>
        <v>2</v>
        <stp/>
        <stp>156687f1-54b0-4438-89ed-bf62f7929923</stp>
        <tr r="V19" s="1"/>
      </tp>
    </main>
    <main first="rtdsrv_eco_c788318b98dd44fa88464b66ee584b9b">
      <tp>
        <v>2</v>
        <stp/>
        <stp>6cad984d-2f35-4808-85dc-bba32d76b190</stp>
        <tr r="W80" s="1"/>
      </tp>
      <tp>
        <v>2</v>
        <stp/>
        <stp>c04ccd5a-d46f-4a5e-b463-bc86137cb16c</stp>
        <tr r="V88" s="1"/>
      </tp>
    </main>
    <main first="rtdsrv_eco_c788318b98dd44fa88464b66ee584b9b">
      <tp>
        <v>2</v>
        <stp/>
        <stp>0860cab8-68ff-4eb9-8e5d-83f1d1ce7c24</stp>
        <tr r="W58" s="1"/>
      </tp>
    </main>
    <main first="rtdsrv_eco_c788318b98dd44fa88464b66ee584b9b">
      <tp>
        <v>2</v>
        <stp/>
        <stp>6124e4b2-2970-4c52-bde5-8269b422dda8</stp>
        <tr r="Q121" s="1"/>
      </tp>
    </main>
    <main first="rtdsrv_eco_c788318b98dd44fa88464b66ee584b9b">
      <tp>
        <v>2</v>
        <stp/>
        <stp>239f6f0f-e32e-4a9a-98f0-c080af9a2c16</stp>
        <tr r="X32" s="1"/>
      </tp>
    </main>
    <main first="rtdsrv_eco_c788318b98dd44fa88464b66ee584b9b">
      <tp>
        <v>2</v>
        <stp/>
        <stp>b803412e-53e4-454b-9a56-8928847d1d93</stp>
        <tr r="X84" s="1"/>
      </tp>
      <tp>
        <v>2</v>
        <stp/>
        <stp>6a496226-1e8e-4db5-83b8-44a821bcb2cb</stp>
        <tr r="T125" s="1"/>
      </tp>
    </main>
    <main first="rtdsrv_eco_c788318b98dd44fa88464b66ee584b9b">
      <tp>
        <v>2</v>
        <stp/>
        <stp>519da370-89c5-43ae-8f8a-cc7a1e50ec0a</stp>
        <tr r="Q81" s="1"/>
      </tp>
    </main>
    <main first="rtdsrv_eco_c788318b98dd44fa88464b66ee584b9b">
      <tp>
        <v>2</v>
        <stp/>
        <stp>e01bd0c0-7632-4eda-9ee7-8a2f3b4e6219</stp>
        <tr r="U67" s="1"/>
      </tp>
    </main>
    <main first="rtdsrv_eco_c788318b98dd44fa88464b66ee584b9b">
      <tp>
        <v>2</v>
        <stp/>
        <stp>35009e4e-5eaa-4798-a58a-472963a9cc7a</stp>
        <tr r="P73" s="1"/>
      </tp>
    </main>
    <main first="rtdsrv_eco_c788318b98dd44fa88464b66ee584b9b">
      <tp>
        <v>2</v>
        <stp/>
        <stp>c1bcbd0f-060f-4f19-bc85-27420ee9c4e1</stp>
        <tr r="Y83" s="1"/>
      </tp>
    </main>
    <main first="rtdsrv_eco_c788318b98dd44fa88464b66ee584b9b">
      <tp>
        <v>2</v>
        <stp/>
        <stp>70153a0a-436f-449c-b6c4-b3da32198f69</stp>
        <tr r="P133" s="1"/>
      </tp>
      <tp>
        <v>2</v>
        <stp/>
        <stp>2ca73a19-3f33-469c-b6cb-afa4e148edd2</stp>
        <tr r="V62" s="1"/>
      </tp>
      <tp>
        <v>2</v>
        <stp/>
        <stp>d5fe1c34-1f6b-411a-b146-7f2e6f4430f4</stp>
        <tr r="U114" s="1"/>
      </tp>
    </main>
    <main first="rtdsrv_eco_c788318b98dd44fa88464b66ee584b9b">
      <tp>
        <v>2</v>
        <stp/>
        <stp>64055dbc-f891-4512-9a8f-cb980d01d8cb</stp>
        <tr r="L32" s="1"/>
      </tp>
      <tp>
        <v>2</v>
        <stp/>
        <stp>b529b3f8-f48e-4bff-bd5c-cea66a30657b</stp>
        <tr r="U74" s="1"/>
      </tp>
    </main>
    <main first="rtdsrv_eco_c788318b98dd44fa88464b66ee584b9b">
      <tp>
        <v>2</v>
        <stp/>
        <stp>12556d39-2c5e-4c07-8ef2-85d56c68dab9</stp>
        <tr r="V37" s="1"/>
      </tp>
    </main>
    <main first="rtdsrv_eco_c788318b98dd44fa88464b66ee584b9b">
      <tp>
        <v>2</v>
        <stp/>
        <stp>0e629dcd-87a6-4a83-aa9a-14fa57520220</stp>
        <tr r="O50" s="1"/>
      </tp>
    </main>
    <main first="rtdsrv_eco_c788318b98dd44fa88464b66ee584b9b">
      <tp>
        <v>2</v>
        <stp/>
        <stp>423b539a-49f6-4c01-8375-67b5f5ce93d3</stp>
        <tr r="T119" s="1"/>
      </tp>
    </main>
    <main first="rtdsrv_eco_c788318b98dd44fa88464b66ee584b9b">
      <tp>
        <v>2</v>
        <stp/>
        <stp>e7e9c501-b0c1-4f66-a351-2f333c949d25</stp>
        <tr r="L34" s="1"/>
      </tp>
      <tp>
        <v>2</v>
        <stp/>
        <stp>319aeca9-4e34-4736-9750-fd28e5ecc66e</stp>
        <tr r="V117" s="1"/>
      </tp>
    </main>
    <main first="rtdsrv_eco_c788318b98dd44fa88464b66ee584b9b">
      <tp>
        <v>2</v>
        <stp/>
        <stp>180b3919-69f8-48b1-a9c2-c6d9e35e2b61</stp>
        <tr r="N57" s="1"/>
      </tp>
    </main>
    <main first="rtdsrv_eco_c788318b98dd44fa88464b66ee584b9b">
      <tp>
        <v>2</v>
        <stp/>
        <stp>5bdac338-6627-479c-a6d4-b40133365e84</stp>
        <tr r="V76" s="1"/>
      </tp>
      <tp>
        <v>2</v>
        <stp/>
        <stp>cd611e25-baf7-466e-b21f-e06943b76691</stp>
        <tr r="N124" s="1"/>
      </tp>
    </main>
    <main first="rtdsrv_eco_c788318b98dd44fa88464b66ee584b9b">
      <tp>
        <v>2</v>
        <stp/>
        <stp>3e38d0ab-d740-4071-94e9-62756b61b721</stp>
        <tr r="U85" s="1"/>
      </tp>
    </main>
    <main first="rtdsrv_eco_c788318b98dd44fa88464b66ee584b9b">
      <tp>
        <v>2</v>
        <stp/>
        <stp>b7857b26-7fda-4009-bb8e-4742db7584b1</stp>
        <tr r="Q118" s="1"/>
      </tp>
      <tp>
        <v>1</v>
        <stp/>
        <stp>578da29e-8776-4c07-99d6-79b8402e4e83</stp>
        <tr r="T12" s="1"/>
      </tp>
    </main>
    <main first="rtdsrv_eco_c788318b98dd44fa88464b66ee584b9b">
      <tp>
        <v>2</v>
        <stp/>
        <stp>dfb1ae03-3b56-48e5-8a38-abdc3b30e473</stp>
        <tr r="T96" s="1"/>
      </tp>
    </main>
    <main first="rtdsrv_eco_c788318b98dd44fa88464b66ee584b9b">
      <tp>
        <v>2</v>
        <stp/>
        <stp>f7ff8dd7-0fda-4dc5-a156-87960dad12c0</stp>
        <tr r="Q96" s="1"/>
      </tp>
      <tp>
        <v>3</v>
        <stp/>
        <stp>5dc89cd1-b5e0-457c-911c-3f2d25064f90</stp>
        <tr r="X34" s="1"/>
      </tp>
    </main>
    <main first="rtdsrv_eco_c788318b98dd44fa88464b66ee584b9b">
      <tp>
        <v>2</v>
        <stp/>
        <stp>fff4e6cc-bbc7-4406-9d48-d1632aa95bbc</stp>
        <tr r="V79" s="1"/>
      </tp>
    </main>
    <main first="rtdsrv_eco_c788318b98dd44fa88464b66ee584b9b">
      <tp>
        <v>2</v>
        <stp/>
        <stp>12b1e233-4cf8-44ff-9028-bd3903b38506</stp>
        <tr r="O79" s="1"/>
      </tp>
    </main>
    <main first="rtdsrv_eco_c788318b98dd44fa88464b66ee584b9b">
      <tp>
        <v>2</v>
        <stp/>
        <stp>9aaaef42-27bd-4bd4-a1a1-e2e03b458373</stp>
        <tr r="P79" s="1"/>
      </tp>
      <tp>
        <v>2</v>
        <stp/>
        <stp>e9923cef-bbb7-47a1-beca-9b7b49e72280</stp>
        <tr r="X37" s="1"/>
      </tp>
    </main>
    <main first="rtdsrv_eco_c788318b98dd44fa88464b66ee584b9b">
      <tp>
        <v>2</v>
        <stp/>
        <stp>5cb76ad5-b9ae-4f4d-b560-de396a92c504</stp>
        <tr r="X81" s="1"/>
      </tp>
    </main>
    <main first="rtdsrv_eco_c788318b98dd44fa88464b66ee584b9b">
      <tp>
        <v>2</v>
        <stp/>
        <stp>f65f2f5e-25ab-4bab-a0cb-72b51159bc76</stp>
        <tr r="S108" s="1"/>
      </tp>
    </main>
    <main first="rtdsrv_eco_c788318b98dd44fa88464b66ee584b9b">
      <tp>
        <v>2</v>
        <stp/>
        <stp>7b74d1e2-1ac3-499c-be4d-06fadcaf7ca4</stp>
        <tr r="Q100" s="1"/>
      </tp>
    </main>
    <main first="rtdsrv_eco_c788318b98dd44fa88464b66ee584b9b">
      <tp>
        <v>2</v>
        <stp/>
        <stp>65bc56df-3122-4a3f-90cd-d4a9d747157c</stp>
        <tr r="W132" s="1"/>
      </tp>
    </main>
    <main first="rtdsrv_eco_c788318b98dd44fa88464b66ee584b9b">
      <tp>
        <v>2</v>
        <stp/>
        <stp>31947b8f-0936-4aad-a0f9-02446f31564f</stp>
        <tr r="Y108" s="1"/>
      </tp>
    </main>
    <main first="rtdsrv_eco_c788318b98dd44fa88464b66ee584b9b">
      <tp>
        <v>3</v>
        <stp/>
        <stp>532e2026-b9ac-41be-b391-06572865b092</stp>
        <tr r="U45" s="1"/>
      </tp>
    </main>
    <main first="rtdsrv_eco_c788318b98dd44fa88464b66ee584b9b">
      <tp>
        <v>2</v>
        <stp/>
        <stp>2757bc0a-48d9-40a3-9727-5f5bb1423583</stp>
        <tr r="X111" s="1"/>
      </tp>
      <tp>
        <v>2</v>
        <stp/>
        <stp>c0b1f499-f018-46a6-83e8-98aa3934d326</stp>
        <tr r="S85" s="1"/>
      </tp>
    </main>
    <main first="rtdsrv_eco_c788318b98dd44fa88464b66ee584b9b">
      <tp>
        <v>2</v>
        <stp/>
        <stp>e31cf5c4-fc7e-4c5d-8f13-8e82af58c536</stp>
        <tr r="V72" s="1"/>
      </tp>
      <tp>
        <v>2</v>
        <stp/>
        <stp>a21986e9-1c14-4d6e-bc09-e51e1aea47f1</stp>
        <tr r="Q105" s="1"/>
      </tp>
    </main>
    <main first="rtdsrv_eco_c788318b98dd44fa88464b66ee584b9b">
      <tp>
        <v>2</v>
        <stp/>
        <stp>67840775-5ee2-4b91-a74f-6fccfb4c27f1</stp>
        <tr r="E41" s="1"/>
      </tp>
    </main>
    <main first="rtdsrv_eco_c788318b98dd44fa88464b66ee584b9b">
      <tp>
        <v>2</v>
        <stp/>
        <stp>b39f12f4-9e10-41a2-a78e-71acf0d540d2</stp>
        <tr r="W68" s="1"/>
      </tp>
    </main>
    <main first="rtdsrv_eco_c788318b98dd44fa88464b66ee584b9b">
      <tp>
        <v>2</v>
        <stp/>
        <stp>229954dc-671f-4bec-a65e-e0fe8ec43024</stp>
        <tr r="O78" s="1"/>
      </tp>
    </main>
    <main first="rtdsrv_eco_c788318b98dd44fa88464b66ee584b9b">
      <tp>
        <v>2</v>
        <stp/>
        <stp>3105d19e-ac0a-401e-9e37-fab753047f4e</stp>
        <tr r="N111" s="1"/>
      </tp>
    </main>
    <main first="rtdsrv_eco_c788318b98dd44fa88464b66ee584b9b">
      <tp>
        <v>2</v>
        <stp/>
        <stp>b7dac872-f98b-44c8-a32b-9dd902a5766b</stp>
        <tr r="W84" s="1"/>
      </tp>
      <tp>
        <v>2</v>
        <stp/>
        <stp>c979b35a-00a5-4271-b827-98dd9d565f04</stp>
        <tr r="W105" s="1"/>
      </tp>
      <tp>
        <v>2</v>
        <stp/>
        <stp>7cd9fcfe-7e68-4af4-80dc-2449651c8ee7</stp>
        <tr r="X117" s="1"/>
      </tp>
    </main>
    <main first="rtdsrv_eco_c788318b98dd44fa88464b66ee584b9b">
      <tp>
        <v>2</v>
        <stp/>
        <stp>303b254e-fef6-4815-becc-e45022a7d008</stp>
        <tr r="N134" s="1"/>
      </tp>
      <tp>
        <v>3</v>
        <stp/>
        <stp>a30c32b6-f49f-4c11-902d-01d50c6a355a</stp>
        <tr r="V34" s="1"/>
      </tp>
    </main>
    <main first="rtdsrv_eco_c788318b98dd44fa88464b66ee584b9b">
      <tp>
        <v>2</v>
        <stp/>
        <stp>e0eeba33-18b3-4115-8526-d54e779a0f0a</stp>
        <tr r="Q132" s="1"/>
      </tp>
      <tp>
        <v>2</v>
        <stp/>
        <stp>d9d2cd26-baf9-410c-bc9c-8a3c2140f666</stp>
        <tr r="Q76" s="1"/>
      </tp>
    </main>
    <main first="rtdsrv_eco_c788318b98dd44fa88464b66ee584b9b">
      <tp>
        <v>2</v>
        <stp/>
        <stp>30ad6c51-3236-46ff-ae54-1659e51ed307</stp>
        <tr r="W88" s="1"/>
      </tp>
      <tp>
        <v>2</v>
        <stp/>
        <stp>9380bf2c-6350-44ca-99e4-e069c29fbfe8</stp>
        <tr r="P117" s="1"/>
      </tp>
      <tp>
        <v>2</v>
        <stp/>
        <stp>a77efdd7-b471-4f5b-8323-f26d8e7df521</stp>
        <tr r="V35" s="1"/>
      </tp>
      <tp>
        <v>2</v>
        <stp/>
        <stp>6e4a1457-c5da-48bf-9e3c-86df84b2af6c</stp>
        <tr r="Q115" s="1"/>
      </tp>
    </main>
    <main first="rtdsrv_eco_c788318b98dd44fa88464b66ee584b9b">
      <tp>
        <v>2</v>
        <stp/>
        <stp>03709bc6-ff60-4318-b483-5204eee4cc39</stp>
        <tr r="Q59" s="1"/>
      </tp>
      <tp>
        <v>2</v>
        <stp/>
        <stp>4efe7c57-3d50-41ae-9a2a-854351d96ea1</stp>
        <tr r="Q84" s="1"/>
      </tp>
    </main>
    <main first="rtdsrv_eco_c788318b98dd44fa88464b66ee584b9b">
      <tp>
        <v>2</v>
        <stp/>
        <stp>6576e9a5-5fc1-425a-9ba4-a9228278f1ab</stp>
        <tr r="V18" s="1"/>
      </tp>
      <tp>
        <v>2</v>
        <stp/>
        <stp>7a372351-ab7a-4cf4-925b-7016122f13e9</stp>
        <tr r="V82" s="1"/>
      </tp>
    </main>
    <main first="rtdsrv_eco_c788318b98dd44fa88464b66ee584b9b">
      <tp>
        <v>2</v>
        <stp/>
        <stp>e1f03330-2577-430f-a236-5166550a0b18</stp>
        <tr r="Y59" s="1"/>
      </tp>
    </main>
    <main first="rtdsrv_eco_c788318b98dd44fa88464b66ee584b9b">
      <tp>
        <v>2</v>
        <stp/>
        <stp>c4dc9323-2002-40f7-9aa3-20728541ce43</stp>
        <tr r="Y86" s="1"/>
      </tp>
    </main>
    <main first="rtdsrv_eco_c788318b98dd44fa88464b66ee584b9b">
      <tp>
        <v>2</v>
        <stp/>
        <stp>007abf20-eeea-4030-8225-2c492ddc25fa</stp>
        <tr r="O54" s="1"/>
      </tp>
    </main>
    <main first="rtdsrv_eco_c788318b98dd44fa88464b66ee584b9b">
      <tp>
        <v>2</v>
        <stp/>
        <stp>17e61122-7311-4878-9490-3da7a2202edc</stp>
        <tr r="W131" s="1"/>
      </tp>
      <tp>
        <v>2</v>
        <stp/>
        <stp>255a1174-fb5c-4ce6-8f17-5e6c3a520b78</stp>
        <tr r="V53" s="1"/>
      </tp>
    </main>
    <main first="rtdsrv_eco_c788318b98dd44fa88464b66ee584b9b">
      <tp>
        <v>2</v>
        <stp/>
        <stp>772fcc9e-f6e5-450e-8f6e-126b14d80df5</stp>
        <tr r="N63" s="1"/>
      </tp>
    </main>
    <main first="rtdsrv_eco_c788318b98dd44fa88464b66ee584b9b">
      <tp>
        <v>2</v>
        <stp/>
        <stp>603bbd9d-3e1c-41a4-8411-90ef75be1d7a</stp>
        <tr r="X79" s="1"/>
      </tp>
    </main>
    <main first="rtdsrv_eco_c788318b98dd44fa88464b66ee584b9b">
      <tp>
        <v>2</v>
        <stp/>
        <stp>52de950c-f1a7-4d9f-bfa0-189f6eac18e6</stp>
        <tr r="P61" s="1"/>
      </tp>
    </main>
    <main first="rtdsrv_eco_c788318b98dd44fa88464b66ee584b9b">
      <tp>
        <v>2</v>
        <stp/>
        <stp>6f51734c-794b-4a67-9cb5-34ed05aad5c7</stp>
        <tr r="X93" s="1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volatileDependencies" Target="volatileDependencies.xml"/><Relationship Id="rId4" Type="http://schemas.openxmlformats.org/officeDocument/2006/relationships/externalLink" Target="externalLinks/externalLink2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13" Type="http://schemas.openxmlformats.org/officeDocument/2006/relationships/image" Target="../media/image13.png"/><Relationship Id="rId18" Type="http://schemas.openxmlformats.org/officeDocument/2006/relationships/image" Target="../media/image18.png"/><Relationship Id="rId3" Type="http://schemas.openxmlformats.org/officeDocument/2006/relationships/image" Target="../media/image3.png"/><Relationship Id="rId21" Type="http://schemas.openxmlformats.org/officeDocument/2006/relationships/image" Target="../media/image21.svg"/><Relationship Id="rId7" Type="http://schemas.openxmlformats.org/officeDocument/2006/relationships/image" Target="../media/image7.png"/><Relationship Id="rId12" Type="http://schemas.openxmlformats.org/officeDocument/2006/relationships/image" Target="../media/image12.emf"/><Relationship Id="rId17" Type="http://schemas.openxmlformats.org/officeDocument/2006/relationships/image" Target="../media/image17.png"/><Relationship Id="rId25" Type="http://schemas.openxmlformats.org/officeDocument/2006/relationships/image" Target="../media/image25.png"/><Relationship Id="rId2" Type="http://schemas.openxmlformats.org/officeDocument/2006/relationships/image" Target="../media/image2.png"/><Relationship Id="rId16" Type="http://schemas.openxmlformats.org/officeDocument/2006/relationships/image" Target="../media/image16.png"/><Relationship Id="rId20" Type="http://schemas.openxmlformats.org/officeDocument/2006/relationships/image" Target="../media/image20.png"/><Relationship Id="rId1" Type="http://schemas.openxmlformats.org/officeDocument/2006/relationships/image" Target="../media/image1.JPG"/><Relationship Id="rId6" Type="http://schemas.openxmlformats.org/officeDocument/2006/relationships/image" Target="../media/image6.png"/><Relationship Id="rId11" Type="http://schemas.openxmlformats.org/officeDocument/2006/relationships/image" Target="../media/image11.png"/><Relationship Id="rId24" Type="http://schemas.openxmlformats.org/officeDocument/2006/relationships/image" Target="../media/image24.png"/><Relationship Id="rId5" Type="http://schemas.openxmlformats.org/officeDocument/2006/relationships/image" Target="../media/image5.emf"/><Relationship Id="rId15" Type="http://schemas.openxmlformats.org/officeDocument/2006/relationships/image" Target="../media/image15.png"/><Relationship Id="rId23" Type="http://schemas.openxmlformats.org/officeDocument/2006/relationships/image" Target="../media/image23.svg"/><Relationship Id="rId10" Type="http://schemas.openxmlformats.org/officeDocument/2006/relationships/image" Target="../media/image10.png"/><Relationship Id="rId19" Type="http://schemas.openxmlformats.org/officeDocument/2006/relationships/image" Target="../media/image19.png"/><Relationship Id="rId4" Type="http://schemas.openxmlformats.org/officeDocument/2006/relationships/image" Target="../media/image4.emf"/><Relationship Id="rId9" Type="http://schemas.openxmlformats.org/officeDocument/2006/relationships/image" Target="../media/image9.png"/><Relationship Id="rId14" Type="http://schemas.openxmlformats.org/officeDocument/2006/relationships/image" Target="../media/image14.png"/><Relationship Id="rId22" Type="http://schemas.openxmlformats.org/officeDocument/2006/relationships/image" Target="../media/image22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9.png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28.emf"/><Relationship Id="rId2" Type="http://schemas.openxmlformats.org/officeDocument/2006/relationships/image" Target="../media/image27.emf"/><Relationship Id="rId1" Type="http://schemas.openxmlformats.org/officeDocument/2006/relationships/image" Target="../media/image26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34925</xdr:colOff>
      <xdr:row>7</xdr:row>
      <xdr:rowOff>22225</xdr:rowOff>
    </xdr:from>
    <xdr:to>
      <xdr:col>17</xdr:col>
      <xdr:colOff>20507</xdr:colOff>
      <xdr:row>27</xdr:row>
      <xdr:rowOff>93345</xdr:rowOff>
    </xdr:to>
    <xdr:pic>
      <xdr:nvPicPr>
        <xdr:cNvPr id="14" name="Imagem 13">
          <a:extLst>
            <a:ext uri="{FF2B5EF4-FFF2-40B4-BE49-F238E27FC236}">
              <a16:creationId xmlns:a16="http://schemas.microsoft.com/office/drawing/2014/main" id="{ED433566-D6FA-EF43-135F-25EE0C9641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alphaModFix amt="20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050" y="2149475"/>
          <a:ext cx="12252325" cy="4527550"/>
        </a:xfrm>
        <a:prstGeom prst="rect">
          <a:avLst/>
        </a:prstGeom>
        <a:ln>
          <a:solidFill>
            <a:srgbClr val="000000"/>
          </a:solidFill>
        </a:ln>
      </xdr:spPr>
    </xdr:pic>
    <xdr:clientData/>
  </xdr:twoCellAnchor>
  <xdr:twoCellAnchor editAs="oneCell">
    <xdr:from>
      <xdr:col>20</xdr:col>
      <xdr:colOff>268286</xdr:colOff>
      <xdr:row>9</xdr:row>
      <xdr:rowOff>98423</xdr:rowOff>
    </xdr:from>
    <xdr:to>
      <xdr:col>20</xdr:col>
      <xdr:colOff>914399</xdr:colOff>
      <xdr:row>12</xdr:row>
      <xdr:rowOff>130195</xdr:rowOff>
    </xdr:to>
    <xdr:pic>
      <xdr:nvPicPr>
        <xdr:cNvPr id="15" name="Imagem 14" descr="eu.png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31786" y="2646361"/>
          <a:ext cx="646113" cy="6620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553259</xdr:colOff>
      <xdr:row>11</xdr:row>
      <xdr:rowOff>129499</xdr:rowOff>
    </xdr:from>
    <xdr:to>
      <xdr:col>5</xdr:col>
      <xdr:colOff>1069842</xdr:colOff>
      <xdr:row>13</xdr:row>
      <xdr:rowOff>170180</xdr:rowOff>
    </xdr:to>
    <xdr:pic>
      <xdr:nvPicPr>
        <xdr:cNvPr id="8" name="Imagem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93134" y="3145749"/>
          <a:ext cx="516583" cy="499151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10522</xdr:colOff>
          <xdr:row>12</xdr:row>
          <xdr:rowOff>122464</xdr:rowOff>
        </xdr:from>
        <xdr:to>
          <xdr:col>4</xdr:col>
          <xdr:colOff>621978</xdr:colOff>
          <xdr:row>14</xdr:row>
          <xdr:rowOff>20615</xdr:rowOff>
        </xdr:to>
        <xdr:pic>
          <xdr:nvPicPr>
            <xdr:cNvPr id="60" name="Imagem 59">
              <a:extLst>
                <a:ext uri="{FF2B5EF4-FFF2-40B4-BE49-F238E27FC236}">
                  <a16:creationId xmlns:a16="http://schemas.microsoft.com/office/drawing/2014/main" id="{00000000-0008-0000-0000-00003C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$D$10" spid="_x0000_s100495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119379" y="2952750"/>
              <a:ext cx="605741" cy="325324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9525</xdr:colOff>
          <xdr:row>9</xdr:row>
          <xdr:rowOff>161215</xdr:rowOff>
        </xdr:from>
        <xdr:to>
          <xdr:col>4</xdr:col>
          <xdr:colOff>626083</xdr:colOff>
          <xdr:row>11</xdr:row>
          <xdr:rowOff>18960</xdr:rowOff>
        </xdr:to>
        <xdr:pic>
          <xdr:nvPicPr>
            <xdr:cNvPr id="64" name="Imagem 63">
              <a:extLst>
                <a:ext uri="{FF2B5EF4-FFF2-40B4-BE49-F238E27FC236}">
                  <a16:creationId xmlns:a16="http://schemas.microsoft.com/office/drawing/2014/main" id="{00000000-0008-0000-0000-000040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$D$9" spid="_x0000_s100496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120650" y="2732965"/>
              <a:ext cx="614018" cy="31304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64989</xdr:colOff>
          <xdr:row>9</xdr:row>
          <xdr:rowOff>179618</xdr:rowOff>
        </xdr:from>
        <xdr:to>
          <xdr:col>5</xdr:col>
          <xdr:colOff>667852</xdr:colOff>
          <xdr:row>11</xdr:row>
          <xdr:rowOff>50501</xdr:rowOff>
        </xdr:to>
        <xdr:pic>
          <xdr:nvPicPr>
            <xdr:cNvPr id="67" name="Imagem 66">
              <a:extLst>
                <a:ext uri="{FF2B5EF4-FFF2-40B4-BE49-F238E27FC236}">
                  <a16:creationId xmlns:a16="http://schemas.microsoft.com/office/drawing/2014/main" id="{00000000-0008-0000-0000-000043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$D$8" spid="_x0000_s100497"/>
                </a:ext>
              </a:extLst>
            </xdr:cNvPicPr>
          </xdr:nvPicPr>
          <xdr:blipFill>
            <a:blip xmlns:r="http://schemas.openxmlformats.org/officeDocument/2006/relationships" r:embed="rId5"/>
            <a:srcRect/>
            <a:stretch>
              <a:fillRect/>
            </a:stretch>
          </xdr:blipFill>
          <xdr:spPr bwMode="auto">
            <a:xfrm>
              <a:off x="1604864" y="2751368"/>
              <a:ext cx="588893" cy="312843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3</xdr:col>
      <xdr:colOff>63404</xdr:colOff>
      <xdr:row>7</xdr:row>
      <xdr:rowOff>123209</xdr:rowOff>
    </xdr:from>
    <xdr:to>
      <xdr:col>6</xdr:col>
      <xdr:colOff>95523</xdr:colOff>
      <xdr:row>14</xdr:row>
      <xdr:rowOff>15875</xdr:rowOff>
    </xdr:to>
    <xdr:sp macro="" textlink="">
      <xdr:nvSpPr>
        <xdr:cNvPr id="2" name="Retângulo: Cantos Arredondado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63404" y="1864923"/>
          <a:ext cx="2983235" cy="1416666"/>
        </a:xfrm>
        <a:prstGeom prst="roundRect">
          <a:avLst/>
        </a:prstGeom>
        <a:noFill/>
        <a:ln w="19050" cap="flat" cmpd="sng" algn="ctr">
          <a:solidFill>
            <a:srgbClr val="EFC749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6</xdr:col>
      <xdr:colOff>82550</xdr:colOff>
      <xdr:row>11</xdr:row>
      <xdr:rowOff>0</xdr:rowOff>
    </xdr:from>
    <xdr:to>
      <xdr:col>6</xdr:col>
      <xdr:colOff>589280</xdr:colOff>
      <xdr:row>15</xdr:row>
      <xdr:rowOff>0</xdr:rowOff>
    </xdr:to>
    <xdr:cxnSp macro="">
      <xdr:nvCxnSpPr>
        <xdr:cNvPr id="81" name="Conector reto 80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CxnSpPr/>
      </xdr:nvCxnSpPr>
      <xdr:spPr>
        <a:xfrm>
          <a:off x="3051175" y="3016250"/>
          <a:ext cx="520700" cy="889000"/>
        </a:xfrm>
        <a:prstGeom prst="line">
          <a:avLst/>
        </a:prstGeom>
        <a:ln w="12700" cap="rnd" cmpd="sng" algn="ctr">
          <a:solidFill>
            <a:srgbClr val="EFC749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332204</xdr:colOff>
      <xdr:row>9</xdr:row>
      <xdr:rowOff>41784</xdr:rowOff>
    </xdr:from>
    <xdr:to>
      <xdr:col>11</xdr:col>
      <xdr:colOff>879187</xdr:colOff>
      <xdr:row>11</xdr:row>
      <xdr:rowOff>168275</xdr:rowOff>
    </xdr:to>
    <xdr:pic>
      <xdr:nvPicPr>
        <xdr:cNvPr id="7" name="Imagem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96454" y="2613534"/>
          <a:ext cx="546983" cy="558291"/>
        </a:xfrm>
        <a:prstGeom prst="rect">
          <a:avLst/>
        </a:prstGeom>
      </xdr:spPr>
    </xdr:pic>
    <xdr:clientData/>
  </xdr:twoCellAnchor>
  <xdr:twoCellAnchor editAs="oneCell">
    <xdr:from>
      <xdr:col>9</xdr:col>
      <xdr:colOff>449199</xdr:colOff>
      <xdr:row>10</xdr:row>
      <xdr:rowOff>142875</xdr:rowOff>
    </xdr:from>
    <xdr:to>
      <xdr:col>9</xdr:col>
      <xdr:colOff>926465</xdr:colOff>
      <xdr:row>22</xdr:row>
      <xdr:rowOff>59931</xdr:rowOff>
    </xdr:to>
    <xdr:cxnSp macro="">
      <xdr:nvCxnSpPr>
        <xdr:cNvPr id="82" name="Conector reto 8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CxnSpPr>
          <a:cxnSpLocks/>
        </xdr:cNvCxnSpPr>
      </xdr:nvCxnSpPr>
      <xdr:spPr>
        <a:xfrm flipH="1">
          <a:off x="4449699" y="2936875"/>
          <a:ext cx="471551" cy="2590406"/>
        </a:xfrm>
        <a:prstGeom prst="line">
          <a:avLst/>
        </a:prstGeom>
        <a:ln w="12700" cap="rnd" cmpd="sng" algn="ctr">
          <a:solidFill>
            <a:srgbClr val="EFC749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 editAs="oneCell">
    <xdr:from>
      <xdr:col>18</xdr:col>
      <xdr:colOff>328609</xdr:colOff>
      <xdr:row>9</xdr:row>
      <xdr:rowOff>144463</xdr:rowOff>
    </xdr:from>
    <xdr:to>
      <xdr:col>18</xdr:col>
      <xdr:colOff>934558</xdr:colOff>
      <xdr:row>12</xdr:row>
      <xdr:rowOff>96918</xdr:rowOff>
    </xdr:to>
    <xdr:pic>
      <xdr:nvPicPr>
        <xdr:cNvPr id="111" name="Imagem 110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020422" y="2692401"/>
          <a:ext cx="597694" cy="587137"/>
        </a:xfrm>
        <a:prstGeom prst="rect">
          <a:avLst/>
        </a:prstGeom>
      </xdr:spPr>
    </xdr:pic>
    <xdr:clientData/>
  </xdr:twoCellAnchor>
  <xdr:twoCellAnchor>
    <xdr:from>
      <xdr:col>19</xdr:col>
      <xdr:colOff>630239</xdr:colOff>
      <xdr:row>21</xdr:row>
      <xdr:rowOff>103183</xdr:rowOff>
    </xdr:from>
    <xdr:to>
      <xdr:col>20</xdr:col>
      <xdr:colOff>839813</xdr:colOff>
      <xdr:row>24</xdr:row>
      <xdr:rowOff>140491</xdr:rowOff>
    </xdr:to>
    <xdr:grpSp>
      <xdr:nvGrpSpPr>
        <xdr:cNvPr id="10" name="Agrupar 9">
          <a:extLst>
            <a:ext uri="{FF2B5EF4-FFF2-40B4-BE49-F238E27FC236}">
              <a16:creationId xmlns:a16="http://schemas.microsoft.com/office/drawing/2014/main" id="{BD2D52CB-B373-A348-163A-5D29AD50B40E}"/>
            </a:ext>
          </a:extLst>
        </xdr:cNvPr>
        <xdr:cNvGrpSpPr/>
      </xdr:nvGrpSpPr>
      <xdr:grpSpPr>
        <a:xfrm>
          <a:off x="14550346" y="4896072"/>
          <a:ext cx="1366181" cy="690451"/>
          <a:chOff x="11091863" y="4975224"/>
          <a:chExt cx="1048568" cy="554288"/>
        </a:xfrm>
      </xdr:grpSpPr>
      <xdr:pic>
        <xdr:nvPicPr>
          <xdr:cNvPr id="112" name="Imagem 111" descr="eu.png">
            <a:extLst>
              <a:ext uri="{FF2B5EF4-FFF2-40B4-BE49-F238E27FC236}">
                <a16:creationId xmlns:a16="http://schemas.microsoft.com/office/drawing/2014/main" id="{00000000-0008-0000-0000-000070000000}"/>
              </a:ext>
            </a:extLst>
          </xdr:cNvPr>
          <xdr:cNvPicPr>
            <a:picLocks noChangeAspect="1" noChangeArrowheads="1"/>
          </xdr:cNvPicPr>
        </xdr:nvPicPr>
        <xdr:blipFill>
          <a:blip xmlns:r="http://schemas.openxmlformats.org/officeDocument/2006/relationships" r:embed="rId7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rcRect/>
          <a:stretch>
            <a:fillRect/>
          </a:stretch>
        </xdr:blipFill>
        <xdr:spPr bwMode="auto">
          <a:xfrm>
            <a:off x="11607007" y="4975224"/>
            <a:ext cx="533424" cy="554288"/>
          </a:xfrm>
          <a:prstGeom prst="rect">
            <a:avLst/>
          </a:prstGeom>
          <a:noFill/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</xdr:pic>
      <xdr:pic>
        <xdr:nvPicPr>
          <xdr:cNvPr id="113" name="Imagem 112">
            <a:extLst>
              <a:ext uri="{FF2B5EF4-FFF2-40B4-BE49-F238E27FC236}">
                <a16:creationId xmlns:a16="http://schemas.microsoft.com/office/drawing/2014/main" id="{00000000-0008-0000-0000-000071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3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1091863" y="4975224"/>
            <a:ext cx="572317" cy="554288"/>
          </a:xfrm>
          <a:prstGeom prst="rect">
            <a:avLst/>
          </a:prstGeom>
        </xdr:spPr>
      </xdr:pic>
    </xdr:grpSp>
    <xdr:clientData/>
  </xdr:twoCellAnchor>
  <xdr:twoCellAnchor editAs="oneCell">
    <xdr:from>
      <xdr:col>22</xdr:col>
      <xdr:colOff>529424</xdr:colOff>
      <xdr:row>9</xdr:row>
      <xdr:rowOff>115885</xdr:rowOff>
    </xdr:from>
    <xdr:to>
      <xdr:col>22</xdr:col>
      <xdr:colOff>1126323</xdr:colOff>
      <xdr:row>12</xdr:row>
      <xdr:rowOff>130922</xdr:rowOff>
    </xdr:to>
    <xdr:pic>
      <xdr:nvPicPr>
        <xdr:cNvPr id="71" name="Imagem 70" descr="gb.png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21737" y="2663823"/>
          <a:ext cx="609599" cy="64908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20</xdr:col>
      <xdr:colOff>294481</xdr:colOff>
      <xdr:row>15</xdr:row>
      <xdr:rowOff>102394</xdr:rowOff>
    </xdr:from>
    <xdr:to>
      <xdr:col>20</xdr:col>
      <xdr:colOff>932974</xdr:colOff>
      <xdr:row>18</xdr:row>
      <xdr:rowOff>133612</xdr:rowOff>
    </xdr:to>
    <xdr:pic>
      <xdr:nvPicPr>
        <xdr:cNvPr id="74" name="Imagem 73" descr="flag_japan.png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057981" y="3507582"/>
          <a:ext cx="646113" cy="6741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18</xdr:col>
      <xdr:colOff>288922</xdr:colOff>
      <xdr:row>15</xdr:row>
      <xdr:rowOff>102393</xdr:rowOff>
    </xdr:from>
    <xdr:to>
      <xdr:col>18</xdr:col>
      <xdr:colOff>898363</xdr:colOff>
      <xdr:row>18</xdr:row>
      <xdr:rowOff>135474</xdr:rowOff>
    </xdr:to>
    <xdr:pic>
      <xdr:nvPicPr>
        <xdr:cNvPr id="78" name="Imagem 77" descr="ch.png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980735" y="3936206"/>
          <a:ext cx="618331" cy="678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22</xdr:col>
      <xdr:colOff>517516</xdr:colOff>
      <xdr:row>15</xdr:row>
      <xdr:rowOff>85724</xdr:rowOff>
    </xdr:from>
    <xdr:to>
      <xdr:col>22</xdr:col>
      <xdr:colOff>1162358</xdr:colOff>
      <xdr:row>18</xdr:row>
      <xdr:rowOff>130406</xdr:rowOff>
    </xdr:to>
    <xdr:pic>
      <xdr:nvPicPr>
        <xdr:cNvPr id="79" name="Imagem 78" descr="cn.png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09829" y="3919537"/>
          <a:ext cx="630237" cy="6876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862688</xdr:colOff>
          <xdr:row>10</xdr:row>
          <xdr:rowOff>188118</xdr:rowOff>
        </xdr:from>
        <xdr:to>
          <xdr:col>10</xdr:col>
          <xdr:colOff>537253</xdr:colOff>
          <xdr:row>12</xdr:row>
          <xdr:rowOff>47624</xdr:rowOff>
        </xdr:to>
        <xdr:pic>
          <xdr:nvPicPr>
            <xdr:cNvPr id="52" name="Imagem 51">
              <a:extLst>
                <a:ext uri="{FF2B5EF4-FFF2-40B4-BE49-F238E27FC236}">
                  <a16:creationId xmlns:a16="http://schemas.microsoft.com/office/drawing/2014/main" id="{00000000-0008-0000-0000-000034000000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D11" spid="_x0000_s100498"/>
                </a:ext>
              </a:extLst>
            </xdr:cNvPicPr>
          </xdr:nvPicPr>
          <xdr:blipFill>
            <a:blip xmlns:r="http://schemas.openxmlformats.org/officeDocument/2006/relationships" r:embed="rId12"/>
            <a:srcRect/>
            <a:stretch>
              <a:fillRect/>
            </a:stretch>
          </xdr:blipFill>
          <xdr:spPr bwMode="auto">
            <a:xfrm>
              <a:off x="4863188" y="2982118"/>
              <a:ext cx="706440" cy="304006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 editAs="oneCell">
    <xdr:from>
      <xdr:col>4</xdr:col>
      <xdr:colOff>175418</xdr:colOff>
      <xdr:row>5</xdr:row>
      <xdr:rowOff>11906</xdr:rowOff>
    </xdr:from>
    <xdr:to>
      <xdr:col>4</xdr:col>
      <xdr:colOff>705643</xdr:colOff>
      <xdr:row>5</xdr:row>
      <xdr:rowOff>550810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AABA0A12-2716-1C8C-4065-EEDFC8A9F00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3"/>
        <a:stretch>
          <a:fillRect/>
        </a:stretch>
      </xdr:blipFill>
      <xdr:spPr>
        <a:xfrm>
          <a:off x="282574" y="1154906"/>
          <a:ext cx="530225" cy="543984"/>
        </a:xfrm>
        <a:prstGeom prst="rect">
          <a:avLst/>
        </a:prstGeom>
      </xdr:spPr>
    </xdr:pic>
    <xdr:clientData/>
  </xdr:twoCellAnchor>
  <xdr:twoCellAnchor editAs="oneCell">
    <xdr:from>
      <xdr:col>18</xdr:col>
      <xdr:colOff>160337</xdr:colOff>
      <xdr:row>5</xdr:row>
      <xdr:rowOff>26990</xdr:rowOff>
    </xdr:from>
    <xdr:to>
      <xdr:col>18</xdr:col>
      <xdr:colOff>743785</xdr:colOff>
      <xdr:row>5</xdr:row>
      <xdr:rowOff>552768</xdr:rowOff>
    </xdr:to>
    <xdr:pic>
      <xdr:nvPicPr>
        <xdr:cNvPr id="9" name="Imagem 8">
          <a:extLst>
            <a:ext uri="{FF2B5EF4-FFF2-40B4-BE49-F238E27FC236}">
              <a16:creationId xmlns:a16="http://schemas.microsoft.com/office/drawing/2014/main" id="{215A3C9C-049A-53E1-4FD9-ACDEFC5762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4"/>
        <a:stretch>
          <a:fillRect/>
        </a:stretch>
      </xdr:blipFill>
      <xdr:spPr>
        <a:xfrm>
          <a:off x="9125743" y="1169990"/>
          <a:ext cx="583448" cy="520698"/>
        </a:xfrm>
        <a:prstGeom prst="rect">
          <a:avLst/>
        </a:prstGeom>
      </xdr:spPr>
    </xdr:pic>
    <xdr:clientData/>
  </xdr:twoCellAnchor>
  <xdr:twoCellAnchor>
    <xdr:from>
      <xdr:col>3</xdr:col>
      <xdr:colOff>71664</xdr:colOff>
      <xdr:row>18</xdr:row>
      <xdr:rowOff>145258</xdr:rowOff>
    </xdr:from>
    <xdr:to>
      <xdr:col>5</xdr:col>
      <xdr:colOff>863323</xdr:colOff>
      <xdr:row>22</xdr:row>
      <xdr:rowOff>28575</xdr:rowOff>
    </xdr:to>
    <xdr:sp macro="" textlink="">
      <xdr:nvSpPr>
        <xdr:cNvPr id="24" name="Retângulo: Cantos Arredondados 23">
          <a:extLst>
            <a:ext uri="{FF2B5EF4-FFF2-40B4-BE49-F238E27FC236}">
              <a16:creationId xmlns:a16="http://schemas.microsoft.com/office/drawing/2014/main" id="{D1031460-7C20-4689-B5B9-43D96936ED72}"/>
            </a:ext>
          </a:extLst>
        </xdr:cNvPr>
        <xdr:cNvSpPr/>
      </xdr:nvSpPr>
      <xdr:spPr>
        <a:xfrm>
          <a:off x="71664" y="4281829"/>
          <a:ext cx="2329266" cy="754175"/>
        </a:xfrm>
        <a:prstGeom prst="roundRect">
          <a:avLst/>
        </a:prstGeom>
        <a:noFill/>
        <a:ln w="19050" cap="flat" cmpd="sng" algn="ctr">
          <a:solidFill>
            <a:srgbClr val="EFC749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3</xdr:col>
      <xdr:colOff>82551</xdr:colOff>
      <xdr:row>14</xdr:row>
      <xdr:rowOff>160681</xdr:rowOff>
    </xdr:from>
    <xdr:to>
      <xdr:col>5</xdr:col>
      <xdr:colOff>861864</xdr:colOff>
      <xdr:row>18</xdr:row>
      <xdr:rowOff>25400</xdr:rowOff>
    </xdr:to>
    <xdr:sp macro="" textlink="">
      <xdr:nvSpPr>
        <xdr:cNvPr id="25" name="Retângulo: Cantos Arredondados 24">
          <a:extLst>
            <a:ext uri="{FF2B5EF4-FFF2-40B4-BE49-F238E27FC236}">
              <a16:creationId xmlns:a16="http://schemas.microsoft.com/office/drawing/2014/main" id="{D411BFA4-3E41-421D-8990-1CDBD11D4ACB}"/>
            </a:ext>
          </a:extLst>
        </xdr:cNvPr>
        <xdr:cNvSpPr/>
      </xdr:nvSpPr>
      <xdr:spPr>
        <a:xfrm>
          <a:off x="5239658" y="3426395"/>
          <a:ext cx="2316920" cy="735576"/>
        </a:xfrm>
        <a:prstGeom prst="roundRect">
          <a:avLst/>
        </a:prstGeom>
        <a:noFill/>
        <a:ln w="19050" cap="flat" cmpd="sng" algn="ctr">
          <a:solidFill>
            <a:srgbClr val="EFC749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117480</xdr:colOff>
      <xdr:row>15</xdr:row>
      <xdr:rowOff>76200</xdr:rowOff>
    </xdr:from>
    <xdr:to>
      <xdr:col>5</xdr:col>
      <xdr:colOff>702818</xdr:colOff>
      <xdr:row>17</xdr:row>
      <xdr:rowOff>133351</xdr:rowOff>
    </xdr:to>
    <xdr:pic>
      <xdr:nvPicPr>
        <xdr:cNvPr id="31" name="Imagem 30" descr="mx.png">
          <a:extLst>
            <a:ext uri="{FF2B5EF4-FFF2-40B4-BE49-F238E27FC236}">
              <a16:creationId xmlns:a16="http://schemas.microsoft.com/office/drawing/2014/main" id="{3EE6CD68-1659-4EAB-8DFF-657C69878A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12194" y="3559629"/>
          <a:ext cx="585338" cy="4925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136187</xdr:colOff>
      <xdr:row>19</xdr:row>
      <xdr:rowOff>2721</xdr:rowOff>
    </xdr:from>
    <xdr:to>
      <xdr:col>5</xdr:col>
      <xdr:colOff>688762</xdr:colOff>
      <xdr:row>21</xdr:row>
      <xdr:rowOff>130175</xdr:rowOff>
    </xdr:to>
    <xdr:pic>
      <xdr:nvPicPr>
        <xdr:cNvPr id="32" name="Imagem 31" descr="co.png">
          <a:extLst>
            <a:ext uri="{FF2B5EF4-FFF2-40B4-BE49-F238E27FC236}">
              <a16:creationId xmlns:a16="http://schemas.microsoft.com/office/drawing/2014/main" id="{EA6BE8A7-76FD-480E-9FF0-7A427B9147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30901" y="4357007"/>
          <a:ext cx="552575" cy="5565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31750</xdr:colOff>
          <xdr:row>16</xdr:row>
          <xdr:rowOff>172243</xdr:rowOff>
        </xdr:from>
        <xdr:to>
          <xdr:col>4</xdr:col>
          <xdr:colOff>731044</xdr:colOff>
          <xdr:row>18</xdr:row>
          <xdr:rowOff>49212</xdr:rowOff>
        </xdr:to>
        <xdr:pic>
          <xdr:nvPicPr>
            <xdr:cNvPr id="35" name="Imagem 34">
              <a:extLst>
                <a:ext uri="{FF2B5EF4-FFF2-40B4-BE49-F238E27FC236}">
                  <a16:creationId xmlns:a16="http://schemas.microsoft.com/office/drawing/2014/main" id="{468BDBB4-89CA-4ABB-8D30-AC11B22B0B7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D13" spid="_x0000_s100499"/>
                </a:ext>
              </a:extLst>
            </xdr:cNvPicPr>
          </xdr:nvPicPr>
          <xdr:blipFill>
            <a:blip xmlns:r="http://schemas.openxmlformats.org/officeDocument/2006/relationships" r:embed="rId12"/>
            <a:srcRect/>
            <a:stretch>
              <a:fillRect/>
            </a:stretch>
          </xdr:blipFill>
          <xdr:spPr bwMode="auto">
            <a:xfrm>
              <a:off x="31750" y="4299743"/>
              <a:ext cx="810419" cy="32146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40594</xdr:colOff>
          <xdr:row>20</xdr:row>
          <xdr:rowOff>170087</xdr:rowOff>
        </xdr:from>
        <xdr:to>
          <xdr:col>4</xdr:col>
          <xdr:colOff>641125</xdr:colOff>
          <xdr:row>22</xdr:row>
          <xdr:rowOff>59528</xdr:rowOff>
        </xdr:to>
        <xdr:pic>
          <xdr:nvPicPr>
            <xdr:cNvPr id="36" name="Imagem 35">
              <a:extLst>
                <a:ext uri="{FF2B5EF4-FFF2-40B4-BE49-F238E27FC236}">
                  <a16:creationId xmlns:a16="http://schemas.microsoft.com/office/drawing/2014/main" id="{C805D126-C796-473D-97D9-BC700177E859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D14" spid="_x0000_s100500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149451" y="4742087"/>
              <a:ext cx="600531" cy="32487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9</xdr:col>
      <xdr:colOff>943528</xdr:colOff>
      <xdr:row>8</xdr:row>
      <xdr:rowOff>163739</xdr:rowOff>
    </xdr:from>
    <xdr:to>
      <xdr:col>11</xdr:col>
      <xdr:colOff>1047750</xdr:colOff>
      <xdr:row>12</xdr:row>
      <xdr:rowOff>63500</xdr:rowOff>
    </xdr:to>
    <xdr:sp macro="" textlink="">
      <xdr:nvSpPr>
        <xdr:cNvPr id="39" name="Retângulo: Cantos Arredondados 38">
          <a:extLst>
            <a:ext uri="{FF2B5EF4-FFF2-40B4-BE49-F238E27FC236}">
              <a16:creationId xmlns:a16="http://schemas.microsoft.com/office/drawing/2014/main" id="{64293B11-B58B-425D-B2F9-8221154F1DAC}"/>
            </a:ext>
          </a:extLst>
        </xdr:cNvPr>
        <xdr:cNvSpPr/>
      </xdr:nvSpPr>
      <xdr:spPr>
        <a:xfrm>
          <a:off x="4944028" y="2513239"/>
          <a:ext cx="2167972" cy="788761"/>
        </a:xfrm>
        <a:prstGeom prst="roundRect">
          <a:avLst/>
        </a:prstGeom>
        <a:noFill/>
        <a:ln w="19050" cap="flat" cmpd="sng" algn="ctr">
          <a:solidFill>
            <a:srgbClr val="EFC749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8730</xdr:colOff>
          <xdr:row>24</xdr:row>
          <xdr:rowOff>159657</xdr:rowOff>
        </xdr:from>
        <xdr:to>
          <xdr:col>4</xdr:col>
          <xdr:colOff>597013</xdr:colOff>
          <xdr:row>26</xdr:row>
          <xdr:rowOff>40367</xdr:rowOff>
        </xdr:to>
        <xdr:pic>
          <xdr:nvPicPr>
            <xdr:cNvPr id="40" name="Imagem 39">
              <a:extLst>
                <a:ext uri="{FF2B5EF4-FFF2-40B4-BE49-F238E27FC236}">
                  <a16:creationId xmlns:a16="http://schemas.microsoft.com/office/drawing/2014/main" id="{E4372E90-3AFE-4BF8-BB2F-9C6E750C62BF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D12" spid="_x0000_s100501"/>
                </a:ext>
              </a:extLst>
            </xdr:cNvPicPr>
          </xdr:nvPicPr>
          <xdr:blipFill>
            <a:blip xmlns:r="http://schemas.openxmlformats.org/officeDocument/2006/relationships" r:embed="rId4"/>
            <a:srcRect/>
            <a:stretch>
              <a:fillRect/>
            </a:stretch>
          </xdr:blipFill>
          <xdr:spPr bwMode="auto">
            <a:xfrm>
              <a:off x="117587" y="5602514"/>
              <a:ext cx="588283" cy="316139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3</xdr:col>
      <xdr:colOff>69738</xdr:colOff>
      <xdr:row>22</xdr:row>
      <xdr:rowOff>154330</xdr:rowOff>
    </xdr:from>
    <xdr:to>
      <xdr:col>5</xdr:col>
      <xdr:colOff>860426</xdr:colOff>
      <xdr:row>26</xdr:row>
      <xdr:rowOff>66675</xdr:rowOff>
    </xdr:to>
    <xdr:sp macro="" textlink="">
      <xdr:nvSpPr>
        <xdr:cNvPr id="41" name="Retângulo: Cantos Arredondados 40">
          <a:extLst>
            <a:ext uri="{FF2B5EF4-FFF2-40B4-BE49-F238E27FC236}">
              <a16:creationId xmlns:a16="http://schemas.microsoft.com/office/drawing/2014/main" id="{1878E4A4-4AF7-40CE-A47B-44BEBFEACDF4}"/>
            </a:ext>
          </a:extLst>
        </xdr:cNvPr>
        <xdr:cNvSpPr/>
      </xdr:nvSpPr>
      <xdr:spPr>
        <a:xfrm>
          <a:off x="69738" y="5161759"/>
          <a:ext cx="2328295" cy="783202"/>
        </a:xfrm>
        <a:prstGeom prst="roundRect">
          <a:avLst/>
        </a:prstGeom>
        <a:noFill/>
        <a:ln w="19050" cap="flat" cmpd="sng" algn="ctr">
          <a:solidFill>
            <a:srgbClr val="EFC749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5</xdr:col>
      <xdr:colOff>111582</xdr:colOff>
      <xdr:row>23</xdr:row>
      <xdr:rowOff>57829</xdr:rowOff>
    </xdr:from>
    <xdr:to>
      <xdr:col>5</xdr:col>
      <xdr:colOff>708029</xdr:colOff>
      <xdr:row>25</xdr:row>
      <xdr:rowOff>172039</xdr:rowOff>
    </xdr:to>
    <xdr:pic>
      <xdr:nvPicPr>
        <xdr:cNvPr id="44" name="Imagem 43" descr="ar.png">
          <a:extLst>
            <a:ext uri="{FF2B5EF4-FFF2-40B4-BE49-F238E27FC236}">
              <a16:creationId xmlns:a16="http://schemas.microsoft.com/office/drawing/2014/main" id="{487FF753-51BE-450C-9657-A28843D4A8E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H="1">
          <a:off x="6806296" y="5282972"/>
          <a:ext cx="596447" cy="5496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849992</xdr:colOff>
      <xdr:row>24</xdr:row>
      <xdr:rowOff>45189</xdr:rowOff>
    </xdr:from>
    <xdr:to>
      <xdr:col>6</xdr:col>
      <xdr:colOff>911679</xdr:colOff>
      <xdr:row>25</xdr:row>
      <xdr:rowOff>13608</xdr:rowOff>
    </xdr:to>
    <xdr:cxnSp macro="">
      <xdr:nvCxnSpPr>
        <xdr:cNvPr id="45" name="Conector reto 44">
          <a:extLst>
            <a:ext uri="{FF2B5EF4-FFF2-40B4-BE49-F238E27FC236}">
              <a16:creationId xmlns:a16="http://schemas.microsoft.com/office/drawing/2014/main" id="{7A546C23-2604-4B36-8B36-9252A8B5710B}"/>
            </a:ext>
          </a:extLst>
        </xdr:cNvPr>
        <xdr:cNvCxnSpPr>
          <a:cxnSpLocks/>
        </xdr:cNvCxnSpPr>
      </xdr:nvCxnSpPr>
      <xdr:spPr>
        <a:xfrm>
          <a:off x="7544706" y="5488046"/>
          <a:ext cx="1490437" cy="186133"/>
        </a:xfrm>
        <a:prstGeom prst="line">
          <a:avLst/>
        </a:prstGeom>
        <a:ln w="12700" cap="rnd" cmpd="sng" algn="ctr">
          <a:solidFill>
            <a:srgbClr val="EFC749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5</xdr:col>
      <xdr:colOff>863323</xdr:colOff>
      <xdr:row>20</xdr:row>
      <xdr:rowOff>68036</xdr:rowOff>
    </xdr:from>
    <xdr:to>
      <xdr:col>6</xdr:col>
      <xdr:colOff>568325</xdr:colOff>
      <xdr:row>20</xdr:row>
      <xdr:rowOff>83742</xdr:rowOff>
    </xdr:to>
    <xdr:cxnSp macro="">
      <xdr:nvCxnSpPr>
        <xdr:cNvPr id="47" name="Conector reto 46">
          <a:extLst>
            <a:ext uri="{FF2B5EF4-FFF2-40B4-BE49-F238E27FC236}">
              <a16:creationId xmlns:a16="http://schemas.microsoft.com/office/drawing/2014/main" id="{86EADDD0-1BD2-4CC7-99F3-E840EADFB779}"/>
            </a:ext>
          </a:extLst>
        </xdr:cNvPr>
        <xdr:cNvCxnSpPr>
          <a:cxnSpLocks/>
          <a:stCxn id="24" idx="3"/>
        </xdr:cNvCxnSpPr>
      </xdr:nvCxnSpPr>
      <xdr:spPr>
        <a:xfrm flipV="1">
          <a:off x="2400930" y="4640036"/>
          <a:ext cx="1133752" cy="15706"/>
        </a:xfrm>
        <a:prstGeom prst="line">
          <a:avLst/>
        </a:prstGeom>
        <a:ln w="12700" cap="rnd" cmpd="sng" algn="ctr">
          <a:solidFill>
            <a:srgbClr val="EFC749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>
    <xdr:from>
      <xdr:col>5</xdr:col>
      <xdr:colOff>887640</xdr:colOff>
      <xdr:row>16</xdr:row>
      <xdr:rowOff>82610</xdr:rowOff>
    </xdr:from>
    <xdr:to>
      <xdr:col>5</xdr:col>
      <xdr:colOff>1197429</xdr:colOff>
      <xdr:row>18</xdr:row>
      <xdr:rowOff>122465</xdr:rowOff>
    </xdr:to>
    <xdr:cxnSp macro="">
      <xdr:nvCxnSpPr>
        <xdr:cNvPr id="58" name="Conector reto 57">
          <a:extLst>
            <a:ext uri="{FF2B5EF4-FFF2-40B4-BE49-F238E27FC236}">
              <a16:creationId xmlns:a16="http://schemas.microsoft.com/office/drawing/2014/main" id="{31890B0E-083C-4A72-AD93-B9F728461EAA}"/>
            </a:ext>
          </a:extLst>
        </xdr:cNvPr>
        <xdr:cNvCxnSpPr>
          <a:cxnSpLocks/>
        </xdr:cNvCxnSpPr>
      </xdr:nvCxnSpPr>
      <xdr:spPr>
        <a:xfrm>
          <a:off x="7582354" y="3783753"/>
          <a:ext cx="309789" cy="475283"/>
        </a:xfrm>
        <a:prstGeom prst="line">
          <a:avLst/>
        </a:prstGeom>
        <a:ln w="12700" cap="rnd" cmpd="sng" algn="ctr">
          <a:solidFill>
            <a:srgbClr val="EFC749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261937</xdr:colOff>
      <xdr:row>47</xdr:row>
      <xdr:rowOff>44450</xdr:rowOff>
    </xdr:from>
    <xdr:to>
      <xdr:col>4</xdr:col>
      <xdr:colOff>745111</xdr:colOff>
      <xdr:row>47</xdr:row>
      <xdr:rowOff>553660</xdr:rowOff>
    </xdr:to>
    <xdr:pic>
      <xdr:nvPicPr>
        <xdr:cNvPr id="4" name="Imagem 3">
          <a:extLst>
            <a:ext uri="{FF2B5EF4-FFF2-40B4-BE49-F238E27FC236}">
              <a16:creationId xmlns:a16="http://schemas.microsoft.com/office/drawing/2014/main" id="{90C4BF2B-7ED9-4EB9-82C2-25E3D8EE9D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8"/>
        <a:stretch>
          <a:fillRect/>
        </a:stretch>
      </xdr:blipFill>
      <xdr:spPr>
        <a:xfrm>
          <a:off x="3917156" y="10831513"/>
          <a:ext cx="488889" cy="501590"/>
        </a:xfrm>
        <a:prstGeom prst="rect">
          <a:avLst/>
        </a:prstGeom>
      </xdr:spPr>
    </xdr:pic>
    <xdr:clientData/>
  </xdr:twoCellAnchor>
  <xdr:twoCellAnchor editAs="oneCell">
    <xdr:from>
      <xdr:col>13</xdr:col>
      <xdr:colOff>261937</xdr:colOff>
      <xdr:row>47</xdr:row>
      <xdr:rowOff>47625</xdr:rowOff>
    </xdr:from>
    <xdr:to>
      <xdr:col>13</xdr:col>
      <xdr:colOff>783205</xdr:colOff>
      <xdr:row>47</xdr:row>
      <xdr:rowOff>536512</xdr:rowOff>
    </xdr:to>
    <xdr:pic>
      <xdr:nvPicPr>
        <xdr:cNvPr id="11" name="Imagem 10">
          <a:extLst>
            <a:ext uri="{FF2B5EF4-FFF2-40B4-BE49-F238E27FC236}">
              <a16:creationId xmlns:a16="http://schemas.microsoft.com/office/drawing/2014/main" id="{E66F8038-15B7-48D2-8B51-C168B972D84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0656093" y="10834688"/>
          <a:ext cx="533333" cy="488887"/>
        </a:xfrm>
        <a:prstGeom prst="rect">
          <a:avLst/>
        </a:prstGeom>
      </xdr:spPr>
    </xdr:pic>
    <xdr:clientData/>
  </xdr:twoCellAnchor>
  <xdr:twoCellAnchor>
    <xdr:from>
      <xdr:col>4</xdr:col>
      <xdr:colOff>190501</xdr:colOff>
      <xdr:row>28</xdr:row>
      <xdr:rowOff>65086</xdr:rowOff>
    </xdr:from>
    <xdr:to>
      <xdr:col>4</xdr:col>
      <xdr:colOff>842169</xdr:colOff>
      <xdr:row>28</xdr:row>
      <xdr:rowOff>467519</xdr:rowOff>
    </xdr:to>
    <xdr:grpSp>
      <xdr:nvGrpSpPr>
        <xdr:cNvPr id="17" name="Agrupar 16">
          <a:extLst>
            <a:ext uri="{FF2B5EF4-FFF2-40B4-BE49-F238E27FC236}">
              <a16:creationId xmlns:a16="http://schemas.microsoft.com/office/drawing/2014/main" id="{F338AC48-F8AE-6736-359B-397CB9F5F000}"/>
            </a:ext>
          </a:extLst>
        </xdr:cNvPr>
        <xdr:cNvGrpSpPr/>
      </xdr:nvGrpSpPr>
      <xdr:grpSpPr>
        <a:xfrm>
          <a:off x="299358" y="6381975"/>
          <a:ext cx="654843" cy="396083"/>
          <a:chOff x="15490032" y="6679407"/>
          <a:chExt cx="1152528" cy="438150"/>
        </a:xfrm>
      </xdr:grpSpPr>
      <xdr:pic>
        <xdr:nvPicPr>
          <xdr:cNvPr id="13" name="Gráfico 12" descr="Seta para Baixo com preenchimento sólido">
            <a:extLst>
              <a:ext uri="{FF2B5EF4-FFF2-40B4-BE49-F238E27FC236}">
                <a16:creationId xmlns:a16="http://schemas.microsoft.com/office/drawing/2014/main" id="{2D0B129C-B5BD-B1C5-82FD-49A11462B687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0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1"/>
              </a:ext>
            </a:extLst>
          </a:blip>
          <a:stretch>
            <a:fillRect/>
          </a:stretch>
        </xdr:blipFill>
        <xdr:spPr>
          <a:xfrm>
            <a:off x="15490032" y="6708001"/>
            <a:ext cx="886049" cy="409556"/>
          </a:xfrm>
          <a:prstGeom prst="rect">
            <a:avLst/>
          </a:prstGeom>
        </xdr:spPr>
      </xdr:pic>
      <xdr:pic>
        <xdr:nvPicPr>
          <xdr:cNvPr id="16" name="Gráfico 15" descr="Seta para Cima com preenchimento sólido">
            <a:extLst>
              <a:ext uri="{FF2B5EF4-FFF2-40B4-BE49-F238E27FC236}">
                <a16:creationId xmlns:a16="http://schemas.microsoft.com/office/drawing/2014/main" id="{81998BFC-63F1-77CE-2897-C8DDE5C3B27D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22">
            <a:extLst>
              <a:ext uri="{28A0092B-C50C-407E-A947-70E740481C1C}">
                <a14:useLocalDpi xmlns:a14="http://schemas.microsoft.com/office/drawing/2010/main" val="0"/>
              </a:ext>
              <a:ext uri="{96DAC541-7B7A-43D3-8B79-37D633B846F1}">
                <asvg:svgBlip xmlns:asvg="http://schemas.microsoft.com/office/drawing/2016/SVG/main" r:embed="rId23"/>
              </a:ext>
            </a:extLst>
          </a:blip>
          <a:stretch>
            <a:fillRect/>
          </a:stretch>
        </xdr:blipFill>
        <xdr:spPr>
          <a:xfrm>
            <a:off x="15759890" y="6679407"/>
            <a:ext cx="882670" cy="406381"/>
          </a:xfrm>
          <a:prstGeom prst="rect">
            <a:avLst/>
          </a:prstGeom>
        </xdr:spPr>
      </xdr:pic>
    </xdr:grpSp>
    <xdr:clientData/>
  </xdr:twoCellAnchor>
  <xdr:twoCellAnchor editAs="oneCell">
    <xdr:from>
      <xdr:col>13</xdr:col>
      <xdr:colOff>260236</xdr:colOff>
      <xdr:row>28</xdr:row>
      <xdr:rowOff>41049</xdr:rowOff>
    </xdr:from>
    <xdr:to>
      <xdr:col>13</xdr:col>
      <xdr:colOff>787854</xdr:colOff>
      <xdr:row>28</xdr:row>
      <xdr:rowOff>536286</xdr:rowOff>
    </xdr:to>
    <xdr:pic>
      <xdr:nvPicPr>
        <xdr:cNvPr id="42" name="Imagem 41">
          <a:extLst>
            <a:ext uri="{FF2B5EF4-FFF2-40B4-BE49-F238E27FC236}">
              <a16:creationId xmlns:a16="http://schemas.microsoft.com/office/drawing/2014/main" id="{DEEBC035-D179-4B14-8CB0-C696C0F5A8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2846843" y="6735763"/>
          <a:ext cx="533333" cy="495237"/>
        </a:xfrm>
        <a:prstGeom prst="rect">
          <a:avLst/>
        </a:prstGeom>
      </xdr:spPr>
    </xdr:pic>
    <xdr:clientData/>
  </xdr:twoCellAnchor>
  <xdr:twoCellAnchor editAs="oneCell">
    <xdr:from>
      <xdr:col>18</xdr:col>
      <xdr:colOff>311490</xdr:colOff>
      <xdr:row>28</xdr:row>
      <xdr:rowOff>27442</xdr:rowOff>
    </xdr:from>
    <xdr:to>
      <xdr:col>18</xdr:col>
      <xdr:colOff>854348</xdr:colOff>
      <xdr:row>28</xdr:row>
      <xdr:rowOff>516329</xdr:rowOff>
    </xdr:to>
    <xdr:pic>
      <xdr:nvPicPr>
        <xdr:cNvPr id="43" name="Imagem 42">
          <a:extLst>
            <a:ext uri="{FF2B5EF4-FFF2-40B4-BE49-F238E27FC236}">
              <a16:creationId xmlns:a16="http://schemas.microsoft.com/office/drawing/2014/main" id="{18F6E9B9-159F-48D4-A4AC-A507613A52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9"/>
        <a:stretch>
          <a:fillRect/>
        </a:stretch>
      </xdr:blipFill>
      <xdr:spPr>
        <a:xfrm>
          <a:off x="17007454" y="6722156"/>
          <a:ext cx="536508" cy="495237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917575</xdr:colOff>
          <xdr:row>15</xdr:row>
          <xdr:rowOff>206375</xdr:rowOff>
        </xdr:from>
        <xdr:to>
          <xdr:col>10</xdr:col>
          <xdr:colOff>480556</xdr:colOff>
          <xdr:row>17</xdr:row>
          <xdr:rowOff>82550</xdr:rowOff>
        </xdr:to>
        <xdr:pic>
          <xdr:nvPicPr>
            <xdr:cNvPr id="38" name="Imagem 37">
              <a:extLst>
                <a:ext uri="{FF2B5EF4-FFF2-40B4-BE49-F238E27FC236}">
                  <a16:creationId xmlns:a16="http://schemas.microsoft.com/office/drawing/2014/main" id="{E94FDAE6-87ED-4AC1-915E-45FB8CBF4596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D15" spid="_x0000_s100502"/>
                </a:ext>
              </a:extLst>
            </xdr:cNvPicPr>
          </xdr:nvPicPr>
          <xdr:blipFill>
            <a:blip xmlns:r="http://schemas.openxmlformats.org/officeDocument/2006/relationships" r:embed="rId12"/>
            <a:srcRect/>
            <a:stretch>
              <a:fillRect/>
            </a:stretch>
          </xdr:blipFill>
          <xdr:spPr bwMode="auto">
            <a:xfrm>
              <a:off x="4918075" y="4111625"/>
              <a:ext cx="594856" cy="3206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9</xdr:col>
      <xdr:colOff>959403</xdr:colOff>
      <xdr:row>13</xdr:row>
      <xdr:rowOff>160564</xdr:rowOff>
    </xdr:from>
    <xdr:to>
      <xdr:col>11</xdr:col>
      <xdr:colOff>1031875</xdr:colOff>
      <xdr:row>17</xdr:row>
      <xdr:rowOff>63500</xdr:rowOff>
    </xdr:to>
    <xdr:sp macro="" textlink="">
      <xdr:nvSpPr>
        <xdr:cNvPr id="46" name="Retângulo: Cantos Arredondados 45">
          <a:extLst>
            <a:ext uri="{FF2B5EF4-FFF2-40B4-BE49-F238E27FC236}">
              <a16:creationId xmlns:a16="http://schemas.microsoft.com/office/drawing/2014/main" id="{CEF2F0C5-B992-4200-8EB5-38506614A1E9}"/>
            </a:ext>
          </a:extLst>
        </xdr:cNvPr>
        <xdr:cNvSpPr/>
      </xdr:nvSpPr>
      <xdr:spPr>
        <a:xfrm>
          <a:off x="4959903" y="3621314"/>
          <a:ext cx="2136222" cy="791936"/>
        </a:xfrm>
        <a:prstGeom prst="roundRect">
          <a:avLst/>
        </a:prstGeom>
        <a:noFill/>
        <a:ln w="19050" cap="flat" cmpd="sng" algn="ctr">
          <a:solidFill>
            <a:srgbClr val="EFC749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9</xdr:col>
          <xdr:colOff>846813</xdr:colOff>
          <xdr:row>20</xdr:row>
          <xdr:rowOff>130969</xdr:rowOff>
        </xdr:from>
        <xdr:to>
          <xdr:col>10</xdr:col>
          <xdr:colOff>561063</xdr:colOff>
          <xdr:row>22</xdr:row>
          <xdr:rowOff>10319</xdr:rowOff>
        </xdr:to>
        <xdr:pic>
          <xdr:nvPicPr>
            <xdr:cNvPr id="48" name="Imagem 47">
              <a:extLst>
                <a:ext uri="{FF2B5EF4-FFF2-40B4-BE49-F238E27FC236}">
                  <a16:creationId xmlns:a16="http://schemas.microsoft.com/office/drawing/2014/main" id="{D5A91709-8FE6-451F-B152-7F3E39A9096D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Base Gráfico'!D16" spid="_x0000_s100503"/>
                </a:ext>
              </a:extLst>
            </xdr:cNvPicPr>
          </xdr:nvPicPr>
          <xdr:blipFill>
            <a:blip xmlns:r="http://schemas.openxmlformats.org/officeDocument/2006/relationships" r:embed="rId12"/>
            <a:srcRect/>
            <a:stretch>
              <a:fillRect/>
            </a:stretch>
          </xdr:blipFill>
          <xdr:spPr bwMode="auto">
            <a:xfrm>
              <a:off x="4847313" y="5036344"/>
              <a:ext cx="750094" cy="307975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</a:extLst>
          </xdr:spPr>
        </xdr:pic>
        <xdr:clientData/>
      </xdr:twoCellAnchor>
    </mc:Choice>
    <mc:Fallback/>
  </mc:AlternateContent>
  <xdr:twoCellAnchor>
    <xdr:from>
      <xdr:col>9</xdr:col>
      <xdr:colOff>972103</xdr:colOff>
      <xdr:row>18</xdr:row>
      <xdr:rowOff>163739</xdr:rowOff>
    </xdr:from>
    <xdr:to>
      <xdr:col>11</xdr:col>
      <xdr:colOff>1047750</xdr:colOff>
      <xdr:row>22</xdr:row>
      <xdr:rowOff>63500</xdr:rowOff>
    </xdr:to>
    <xdr:sp macro="" textlink="">
      <xdr:nvSpPr>
        <xdr:cNvPr id="49" name="Retângulo: Cantos Arredondados 48">
          <a:extLst>
            <a:ext uri="{FF2B5EF4-FFF2-40B4-BE49-F238E27FC236}">
              <a16:creationId xmlns:a16="http://schemas.microsoft.com/office/drawing/2014/main" id="{3E7F0949-36E9-49B7-8E5B-145AEC927B3E}"/>
            </a:ext>
          </a:extLst>
        </xdr:cNvPr>
        <xdr:cNvSpPr/>
      </xdr:nvSpPr>
      <xdr:spPr>
        <a:xfrm>
          <a:off x="4972603" y="4735739"/>
          <a:ext cx="2139397" cy="788761"/>
        </a:xfrm>
        <a:prstGeom prst="roundRect">
          <a:avLst/>
        </a:prstGeom>
        <a:noFill/>
        <a:ln w="19050" cap="flat" cmpd="sng" algn="ctr">
          <a:solidFill>
            <a:srgbClr val="EFC749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accent3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 editAs="oneCell">
    <xdr:from>
      <xdr:col>11</xdr:col>
      <xdr:colOff>292100</xdr:colOff>
      <xdr:row>19</xdr:row>
      <xdr:rowOff>9526</xdr:rowOff>
    </xdr:from>
    <xdr:to>
      <xdr:col>11</xdr:col>
      <xdr:colOff>912179</xdr:colOff>
      <xdr:row>22</xdr:row>
      <xdr:rowOff>2268</xdr:rowOff>
    </xdr:to>
    <xdr:pic>
      <xdr:nvPicPr>
        <xdr:cNvPr id="51" name="Imagem 50">
          <a:extLst>
            <a:ext uri="{FF2B5EF4-FFF2-40B4-BE49-F238E27FC236}">
              <a16:creationId xmlns:a16="http://schemas.microsoft.com/office/drawing/2014/main" id="{9DF27B05-2781-57BE-CDDB-C64E78799F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356350" y="4803776"/>
          <a:ext cx="620079" cy="628649"/>
        </a:xfrm>
        <a:prstGeom prst="rect">
          <a:avLst/>
        </a:prstGeom>
      </xdr:spPr>
    </xdr:pic>
    <xdr:clientData/>
  </xdr:twoCellAnchor>
  <xdr:twoCellAnchor editAs="oneCell">
    <xdr:from>
      <xdr:col>11</xdr:col>
      <xdr:colOff>331779</xdr:colOff>
      <xdr:row>14</xdr:row>
      <xdr:rowOff>30162</xdr:rowOff>
    </xdr:from>
    <xdr:to>
      <xdr:col>11</xdr:col>
      <xdr:colOff>898524</xdr:colOff>
      <xdr:row>16</xdr:row>
      <xdr:rowOff>169440</xdr:rowOff>
    </xdr:to>
    <xdr:pic>
      <xdr:nvPicPr>
        <xdr:cNvPr id="53" name="Imagem 52" descr="cn.png">
          <a:extLst>
            <a:ext uri="{FF2B5EF4-FFF2-40B4-BE49-F238E27FC236}">
              <a16:creationId xmlns:a16="http://schemas.microsoft.com/office/drawing/2014/main" id="{838B0876-75B5-40F0-99CA-74560C4451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396029" y="3713162"/>
          <a:ext cx="573095" cy="58377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11</xdr:col>
      <xdr:colOff>1063625</xdr:colOff>
      <xdr:row>15</xdr:row>
      <xdr:rowOff>95250</xdr:rowOff>
    </xdr:from>
    <xdr:to>
      <xdr:col>14</xdr:col>
      <xdr:colOff>521334</xdr:colOff>
      <xdr:row>16</xdr:row>
      <xdr:rowOff>190500</xdr:rowOff>
    </xdr:to>
    <xdr:cxnSp macro="">
      <xdr:nvCxnSpPr>
        <xdr:cNvPr id="54" name="Conector reto 53">
          <a:extLst>
            <a:ext uri="{FF2B5EF4-FFF2-40B4-BE49-F238E27FC236}">
              <a16:creationId xmlns:a16="http://schemas.microsoft.com/office/drawing/2014/main" id="{4446F441-0F20-416A-A4C6-76D309752F7D}"/>
            </a:ext>
          </a:extLst>
        </xdr:cNvPr>
        <xdr:cNvCxnSpPr>
          <a:cxnSpLocks/>
        </xdr:cNvCxnSpPr>
      </xdr:nvCxnSpPr>
      <xdr:spPr>
        <a:xfrm>
          <a:off x="7127875" y="4000500"/>
          <a:ext cx="2365375" cy="317500"/>
        </a:xfrm>
        <a:prstGeom prst="line">
          <a:avLst/>
        </a:prstGeom>
        <a:ln w="12700" cap="rnd" cmpd="sng" algn="ctr">
          <a:solidFill>
            <a:srgbClr val="EFC749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 editAs="oneCell">
    <xdr:from>
      <xdr:col>11</xdr:col>
      <xdr:colOff>1025525</xdr:colOff>
      <xdr:row>18</xdr:row>
      <xdr:rowOff>66675</xdr:rowOff>
    </xdr:from>
    <xdr:to>
      <xdr:col>14</xdr:col>
      <xdr:colOff>627379</xdr:colOff>
      <xdr:row>19</xdr:row>
      <xdr:rowOff>133350</xdr:rowOff>
    </xdr:to>
    <xdr:cxnSp macro="">
      <xdr:nvCxnSpPr>
        <xdr:cNvPr id="57" name="Conector reto 56">
          <a:extLst>
            <a:ext uri="{FF2B5EF4-FFF2-40B4-BE49-F238E27FC236}">
              <a16:creationId xmlns:a16="http://schemas.microsoft.com/office/drawing/2014/main" id="{80891BD6-7EA0-409D-993F-55D918B7F479}"/>
            </a:ext>
          </a:extLst>
        </xdr:cNvPr>
        <xdr:cNvCxnSpPr>
          <a:cxnSpLocks/>
        </xdr:cNvCxnSpPr>
      </xdr:nvCxnSpPr>
      <xdr:spPr>
        <a:xfrm flipV="1">
          <a:off x="7102475" y="4591050"/>
          <a:ext cx="2546350" cy="285750"/>
        </a:xfrm>
        <a:prstGeom prst="line">
          <a:avLst/>
        </a:prstGeom>
        <a:ln w="12700" cap="rnd" cmpd="sng" algn="ctr">
          <a:solidFill>
            <a:srgbClr val="EFC749"/>
          </a:solidFill>
          <a:prstDash val="dash"/>
          <a:round/>
          <a:headEnd type="none" w="med" len="med"/>
          <a:tailEnd type="oval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</xdr:cxnSp>
    <xdr:clientData/>
  </xdr:twoCellAnchor>
  <xdr:twoCellAnchor editAs="oneCell">
    <xdr:from>
      <xdr:col>4</xdr:col>
      <xdr:colOff>83344</xdr:colOff>
      <xdr:row>1</xdr:row>
      <xdr:rowOff>74611</xdr:rowOff>
    </xdr:from>
    <xdr:to>
      <xdr:col>5</xdr:col>
      <xdr:colOff>1160939</xdr:colOff>
      <xdr:row>3</xdr:row>
      <xdr:rowOff>130799</xdr:rowOff>
    </xdr:to>
    <xdr:pic>
      <xdr:nvPicPr>
        <xdr:cNvPr id="65" name="Imagem 64">
          <a:extLst>
            <a:ext uri="{FF2B5EF4-FFF2-40B4-BE49-F238E27FC236}">
              <a16:creationId xmlns:a16="http://schemas.microsoft.com/office/drawing/2014/main" id="{CF196E90-B565-AA49-7B7D-563BACDA24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5"/>
        <a:stretch>
          <a:fillRect/>
        </a:stretch>
      </xdr:blipFill>
      <xdr:spPr>
        <a:xfrm>
          <a:off x="5357813" y="193674"/>
          <a:ext cx="2520950" cy="42829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95250</xdr:colOff>
      <xdr:row>2</xdr:row>
      <xdr:rowOff>0</xdr:rowOff>
    </xdr:from>
    <xdr:to>
      <xdr:col>2</xdr:col>
      <xdr:colOff>668677</xdr:colOff>
      <xdr:row>4</xdr:row>
      <xdr:rowOff>107156</xdr:rowOff>
    </xdr:to>
    <xdr:pic>
      <xdr:nvPicPr>
        <xdr:cNvPr id="2" name="Imagem 1">
          <a:extLst>
            <a:ext uri="{FF2B5EF4-FFF2-40B4-BE49-F238E27FC236}">
              <a16:creationId xmlns:a16="http://schemas.microsoft.com/office/drawing/2014/main" id="{8A5199F9-C3F7-428B-84E8-9DCB7AF309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119813" y="523875"/>
          <a:ext cx="2752271" cy="50879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Add-In/Clientes/Einar/Planilhas%20atualizadas/Fundos%20Imobiliario/FII's%20Gr&#225;fico%20Risco%20e%20Retorn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Meu%20Drive/Add-In/Clientes/Einar/Planilhas%20atualizadas/Fundos%20Imobiliario/FII's%20-%20Fund%20Guide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sco e Retorno"/>
      <sheetName val="Versão"/>
    </sheetNames>
    <sheetDataSet>
      <sheetData sheetId="0">
        <row r="2">
          <cell r="D2" t="str">
            <v>← Não Modificar</v>
          </cell>
        </row>
        <row r="3">
          <cell r="D3" t="str">
            <v>← Para alterar a data da Célula C2, basta digitar na Célula C3</v>
          </cell>
        </row>
        <row r="4">
          <cell r="D4" t="str">
            <v>← Escolha o intervalo (D = Dia, W = Semana, M = Mês, Q = Trimestre, Y = Ano)</v>
          </cell>
        </row>
        <row r="7">
          <cell r="D7" t="str">
            <v>Retorno (%)</v>
          </cell>
        </row>
        <row r="8">
          <cell r="D8">
            <v>7.1738429683999998</v>
          </cell>
        </row>
        <row r="9">
          <cell r="D9">
            <v>4.5297065581</v>
          </cell>
        </row>
        <row r="10">
          <cell r="D10">
            <v>-5.8830578194000003</v>
          </cell>
        </row>
        <row r="11">
          <cell r="D11">
            <v>1.8864301483999999</v>
          </cell>
        </row>
        <row r="12">
          <cell r="D12">
            <v>5.4307560024999999</v>
          </cell>
        </row>
        <row r="13">
          <cell r="D13">
            <v>-4.1757469095999999</v>
          </cell>
        </row>
        <row r="14">
          <cell r="D14">
            <v>4.4996056911000002</v>
          </cell>
        </row>
        <row r="15">
          <cell r="D15">
            <v>2.8549135384</v>
          </cell>
        </row>
        <row r="16">
          <cell r="D16">
            <v>-24.302421709000001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âmina Individual"/>
      <sheetName val="Lâmina Geral"/>
      <sheetName val="FII Guide"/>
      <sheetName val="Análise Histórica"/>
      <sheetName val="Rankings Lâmina Geral"/>
      <sheetName val="Base Gráfico Lâmina"/>
      <sheetName val="Versão"/>
    </sheetNames>
    <sheetDataSet>
      <sheetData sheetId="0" refreshError="1"/>
      <sheetData sheetId="1" refreshError="1"/>
      <sheetData sheetId="2">
        <row r="8">
          <cell r="C8" t="str">
            <v>AFHI11</v>
          </cell>
        </row>
        <row r="9">
          <cell r="C9" t="str">
            <v>ALZR11</v>
          </cell>
        </row>
        <row r="10">
          <cell r="C10" t="str">
            <v>AIEC11</v>
          </cell>
        </row>
        <row r="11">
          <cell r="C11" t="str">
            <v>BCRI11</v>
          </cell>
        </row>
        <row r="12">
          <cell r="C12" t="str">
            <v>BBPO11</v>
          </cell>
        </row>
        <row r="13">
          <cell r="C13" t="str">
            <v>BLMG11</v>
          </cell>
        </row>
        <row r="14">
          <cell r="C14" t="str">
            <v>BLMR11</v>
          </cell>
        </row>
        <row r="15">
          <cell r="C15" t="str">
            <v>BCIA11</v>
          </cell>
        </row>
        <row r="16">
          <cell r="C16" t="str">
            <v>BZLI11</v>
          </cell>
        </row>
        <row r="17">
          <cell r="C17" t="str">
            <v>BRCO11</v>
          </cell>
        </row>
        <row r="18">
          <cell r="C18" t="str">
            <v>BRCR11</v>
          </cell>
        </row>
        <row r="19">
          <cell r="C19" t="str">
            <v>FEXC11</v>
          </cell>
        </row>
        <row r="20">
          <cell r="C20" t="str">
            <v>BTLG11</v>
          </cell>
        </row>
        <row r="21">
          <cell r="C21" t="str">
            <v>CPFF11</v>
          </cell>
        </row>
        <row r="22">
          <cell r="C22" t="str">
            <v>CPTS11</v>
          </cell>
        </row>
        <row r="23">
          <cell r="C23" t="str">
            <v>HGLG11</v>
          </cell>
        </row>
        <row r="24">
          <cell r="C24" t="str">
            <v>HGFF11</v>
          </cell>
        </row>
        <row r="25">
          <cell r="C25" t="str">
            <v>HGRE11</v>
          </cell>
        </row>
        <row r="26">
          <cell r="C26" t="str">
            <v>HGCR11</v>
          </cell>
        </row>
        <row r="27">
          <cell r="C27" t="str">
            <v>HGRU11</v>
          </cell>
        </row>
        <row r="28">
          <cell r="C28" t="str">
            <v>DEVA11</v>
          </cell>
        </row>
        <row r="29">
          <cell r="C29" t="str">
            <v>VRTA11</v>
          </cell>
        </row>
        <row r="30">
          <cell r="C30" t="str">
            <v>BTCR11</v>
          </cell>
        </row>
        <row r="31">
          <cell r="C31" t="str">
            <v>BARI11</v>
          </cell>
        </row>
        <row r="32">
          <cell r="C32" t="str">
            <v>BPFF11</v>
          </cell>
        </row>
        <row r="33">
          <cell r="C33" t="str">
            <v>RCRB11</v>
          </cell>
        </row>
        <row r="34">
          <cell r="C34" t="str">
            <v>MGFF11</v>
          </cell>
        </row>
        <row r="35">
          <cell r="C35" t="str">
            <v>RBRR11</v>
          </cell>
        </row>
        <row r="36">
          <cell r="C36" t="str">
            <v>RBRY11</v>
          </cell>
        </row>
        <row r="37">
          <cell r="C37" t="str">
            <v>RBVA11</v>
          </cell>
        </row>
        <row r="38">
          <cell r="C38" t="str">
            <v>BTAL11</v>
          </cell>
        </row>
        <row r="39">
          <cell r="C39" t="str">
            <v>BCFF11</v>
          </cell>
        </row>
        <row r="40">
          <cell r="C40" t="str">
            <v>RECR11</v>
          </cell>
        </row>
        <row r="41">
          <cell r="C41" t="str">
            <v>RECT11</v>
          </cell>
        </row>
        <row r="42">
          <cell r="C42" t="str">
            <v>GTWR11</v>
          </cell>
        </row>
        <row r="43">
          <cell r="C43" t="str">
            <v>GALG11</v>
          </cell>
        </row>
        <row r="44">
          <cell r="C44" t="str">
            <v>FIIB11</v>
          </cell>
        </row>
        <row r="45">
          <cell r="C45" t="str">
            <v>VTLT11</v>
          </cell>
        </row>
        <row r="46">
          <cell r="C46" t="str">
            <v>RBRP11</v>
          </cell>
        </row>
        <row r="47">
          <cell r="C47" t="str">
            <v>RZTR11</v>
          </cell>
        </row>
        <row r="48">
          <cell r="C48" t="str">
            <v>TGAR11</v>
          </cell>
        </row>
        <row r="49">
          <cell r="C49" t="str">
            <v>CVBI11</v>
          </cell>
        </row>
        <row r="50">
          <cell r="C50" t="str">
            <v>PVBI11</v>
          </cell>
        </row>
        <row r="51">
          <cell r="C51" t="str">
            <v>VILG11</v>
          </cell>
        </row>
        <row r="52">
          <cell r="C52" t="str">
            <v>XPLG11</v>
          </cell>
        </row>
        <row r="53">
          <cell r="C53" t="str">
            <v>XPPR11</v>
          </cell>
        </row>
        <row r="54">
          <cell r="C54" t="str">
            <v>FIGS11</v>
          </cell>
        </row>
        <row r="55">
          <cell r="C55" t="str">
            <v>GGRC11</v>
          </cell>
        </row>
        <row r="56">
          <cell r="C56" t="str">
            <v>HABT11</v>
          </cell>
        </row>
        <row r="57">
          <cell r="C57" t="str">
            <v>HCTR11</v>
          </cell>
        </row>
        <row r="58">
          <cell r="C58" t="str">
            <v>HGBS11</v>
          </cell>
        </row>
        <row r="59">
          <cell r="C59" t="str">
            <v>HFOF11</v>
          </cell>
        </row>
        <row r="60">
          <cell r="C60" t="str">
            <v>HSAF11</v>
          </cell>
        </row>
        <row r="61">
          <cell r="C61" t="str">
            <v>HSLG11</v>
          </cell>
        </row>
        <row r="62">
          <cell r="C62" t="str">
            <v>HSML11</v>
          </cell>
        </row>
        <row r="63">
          <cell r="C63" t="str">
            <v>IRDM11</v>
          </cell>
        </row>
        <row r="64">
          <cell r="C64" t="str">
            <v>JSRE11</v>
          </cell>
        </row>
        <row r="65">
          <cell r="C65" t="str">
            <v>KISU11</v>
          </cell>
        </row>
        <row r="66">
          <cell r="C66" t="str">
            <v>KFOF11</v>
          </cell>
        </row>
        <row r="67">
          <cell r="C67" t="str">
            <v>KNHY11</v>
          </cell>
        </row>
        <row r="68">
          <cell r="C68" t="str">
            <v>KNIP11</v>
          </cell>
        </row>
        <row r="69">
          <cell r="C69" t="str">
            <v>KNRI11</v>
          </cell>
        </row>
        <row r="70">
          <cell r="C70" t="str">
            <v>KNCR11</v>
          </cell>
        </row>
        <row r="71">
          <cell r="C71" t="str">
            <v>KNSC11</v>
          </cell>
        </row>
        <row r="72">
          <cell r="C72" t="str">
            <v>MALL11</v>
          </cell>
        </row>
        <row r="73">
          <cell r="C73" t="str">
            <v>MCCI11</v>
          </cell>
        </row>
        <row r="74">
          <cell r="C74" t="str">
            <v>MXRF11</v>
          </cell>
        </row>
        <row r="75">
          <cell r="C75" t="str">
            <v>MFII11</v>
          </cell>
        </row>
        <row r="76">
          <cell r="C76" t="str">
            <v>MORE11</v>
          </cell>
        </row>
        <row r="77">
          <cell r="C77" t="str">
            <v>NCHB11</v>
          </cell>
        </row>
        <row r="78">
          <cell r="C78" t="str">
            <v>OUJP11</v>
          </cell>
        </row>
        <row r="79">
          <cell r="C79" t="str">
            <v>PATL11</v>
          </cell>
        </row>
        <row r="80">
          <cell r="C80" t="str">
            <v>PLCR11</v>
          </cell>
        </row>
        <row r="81">
          <cell r="C81" t="str">
            <v>PORD11</v>
          </cell>
        </row>
        <row r="82">
          <cell r="C82" t="str">
            <v>QAGR11</v>
          </cell>
        </row>
        <row r="83">
          <cell r="C83" t="str">
            <v>RBRF11</v>
          </cell>
        </row>
        <row r="84">
          <cell r="C84" t="str">
            <v>RBRL11</v>
          </cell>
        </row>
        <row r="85">
          <cell r="C85" t="str">
            <v>RBFF11</v>
          </cell>
        </row>
        <row r="86">
          <cell r="C86" t="str">
            <v>RZAK11</v>
          </cell>
        </row>
        <row r="87">
          <cell r="C87" t="str">
            <v>ARCT11</v>
          </cell>
        </row>
        <row r="88">
          <cell r="C88" t="str">
            <v>SADI11</v>
          </cell>
        </row>
        <row r="89">
          <cell r="C89" t="str">
            <v>SARE11</v>
          </cell>
        </row>
        <row r="90">
          <cell r="C90" t="str">
            <v>SDIL11</v>
          </cell>
        </row>
        <row r="91">
          <cell r="C91" t="str">
            <v>SPTW11</v>
          </cell>
        </row>
        <row r="92">
          <cell r="C92" t="str">
            <v>SNFF11</v>
          </cell>
        </row>
        <row r="93">
          <cell r="C93" t="str">
            <v>TEPP11</v>
          </cell>
        </row>
        <row r="94">
          <cell r="C94" t="str">
            <v>TORD11</v>
          </cell>
        </row>
        <row r="95">
          <cell r="C95" t="str">
            <v>TRXF11</v>
          </cell>
        </row>
        <row r="96">
          <cell r="C96" t="str">
            <v>URPR11</v>
          </cell>
        </row>
        <row r="97">
          <cell r="C97" t="str">
            <v>VGIR11</v>
          </cell>
        </row>
        <row r="98">
          <cell r="C98" t="str">
            <v>VGIP11</v>
          </cell>
        </row>
        <row r="99">
          <cell r="C99" t="str">
            <v>VGHF11</v>
          </cell>
        </row>
        <row r="100">
          <cell r="C100" t="str">
            <v>LVBI11</v>
          </cell>
        </row>
        <row r="101">
          <cell r="C101" t="str">
            <v>RVBI11</v>
          </cell>
        </row>
        <row r="102">
          <cell r="C102" t="str">
            <v>VCJR11</v>
          </cell>
        </row>
        <row r="103">
          <cell r="C103" t="str">
            <v>VSLH11</v>
          </cell>
        </row>
        <row r="104">
          <cell r="C104" t="str">
            <v>VIFI11</v>
          </cell>
        </row>
        <row r="105">
          <cell r="C105" t="str">
            <v>VINO11</v>
          </cell>
        </row>
        <row r="106">
          <cell r="C106" t="str">
            <v>VISC11</v>
          </cell>
        </row>
        <row r="107">
          <cell r="C107" t="str">
            <v>XPCM11</v>
          </cell>
        </row>
        <row r="108">
          <cell r="C108" t="str">
            <v>XPCI11</v>
          </cell>
        </row>
        <row r="109">
          <cell r="C109" t="str">
            <v>XPIN11</v>
          </cell>
        </row>
        <row r="110">
          <cell r="C110" t="str">
            <v>XPML11</v>
          </cell>
        </row>
        <row r="111">
          <cell r="C111" t="str">
            <v>XPSF11</v>
          </cell>
        </row>
      </sheetData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A192A-9393-4FA9-B57F-E35C6CD700A5}">
  <sheetPr codeName="Planilha1">
    <tabColor rgb="FF006B66"/>
    <pageSetUpPr fitToPage="1"/>
  </sheetPr>
  <dimension ref="A1:AN540"/>
  <sheetViews>
    <sheetView showGridLines="0" tabSelected="1" topLeftCell="D1" zoomScale="70" zoomScaleNormal="70" zoomScaleSheetLayoutView="70" workbookViewId="0">
      <selection activeCell="D1" sqref="D1"/>
    </sheetView>
  </sheetViews>
  <sheetFormatPr defaultColWidth="9.1796875" defaultRowHeight="15"/>
  <cols>
    <col min="1" max="1" width="29.453125" style="49" hidden="1" customWidth="1"/>
    <col min="2" max="2" width="29.453125" style="17" hidden="1" customWidth="1"/>
    <col min="3" max="3" width="15" style="17" hidden="1" customWidth="1"/>
    <col min="4" max="4" width="1.453125" style="17" customWidth="1"/>
    <col min="5" max="6" width="20.453125" style="17" customWidth="1"/>
    <col min="7" max="7" width="14.81640625" style="17" customWidth="1"/>
    <col min="8" max="8" width="12.1796875" style="17" hidden="1" customWidth="1"/>
    <col min="9" max="9" width="10.1796875" style="17" hidden="1" customWidth="1"/>
    <col min="10" max="11" width="14.81640625" style="17" customWidth="1"/>
    <col min="12" max="12" width="20.1796875" style="17" customWidth="1"/>
    <col min="13" max="13" width="1.6328125" style="17" customWidth="1"/>
    <col min="14" max="14" width="20" style="17" customWidth="1"/>
    <col min="15" max="17" width="16.36328125" style="17" customWidth="1"/>
    <col min="18" max="18" width="1.54296875" style="17" customWidth="1"/>
    <col min="19" max="19" width="19.90625" style="15" customWidth="1"/>
    <col min="20" max="20" width="16.453125" style="17" customWidth="1"/>
    <col min="21" max="21" width="17.1796875" style="17" customWidth="1"/>
    <col min="22" max="22" width="21" style="17" customWidth="1"/>
    <col min="23" max="23" width="18.81640625" style="17" bestFit="1" customWidth="1"/>
    <col min="24" max="24" width="21" style="17" bestFit="1" customWidth="1"/>
    <col min="25" max="25" width="19.81640625" style="17" customWidth="1"/>
    <col min="26" max="26" width="1.453125" style="17" customWidth="1"/>
    <col min="27" max="29" width="10.81640625" style="17" customWidth="1"/>
    <col min="30" max="30" width="11" style="17" bestFit="1" customWidth="1"/>
    <col min="31" max="16384" width="9.1796875" style="17"/>
  </cols>
  <sheetData>
    <row r="1" spans="1:40" ht="9" customHeight="1"/>
    <row r="2" spans="1:40">
      <c r="E2" s="28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9"/>
      <c r="T2" s="28"/>
      <c r="U2" s="28"/>
      <c r="V2" s="28"/>
      <c r="W2" s="28"/>
      <c r="X2" s="28"/>
      <c r="Y2" s="126"/>
    </row>
    <row r="3" spans="1:40"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9"/>
      <c r="T3" s="28"/>
      <c r="U3" s="28"/>
      <c r="V3" s="28"/>
      <c r="W3" s="28"/>
      <c r="X3" s="28"/>
      <c r="Y3" s="28"/>
    </row>
    <row r="4" spans="1:40"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9"/>
      <c r="T4" s="28"/>
      <c r="U4" s="28"/>
      <c r="V4" s="28"/>
      <c r="W4" s="28"/>
      <c r="X4" s="28"/>
      <c r="Y4" s="28"/>
      <c r="AC4" s="49"/>
    </row>
    <row r="5" spans="1:40" s="16" customFormat="1" ht="6" customHeight="1">
      <c r="A5" s="72"/>
      <c r="D5" s="15"/>
      <c r="S5" s="15"/>
    </row>
    <row r="6" spans="1:40" s="16" customFormat="1" ht="45.5" customHeight="1">
      <c r="A6" s="72"/>
      <c r="D6" s="15"/>
      <c r="E6" s="30"/>
      <c r="F6" s="35" t="s">
        <v>30</v>
      </c>
      <c r="G6" s="35"/>
      <c r="H6" s="35"/>
      <c r="I6" s="35"/>
      <c r="J6" s="35"/>
      <c r="K6" s="35"/>
      <c r="L6" s="35"/>
      <c r="M6" s="35"/>
      <c r="N6" s="128"/>
      <c r="O6" s="127"/>
      <c r="P6" s="127"/>
      <c r="Q6" s="127"/>
      <c r="S6" s="34"/>
      <c r="T6" s="35" t="s">
        <v>31</v>
      </c>
      <c r="U6" s="30"/>
      <c r="V6" s="30"/>
      <c r="W6" s="135" t="s">
        <v>379</v>
      </c>
      <c r="X6" s="135"/>
      <c r="Y6" s="135"/>
    </row>
    <row r="7" spans="1:40" ht="31" customHeight="1">
      <c r="E7" s="37"/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1"/>
      <c r="S7" s="41"/>
      <c r="T7" s="37"/>
      <c r="U7" s="37"/>
      <c r="V7" s="37"/>
      <c r="W7" s="37"/>
      <c r="X7" s="37"/>
      <c r="Y7" s="37"/>
    </row>
    <row r="8" spans="1:40" ht="17.149999999999999" customHeight="1">
      <c r="E8" s="15"/>
      <c r="F8" s="15"/>
      <c r="R8" s="15"/>
      <c r="AB8" s="15"/>
      <c r="AC8" s="15"/>
      <c r="AD8" s="15"/>
      <c r="AE8" s="15"/>
      <c r="AF8" s="15"/>
      <c r="AG8" s="15"/>
      <c r="AH8" s="15"/>
      <c r="AI8" s="15"/>
      <c r="AJ8" s="15"/>
    </row>
    <row r="9" spans="1:40" ht="17.149999999999999" customHeight="1" thickBot="1">
      <c r="E9" s="50" t="s">
        <v>5</v>
      </c>
      <c r="F9" s="50" t="s">
        <v>0</v>
      </c>
      <c r="G9" s="122"/>
      <c r="R9" s="15"/>
      <c r="AA9" s="18"/>
      <c r="AB9" s="15"/>
      <c r="AD9" s="15"/>
      <c r="AE9" s="15"/>
      <c r="AF9" s="15"/>
      <c r="AG9" s="15"/>
      <c r="AH9" s="15"/>
      <c r="AI9" s="15"/>
      <c r="AJ9" s="15"/>
      <c r="AL9" s="15"/>
    </row>
    <row r="10" spans="1:40" ht="17.149999999999999" customHeight="1" thickTop="1" thickBot="1">
      <c r="A10" s="115" t="s">
        <v>80</v>
      </c>
      <c r="B10" s="116" t="s">
        <v>82</v>
      </c>
      <c r="E10" s="121" cm="1">
        <f t="array" ref="E10">IFERROR(_xll.ECONOMATICA("DJIA&lt;XNYS&gt;","price",,"RealTime"),0)</f>
        <v>21.08</v>
      </c>
      <c r="F10" s="123" cm="1">
        <f t="array" ref="F10">IFERROR(_xll.ECONOMATICA("SPX&lt;TRADINGECONOMICS&gt;","price",,"RealTime"),0)</f>
        <v>4219.78</v>
      </c>
      <c r="G10" s="122"/>
      <c r="K10" s="50" t="s">
        <v>4</v>
      </c>
      <c r="R10" s="15"/>
      <c r="Z10" s="15"/>
      <c r="AA10" s="18"/>
      <c r="AB10" s="15"/>
      <c r="AD10" s="15"/>
      <c r="AE10" s="15"/>
      <c r="AF10" s="15"/>
      <c r="AG10" s="15"/>
      <c r="AH10" s="15"/>
      <c r="AL10" s="15"/>
    </row>
    <row r="11" spans="1:40" ht="17.149999999999999" customHeight="1" thickTop="1" thickBot="1">
      <c r="A11" s="111" t="s">
        <v>62</v>
      </c>
      <c r="B11" s="112" t="s">
        <v>44</v>
      </c>
      <c r="E11" s="58" cm="1">
        <f t="array" ref="E11">IFERROR(_xll.ECONOMATICA("DJIA&lt;XNYS&gt;","percentdiff",,"RealTime",,,,),0)</f>
        <v>0</v>
      </c>
      <c r="F11" s="58" cm="1">
        <f t="array" ref="F11">IFERROR(_xll.ECONOMATICA("SPX&lt;TRADINGECONOMICS&gt;","percentdiff",,"RealTime",,,,),0)</f>
        <v>-1.36</v>
      </c>
      <c r="G11" s="122"/>
      <c r="K11" s="123" cm="1">
        <f t="array" ref="K11">IFERROR(_xll.ECONOMATICA("IBOV&lt;XBSP&gt;","price",,"RealTime"),0)</f>
        <v>113155.28</v>
      </c>
      <c r="R11" s="15"/>
      <c r="T11" s="50" t="s">
        <v>8</v>
      </c>
      <c r="V11" s="50" t="s">
        <v>7</v>
      </c>
      <c r="X11" s="50" t="s">
        <v>22</v>
      </c>
      <c r="Y11" s="15"/>
      <c r="AA11" s="18"/>
      <c r="AB11" s="15"/>
      <c r="AE11" s="15"/>
      <c r="AF11" s="15"/>
      <c r="AG11" s="15"/>
      <c r="AL11" s="15"/>
    </row>
    <row r="12" spans="1:40" ht="17.149999999999999" customHeight="1" thickTop="1" thickBot="1">
      <c r="A12" s="111" t="s">
        <v>63</v>
      </c>
      <c r="B12" s="112" t="s">
        <v>28</v>
      </c>
      <c r="E12" s="50" t="s">
        <v>6</v>
      </c>
      <c r="K12" s="58" cm="1">
        <f t="array" ref="K12">IFERROR(_xll.ECONOMATICA("IBOV&lt;XBSP&gt;","percentdiff",,"RealTime",,,,),0)</f>
        <v>-0.745</v>
      </c>
      <c r="R12" s="15"/>
      <c r="T12" s="51" cm="1">
        <f t="array" ref="T12">IFERROR(_xll.ECONOMATICA("USDBRL&lt;MORNINGSTAR&gt;","price",,"RealTime"),0)</f>
        <v>4.9516</v>
      </c>
      <c r="V12" s="51" cm="1">
        <f t="array" ref="V12">IFERROR(_xll.ECONOMATICA("EURBRL&lt;MORNINGSTAR&gt;","price",,"RealTime"),0)</f>
        <v>5.3704000000000001</v>
      </c>
      <c r="X12" s="51" cm="1">
        <f t="array" ref="X12">IFERROR(_xll.ECONOMATICA("GBPBRL&lt;MORNINGSTAR&gt;","price",,"RealTime"),0)</f>
        <v>6.1288615586999997</v>
      </c>
      <c r="AA12" s="20"/>
      <c r="AB12" s="15"/>
      <c r="AE12" s="15"/>
      <c r="AF12" s="15"/>
      <c r="AG12" s="15"/>
    </row>
    <row r="13" spans="1:40" ht="17.149999999999999" customHeight="1" thickTop="1">
      <c r="A13" s="111" t="s">
        <v>64</v>
      </c>
      <c r="B13" s="112" t="s">
        <v>45</v>
      </c>
      <c r="E13" s="123" cm="1">
        <f t="array" ref="E13">IFERROR(_xll.ECONOMATICA("NDAQ&lt;XNYS&gt;","price",,"RealTime"),0)</f>
        <v>50.04</v>
      </c>
      <c r="R13" s="15"/>
      <c r="T13" s="58" cm="1">
        <f t="array" ref="T13">IFERROR(_xll.ECONOMATICA("USDBRL&lt;MORNINGSTAR&gt;","percentdiff",,"RealTime",,,,),0)</f>
        <v>1.3234999999999999</v>
      </c>
      <c r="U13" s="15"/>
      <c r="V13" s="58" cm="1">
        <f t="array" ref="V13">IFERROR(_xll.ECONOMATICA("EURBRL&lt;MORNINGSTAR&gt;","percentdiff",,"RealTime",,,,),0)</f>
        <v>1.1556999999999999</v>
      </c>
      <c r="W13" s="15"/>
      <c r="X13" s="58" cm="1">
        <f t="array" ref="X13">IFERROR(_xll.ECONOMATICA("GBPBRL&lt;MORNINGSTAR&gt;","percentdiff",,"RealTime",,,,),0)</f>
        <v>-0.24210000000000001</v>
      </c>
      <c r="AA13" s="18"/>
      <c r="AB13" s="15"/>
      <c r="AE13" s="15"/>
      <c r="AF13" s="15"/>
      <c r="AG13" s="15"/>
    </row>
    <row r="14" spans="1:40" ht="17.149999999999999" customHeight="1">
      <c r="A14" s="111" t="s">
        <v>65</v>
      </c>
      <c r="B14" s="112" t="s">
        <v>46</v>
      </c>
      <c r="E14" s="58" cm="1">
        <f t="array" ref="E14">IFERROR(_xll.ECONOMATICA("NDAQ&lt;XNYS&gt;","percentdiff",,"RealTime",,,,),0)</f>
        <v>0.66</v>
      </c>
      <c r="R14" s="15"/>
      <c r="V14" s="15"/>
      <c r="X14" s="15"/>
      <c r="AA14" s="18"/>
      <c r="AB14" s="15"/>
      <c r="AD14" s="15"/>
      <c r="AE14" s="15"/>
      <c r="AF14" s="15"/>
      <c r="AG14" s="15"/>
      <c r="AH14" s="15"/>
      <c r="AN14" s="109"/>
    </row>
    <row r="15" spans="1:40" ht="17.149999999999999" customHeight="1" thickBot="1">
      <c r="A15" s="111" t="s">
        <v>66</v>
      </c>
      <c r="B15" s="112" t="s">
        <v>47</v>
      </c>
      <c r="K15" s="50" t="s">
        <v>381</v>
      </c>
      <c r="R15" s="15"/>
      <c r="Y15" s="15"/>
      <c r="AA15" s="18"/>
      <c r="AB15" s="15"/>
      <c r="AC15" s="15"/>
      <c r="AD15" s="15"/>
      <c r="AE15" s="15"/>
      <c r="AF15" s="15"/>
      <c r="AG15" s="15"/>
      <c r="AH15" s="15"/>
      <c r="AN15" s="124"/>
    </row>
    <row r="16" spans="1:40" ht="17.149999999999999" customHeight="1" thickTop="1" thickBot="1">
      <c r="A16" s="111" t="s">
        <v>67</v>
      </c>
      <c r="B16" s="112" t="s">
        <v>48</v>
      </c>
      <c r="E16" s="50" t="s">
        <v>26</v>
      </c>
      <c r="F16" s="15"/>
      <c r="K16" s="123" cm="1">
        <f t="array" ref="K16">IFERROR(_xll.ECONOMATICA("XIN9&lt;TRADINGECONOMICS&gt;","price",,"RealTime"),0)</f>
        <v>11758.95</v>
      </c>
      <c r="R16" s="15"/>
      <c r="Y16" s="15"/>
      <c r="AA16" s="18"/>
      <c r="AB16" s="15"/>
      <c r="AC16" s="15"/>
      <c r="AD16" s="15"/>
      <c r="AE16" s="15"/>
      <c r="AF16" s="15"/>
      <c r="AG16" s="15"/>
      <c r="AH16" s="15"/>
      <c r="AN16" s="58"/>
    </row>
    <row r="17" spans="1:39" ht="17.149999999999999" customHeight="1" thickTop="1" thickBot="1">
      <c r="A17" s="111" t="s">
        <v>68</v>
      </c>
      <c r="B17" s="112" t="s">
        <v>49</v>
      </c>
      <c r="E17" s="123" cm="1">
        <f t="array" ref="E17">IFERROR(_xll.ECONOMATICA("MEXBOL&lt;TRADINGECONOMICS&gt;","price",,"RealTime"),0)</f>
        <v>48267.07</v>
      </c>
      <c r="F17" s="15"/>
      <c r="K17" s="58" cm="1">
        <f t="array" ref="K17">IFERROR(_xll.ECONOMATICA("XIN9&lt;TRADINGECONOMICS&gt;","percentdiff",,"RealTime",,,,),0)</f>
        <v>-0.45140000000000002</v>
      </c>
      <c r="R17" s="15"/>
      <c r="T17" s="50" t="s">
        <v>23</v>
      </c>
      <c r="V17" s="50" t="s">
        <v>13</v>
      </c>
      <c r="X17" s="50" t="s">
        <v>14</v>
      </c>
      <c r="Y17" s="15"/>
      <c r="AA17" s="18"/>
      <c r="AB17" s="15"/>
      <c r="AE17" s="15"/>
      <c r="AF17" s="15"/>
      <c r="AG17" s="15"/>
    </row>
    <row r="18" spans="1:39" ht="17.149999999999999" customHeight="1" thickTop="1">
      <c r="A18" s="111" t="s">
        <v>69</v>
      </c>
      <c r="B18" s="112" t="s">
        <v>50</v>
      </c>
      <c r="E18" s="58" cm="1">
        <f t="array" ref="E18">IFERROR(_xll.ECONOMATICA("MEXBOL&lt;TRADINGECONOMICS&gt;","percentdiff",,"RealTime",,,,),0)</f>
        <v>-1.1000000000000001</v>
      </c>
      <c r="F18" s="15"/>
      <c r="R18" s="15"/>
      <c r="T18" s="51" cm="1">
        <f t="array" ref="T18">IFERROR(_xll.ECONOMATICA("USDCHF&lt;MORNINGSTAR&gt;","price",,"RealTime"),0)</f>
        <v>0.89256999999999997</v>
      </c>
      <c r="V18" s="51" cm="1">
        <f t="array" ref="V18">IFERROR(_xll.ECONOMATICA("USDJPY&lt;MORNINGSTAR&gt;","price",,"RealTime"),0)</f>
        <v>149.85499999999999</v>
      </c>
      <c r="X18" s="51" cm="1">
        <f t="array" ref="X18">IFERROR(_xll.ECONOMATICA("USDCNY&lt;MORNINGSTAR&gt;","price",,"RealTime"),0)</f>
        <v>7.3159999999999998</v>
      </c>
      <c r="Y18" s="15"/>
      <c r="AA18" s="18"/>
      <c r="AB18" s="15"/>
      <c r="AE18" s="15"/>
      <c r="AF18" s="15"/>
      <c r="AG18" s="15"/>
      <c r="AL18" s="19"/>
    </row>
    <row r="19" spans="1:39" ht="17.149999999999999" customHeight="1">
      <c r="A19" s="111" t="s">
        <v>70</v>
      </c>
      <c r="B19" s="112" t="s">
        <v>51</v>
      </c>
      <c r="R19" s="15"/>
      <c r="T19" s="58" cm="1">
        <f t="array" ref="T19">IFERROR(_xll.ECONOMATICA("USDCHF&lt;MORNINGSTAR&gt;","percentdiff",,"RealTime",,,,),0)</f>
        <v>9.2499999999999999E-2</v>
      </c>
      <c r="U19" s="15"/>
      <c r="V19" s="58" cm="1">
        <f t="array" ref="V19">IFERROR(_xll.ECONOMATICA("USDJPY&lt;MORNINGSTAR&gt;","percentdiff",,"RealTime",,,,),0)</f>
        <v>4.1399999999999999E-2</v>
      </c>
      <c r="W19" s="15"/>
      <c r="X19" s="58" cm="1">
        <f t="array" ref="X19">IFERROR(_xll.ECONOMATICA("USDCNY&lt;MORNINGSTAR&gt;","percentdiff",,"RealTime",,,,),0)</f>
        <v>7.9299999999999995E-2</v>
      </c>
      <c r="Y19" s="15"/>
      <c r="AA19" s="18"/>
      <c r="AB19" s="15"/>
      <c r="AE19" s="15"/>
      <c r="AF19" s="15"/>
      <c r="AG19" s="15"/>
      <c r="AL19" s="19"/>
    </row>
    <row r="20" spans="1:39" ht="17.149999999999999" customHeight="1" thickBot="1">
      <c r="A20" s="111" t="s">
        <v>71</v>
      </c>
      <c r="B20" s="112" t="s">
        <v>52</v>
      </c>
      <c r="E20" s="50" t="s">
        <v>27</v>
      </c>
      <c r="F20" s="15"/>
      <c r="K20" s="50" t="s">
        <v>382</v>
      </c>
      <c r="R20" s="15"/>
      <c r="T20" s="15"/>
      <c r="U20" s="15"/>
      <c r="V20" s="15"/>
      <c r="X20" s="15"/>
      <c r="Y20" s="15"/>
      <c r="AA20" s="18"/>
      <c r="AB20" s="15"/>
      <c r="AC20" s="15"/>
      <c r="AD20" s="15"/>
      <c r="AE20" s="15"/>
      <c r="AF20" s="15"/>
      <c r="AG20" s="15"/>
      <c r="AH20" s="15"/>
      <c r="AK20" s="19"/>
      <c r="AL20" s="58"/>
    </row>
    <row r="21" spans="1:39" ht="17.149999999999999" customHeight="1" thickTop="1">
      <c r="A21" s="111" t="s">
        <v>72</v>
      </c>
      <c r="B21" s="112" t="s">
        <v>53</v>
      </c>
      <c r="E21" s="123" cm="1">
        <f t="array" ref="E21">IFERROR(_xll.ECONOMATICA("IGBC&lt;TRADINGECONOMICS&gt;","price",,"RealTime"),0)</f>
        <v>1107.5899999999999</v>
      </c>
      <c r="F21" s="15"/>
      <c r="K21" s="123" cm="1">
        <f t="array" ref="K21">IFERROR(_xll.ECONOMATICA("HSI&lt;TRADINGECONOMICS&gt;","price",,"RealTime"),0)</f>
        <v>17142</v>
      </c>
      <c r="R21" s="15"/>
      <c r="T21" s="15"/>
      <c r="U21" s="15"/>
      <c r="V21" s="15"/>
      <c r="X21" s="15"/>
      <c r="Y21" s="15"/>
      <c r="AA21" s="18"/>
      <c r="AB21" s="15"/>
      <c r="AC21" s="15"/>
      <c r="AD21" s="15"/>
      <c r="AE21" s="15"/>
      <c r="AF21" s="15"/>
      <c r="AG21" s="15"/>
      <c r="AH21" s="15"/>
      <c r="AK21" s="19"/>
      <c r="AL21" s="58"/>
    </row>
    <row r="22" spans="1:39" ht="17.149999999999999" customHeight="1">
      <c r="A22" s="111" t="s">
        <v>73</v>
      </c>
      <c r="B22" s="112" t="s">
        <v>54</v>
      </c>
      <c r="E22" s="58" cm="1">
        <f t="array" ref="E22">IFERROR(_xll.ECONOMATICA("IGBC&lt;TRADINGECONOMICS&gt;","percentdiff",,"RealTime",,,,),0)</f>
        <v>1.65</v>
      </c>
      <c r="F22" s="15"/>
      <c r="K22" s="58" cm="1">
        <f t="array" ref="K22">IFERROR(_xll.ECONOMATICA("HSI&lt;TRADINGECONOMICS&gt;","percentdiff",,"RealTime",,,,),0)</f>
        <v>-0.89</v>
      </c>
      <c r="R22" s="15"/>
      <c r="T22" s="15"/>
      <c r="U22" s="15"/>
      <c r="V22" s="15"/>
      <c r="X22" s="15"/>
      <c r="Y22" s="15"/>
      <c r="AA22" s="18"/>
      <c r="AB22" s="15"/>
      <c r="AE22" s="15"/>
      <c r="AF22" s="15"/>
      <c r="AG22" s="15"/>
      <c r="AH22" s="15"/>
      <c r="AK22" s="19"/>
      <c r="AL22" s="58"/>
    </row>
    <row r="23" spans="1:39" ht="17.149999999999999" customHeight="1" thickBot="1">
      <c r="A23" s="111" t="s">
        <v>74</v>
      </c>
      <c r="B23" s="112" t="s">
        <v>55</v>
      </c>
      <c r="D23" s="17">
        <v>1</v>
      </c>
      <c r="R23" s="15"/>
      <c r="T23" s="15"/>
      <c r="U23" s="15"/>
      <c r="V23" s="50" t="s">
        <v>12</v>
      </c>
      <c r="X23" s="15"/>
      <c r="Y23" s="15"/>
      <c r="AA23" s="18"/>
      <c r="AB23" s="15"/>
      <c r="AE23" s="15"/>
      <c r="AF23" s="15"/>
      <c r="AG23" s="15"/>
      <c r="AH23" s="15"/>
      <c r="AK23" s="19"/>
      <c r="AL23" s="58"/>
    </row>
    <row r="24" spans="1:39" ht="17.149999999999999" customHeight="1" thickTop="1" thickBot="1">
      <c r="A24" s="111" t="s">
        <v>75</v>
      </c>
      <c r="B24" s="112" t="s">
        <v>56</v>
      </c>
      <c r="E24" s="50" t="s">
        <v>59</v>
      </c>
      <c r="F24" s="15"/>
      <c r="R24" s="15"/>
      <c r="T24" s="15"/>
      <c r="U24" s="15"/>
      <c r="V24" s="51" cm="1">
        <f t="array" ref="V24">IFERROR(_xll.ECONOMATICA("EURUSD&lt;MORNINGSTAR&gt;","price",,"RealTime"),0)</f>
        <v>1.05921</v>
      </c>
      <c r="X24" s="15"/>
      <c r="Y24" s="15"/>
      <c r="AA24" s="18"/>
      <c r="AB24" s="15"/>
      <c r="AE24" s="15"/>
      <c r="AF24" s="15"/>
      <c r="AG24" s="15"/>
      <c r="AH24" s="15"/>
      <c r="AK24" s="19"/>
      <c r="AL24" s="58"/>
      <c r="AM24" s="15"/>
    </row>
    <row r="25" spans="1:39" ht="17.149999999999999" customHeight="1" thickTop="1">
      <c r="A25" s="111" t="s">
        <v>76</v>
      </c>
      <c r="B25" s="112" t="s">
        <v>57</v>
      </c>
      <c r="E25" s="123" cm="1">
        <f t="array" ref="E25">IFERROR(_xll.ECONOMATICA("MERVAL&lt;TRADINGECONOMICS&gt;","price",,"RealTime"),0)</f>
        <v>800804.78</v>
      </c>
      <c r="F25" s="15"/>
      <c r="R25" s="15"/>
      <c r="T25" s="15"/>
      <c r="U25" s="15"/>
      <c r="V25" s="58" cm="1">
        <f t="array" ref="V25">IFERROR(_xll.ECONOMATICA("EURUSD&lt;MORNINGSTAR&gt;","percentdiff",,"RealTime",,,,),0)</f>
        <v>7.0400000000000004E-2</v>
      </c>
      <c r="X25" s="15"/>
      <c r="Y25" s="15"/>
      <c r="AA25" s="18"/>
      <c r="AB25" s="15"/>
      <c r="AC25" s="15"/>
      <c r="AD25" s="15"/>
      <c r="AE25" s="15"/>
      <c r="AF25" s="15"/>
      <c r="AG25" s="15"/>
      <c r="AH25" s="15"/>
      <c r="AK25" s="19"/>
      <c r="AL25" s="58"/>
    </row>
    <row r="26" spans="1:39" ht="17.149999999999999" customHeight="1">
      <c r="A26" s="113" t="s">
        <v>77</v>
      </c>
      <c r="B26" s="114" t="s">
        <v>58</v>
      </c>
      <c r="E26" s="58" cm="1">
        <f t="array" ref="E26">IFERROR(_xll.ECONOMATICA("MERVAL&lt;TRADINGECONOMICS&gt;","percentdiff",,"RealTime",,,,),0)</f>
        <v>4.8099999999999996</v>
      </c>
      <c r="F26" s="15"/>
      <c r="R26" s="15"/>
      <c r="T26" s="15"/>
      <c r="U26" s="15"/>
      <c r="V26" s="15"/>
      <c r="W26" s="15"/>
      <c r="X26" s="15"/>
      <c r="Y26" s="15"/>
      <c r="AA26" s="18"/>
      <c r="AB26" s="15"/>
      <c r="AD26" s="15"/>
      <c r="AE26" s="15"/>
      <c r="AF26" s="15"/>
      <c r="AG26" s="15"/>
      <c r="AH26" s="15"/>
      <c r="AK26" s="19"/>
      <c r="AL26" s="58"/>
      <c r="AM26" s="15"/>
    </row>
    <row r="27" spans="1:39" ht="17.149999999999999" customHeight="1">
      <c r="R27" s="15"/>
      <c r="T27" s="15"/>
      <c r="U27" s="15"/>
      <c r="V27" s="15"/>
      <c r="W27" s="15"/>
      <c r="X27" s="15"/>
      <c r="Y27" s="15"/>
      <c r="AA27" s="18"/>
      <c r="AB27" s="15"/>
      <c r="AC27" s="109"/>
      <c r="AD27" s="15"/>
      <c r="AE27" s="15"/>
      <c r="AF27" s="15"/>
      <c r="AG27" s="15"/>
      <c r="AH27" s="15"/>
      <c r="AK27" s="19"/>
      <c r="AL27" s="58"/>
      <c r="AM27" s="15"/>
    </row>
    <row r="28" spans="1:39" ht="17.149999999999999" customHeight="1">
      <c r="G28" s="15"/>
      <c r="H28" s="15"/>
      <c r="I28" s="15"/>
      <c r="J28" s="15"/>
      <c r="K28" s="15"/>
      <c r="N28" s="19"/>
      <c r="R28" s="15"/>
      <c r="T28" s="15"/>
      <c r="U28" s="15"/>
      <c r="V28" s="15"/>
      <c r="W28" s="15"/>
      <c r="X28" s="15"/>
      <c r="Y28" s="15"/>
      <c r="AA28" s="18"/>
    </row>
    <row r="29" spans="1:39" ht="45" customHeight="1">
      <c r="A29" s="70" t="s">
        <v>35</v>
      </c>
      <c r="E29" s="38"/>
      <c r="F29" s="43" t="str">
        <f>"MAIORES ALTAS / MAIORES BAIXAS DO ÍNDICE "&amp;$X$48</f>
        <v>MAIORES ALTAS / MAIORES BAIXAS DO ÍNDICE IBOV</v>
      </c>
      <c r="G29" s="39"/>
      <c r="H29" s="39"/>
      <c r="I29" s="39"/>
      <c r="J29" s="39"/>
      <c r="K29" s="39"/>
      <c r="L29" s="39"/>
      <c r="M29" s="36"/>
      <c r="N29" s="44"/>
      <c r="O29" s="46" t="s">
        <v>11</v>
      </c>
      <c r="P29" s="44"/>
      <c r="Q29" s="130" t="s">
        <v>380</v>
      </c>
      <c r="R29" s="15"/>
      <c r="S29" s="34"/>
      <c r="T29" s="46" t="s">
        <v>378</v>
      </c>
      <c r="U29" s="34"/>
      <c r="V29" s="34"/>
      <c r="W29" s="38"/>
      <c r="X29" s="129"/>
      <c r="Y29" s="130" t="s">
        <v>380</v>
      </c>
      <c r="AA29" s="18"/>
      <c r="AC29" s="49"/>
    </row>
    <row r="30" spans="1:39" ht="39.5" customHeight="1">
      <c r="A30" s="49" t="str">
        <f>"Index comp[OPTIONALS=AmountInvestedBy="&amp;$X$48&amp;"]&gt;0"</f>
        <v>Index comp[OPTIONALS=AmountInvestedBy=IBOV]&gt;0</v>
      </c>
      <c r="E30" s="45" t="s">
        <v>9</v>
      </c>
      <c r="F30" s="132" t="s">
        <v>78</v>
      </c>
      <c r="G30" s="132"/>
      <c r="H30" s="45"/>
      <c r="I30" s="45"/>
      <c r="J30" s="132" t="s">
        <v>79</v>
      </c>
      <c r="K30" s="132"/>
      <c r="L30" s="45" t="s">
        <v>9</v>
      </c>
      <c r="M30" s="36"/>
      <c r="N30" s="59" t="s">
        <v>81</v>
      </c>
      <c r="O30" s="110" t="s">
        <v>17</v>
      </c>
      <c r="P30" s="59" t="s">
        <v>10</v>
      </c>
      <c r="Q30" s="79" t="s">
        <v>43</v>
      </c>
      <c r="R30" s="15"/>
      <c r="S30" s="110" t="s">
        <v>81</v>
      </c>
      <c r="T30" s="110" t="s">
        <v>17</v>
      </c>
      <c r="U30" s="110" t="s">
        <v>20</v>
      </c>
      <c r="V30" s="110" t="s">
        <v>21</v>
      </c>
      <c r="W30" s="110" t="s">
        <v>18</v>
      </c>
      <c r="X30" s="110" t="s">
        <v>19</v>
      </c>
      <c r="Y30" s="79" t="s">
        <v>43</v>
      </c>
      <c r="AA30" s="18"/>
    </row>
    <row r="31" spans="1:39" ht="17.149999999999999" customHeight="1">
      <c r="A31" s="71" t="str">
        <f>IF(K48="","","Subsector Bovespa="&amp;K48)</f>
        <v>Subsector Bovespa=Todos</v>
      </c>
      <c r="E31" s="106" cm="1">
        <f t="array" ref="E31">_xll.ECONOMATICA($F31&amp;"&lt;XBSP&gt;","price",,"RealTime")</f>
        <v>0.52</v>
      </c>
      <c r="F31" s="106" t="str">
        <f t="shared" ref="F31:F45" si="0">INDEX($E$50:$E$501,MATCH($G31,$V$50:$V$501,0))</f>
        <v>BHIA3</v>
      </c>
      <c r="G31" s="104">
        <f>LARGE($V$50:$V$501,1)</f>
        <v>4</v>
      </c>
      <c r="H31" s="104"/>
      <c r="I31" s="104"/>
      <c r="J31" s="105">
        <f>SMALL($V$50:$V$501,1)</f>
        <v>-4.3479999999999999</v>
      </c>
      <c r="K31" s="106" t="str">
        <f t="shared" ref="K31:K39" si="1">INDEX($E$50:$E$501,MATCH($J31,$V$50:$V$501,0))</f>
        <v>MGLU3</v>
      </c>
      <c r="L31" s="106" cm="1">
        <f t="array" ref="L31">_xll.ECONOMATICA($K31&amp;"&lt;XBSP&gt;","price",,"RealTime")</f>
        <v>1.54</v>
      </c>
      <c r="M31" s="40"/>
      <c r="N31" s="117" t="s">
        <v>383</v>
      </c>
      <c r="O31" s="106" cm="1">
        <f t="array" ref="O31:O46">_xll.ECONOMATICA($B$11:$B$26,"price",,"RealTime")</f>
        <v>33094.74</v>
      </c>
      <c r="P31" s="81" cm="1">
        <f t="array" ref="P31:P46">_xll.ECONOMATICA($B$11:$B$26,"percentdiff",,"RealTime")</f>
        <v>-0.96</v>
      </c>
      <c r="Q31" s="82" cm="1">
        <f t="array" ref="Q31:Q46">_xll.ECONOMATICA($B$11:$B$26,"date",,"RealTime")</f>
        <v>45219.732025462959</v>
      </c>
      <c r="R31" s="15"/>
      <c r="S31" s="117" t="s">
        <v>362</v>
      </c>
      <c r="T31" s="106" cm="1">
        <f t="array" ref="T31">_xll.ECONOMATICA($A11,"price",,"RealTime")</f>
        <v>494.76150000000001</v>
      </c>
      <c r="U31" s="81" cm="1">
        <f t="array" ref="U31">_xll.ECONOMATICA($A11,"pricediff",,"RealTime")</f>
        <v>-10.2385</v>
      </c>
      <c r="V31" s="81" cm="1">
        <f t="array" ref="V31">_xll.ECONOMATICA($A11,"percentdiff",,"RealTime")</f>
        <v>-2.0299999999999998</v>
      </c>
      <c r="W31" s="106" cm="1">
        <f t="array" ref="W31">_xll.ECONOMATICA($A11,"low",,"RealTime")</f>
        <v>494.30090000000001</v>
      </c>
      <c r="X31" s="106" cm="1">
        <f t="array" ref="X31">_xll.ECONOMATICA($A11,"high",,"RealTime")</f>
        <v>509.36790000000002</v>
      </c>
      <c r="Y31" s="82" cm="1">
        <f t="array" ref="Y31">_xll.ECONOMATICA($A11,"date",,"RealTime")</f>
        <v>45219.638877314814</v>
      </c>
    </row>
    <row r="32" spans="1:39" ht="17.149999999999999" customHeight="1">
      <c r="A32" s="17"/>
      <c r="E32" s="106" cm="1">
        <f t="array" ref="E32">_xll.ECONOMATICA($F32&amp;"&lt;XBSP&gt;","price",,"RealTime")</f>
        <v>10.79</v>
      </c>
      <c r="F32" s="106" t="str">
        <f t="shared" si="0"/>
        <v>BRFS3</v>
      </c>
      <c r="G32" s="104">
        <f>LARGE($V$50:$V$501,2)</f>
        <v>3.85</v>
      </c>
      <c r="H32" s="104"/>
      <c r="I32" s="104"/>
      <c r="J32" s="105">
        <f>SMALL($V$50:$V$501,2)</f>
        <v>-3.5129999999999999</v>
      </c>
      <c r="K32" s="106" t="str">
        <f t="shared" si="1"/>
        <v>AZUL4</v>
      </c>
      <c r="L32" s="106" cm="1">
        <f t="array" ref="L32">_xll.ECONOMATICA($K32&amp;"&lt;XBSP&gt;","price",,"RealTime")</f>
        <v>12.36</v>
      </c>
      <c r="M32" s="40"/>
      <c r="N32" s="117" t="s">
        <v>384</v>
      </c>
      <c r="O32" s="106">
        <v>4219.78</v>
      </c>
      <c r="P32" s="81">
        <v>-1.36</v>
      </c>
      <c r="Q32" s="82">
        <v>45219.732210648152</v>
      </c>
      <c r="R32" s="15"/>
      <c r="S32" s="117" t="s">
        <v>363</v>
      </c>
      <c r="T32" s="106" cm="1">
        <f t="array" ref="T32">_xll.ECONOMATICA($A12,"price",,"RealTime")</f>
        <v>372.4538</v>
      </c>
      <c r="U32" s="81" cm="1">
        <f t="array" ref="U32">_xll.ECONOMATICA($A12,"pricediff",,"RealTime")</f>
        <v>-1.7962</v>
      </c>
      <c r="V32" s="81" cm="1">
        <f t="array" ref="V32">_xll.ECONOMATICA($A12,"percentdiff",,"RealTime")</f>
        <v>-0.48</v>
      </c>
      <c r="W32" s="106" cm="1">
        <f t="array" ref="W32">_xll.ECONOMATICA($A12,"low",,"RealTime")</f>
        <v>370.25</v>
      </c>
      <c r="X32" s="106" cm="1">
        <f t="array" ref="X32">_xll.ECONOMATICA($A12,"high",,"RealTime")</f>
        <v>379.64170000000001</v>
      </c>
      <c r="Y32" s="82" cm="1">
        <f t="array" ref="Y32">_xll.ECONOMATICA($A12,"date",,"RealTime")</f>
        <v>45217.636724537035</v>
      </c>
      <c r="AC32" s="15"/>
    </row>
    <row r="33" spans="3:29" ht="17.149999999999999" customHeight="1">
      <c r="E33" s="106" cm="1">
        <f t="array" ref="E33">_xll.ECONOMATICA($F33&amp;"&lt;XBSP&gt;","price",,"RealTime")</f>
        <v>12.87</v>
      </c>
      <c r="F33" s="106" t="str">
        <f t="shared" si="0"/>
        <v>NTCO3</v>
      </c>
      <c r="G33" s="104">
        <f>LARGE($V$50:$V$501,3)</f>
        <v>2.96</v>
      </c>
      <c r="H33" s="104"/>
      <c r="I33" s="104"/>
      <c r="J33" s="105">
        <f>SMALL($V$50:$V$501,3)</f>
        <v>-3.2890000000000001</v>
      </c>
      <c r="K33" s="106" t="str">
        <f t="shared" si="1"/>
        <v>CSNA3</v>
      </c>
      <c r="L33" s="106" cm="1">
        <f t="array" ref="L33">_xll.ECONOMATICA($K33&amp;"&lt;XBSP&gt;","price",,"RealTime")</f>
        <v>10.88</v>
      </c>
      <c r="M33" s="40"/>
      <c r="N33" s="131" t="s">
        <v>385</v>
      </c>
      <c r="O33" s="106">
        <v>14541.43</v>
      </c>
      <c r="P33" s="86">
        <v>-1.63</v>
      </c>
      <c r="Q33" s="82">
        <v>45219.732245370367</v>
      </c>
      <c r="R33" s="15"/>
      <c r="S33" s="117" t="s">
        <v>364</v>
      </c>
      <c r="T33" s="106" cm="1">
        <f t="array" ref="T33">_xll.ECONOMATICA($A13,"price",,"RealTime")</f>
        <v>16.75</v>
      </c>
      <c r="U33" s="86" cm="1">
        <f t="array" ref="U33">_xll.ECONOMATICA($A13,"pricediff",,"RealTime")</f>
        <v>-0.04</v>
      </c>
      <c r="V33" s="86" cm="1">
        <f t="array" ref="V33">_xll.ECONOMATICA($A13,"percentdiff",,"RealTime")</f>
        <v>-0.24</v>
      </c>
      <c r="W33" s="106" cm="1">
        <f t="array" ref="W33">_xll.ECONOMATICA($A13,"low",,"RealTime")</f>
        <v>16.545000000000002</v>
      </c>
      <c r="X33" s="106" cm="1">
        <f t="array" ref="X33">_xll.ECONOMATICA($A13,"high",,"RealTime")</f>
        <v>16.885000000000002</v>
      </c>
      <c r="Y33" s="82" cm="1">
        <f t="array" ref="Y33">_xll.ECONOMATICA($A13,"date",,"RealTime")</f>
        <v>45170.527025462965</v>
      </c>
    </row>
    <row r="34" spans="3:29" ht="16">
      <c r="D34" s="15"/>
      <c r="E34" s="107" cm="1">
        <f t="array" ref="E34">_xll.ECONOMATICA($F34&amp;"&lt;XBSP&gt;","price",,"RealTime")</f>
        <v>5.82</v>
      </c>
      <c r="F34" s="107" t="str">
        <f t="shared" si="0"/>
        <v>LWSA3</v>
      </c>
      <c r="G34" s="104">
        <f>LARGE($V$50:$V$501,4)</f>
        <v>1.571</v>
      </c>
      <c r="H34" s="104"/>
      <c r="I34" s="104"/>
      <c r="J34" s="105">
        <f>SMALL($V$50:$V$501,4)</f>
        <v>-3.2</v>
      </c>
      <c r="K34" s="107" t="str">
        <f t="shared" si="1"/>
        <v>CIEL3</v>
      </c>
      <c r="L34" s="107" cm="1">
        <f t="array" ref="L34">_xll.ECONOMATICA($K34&amp;"&lt;XBSP&gt;","price",,"RealTime")</f>
        <v>3.63</v>
      </c>
      <c r="M34" s="40"/>
      <c r="N34" s="117" t="s">
        <v>398</v>
      </c>
      <c r="O34" s="107">
        <v>37.549999999999997</v>
      </c>
      <c r="P34" s="88">
        <v>-3.02</v>
      </c>
      <c r="Q34" s="87">
        <v>45219.715520833335</v>
      </c>
      <c r="S34" s="118" t="s">
        <v>365</v>
      </c>
      <c r="T34" s="107" cm="1">
        <f t="array" ref="T34">_xll.ECONOMATICA($A14,"price",,"RealTime")</f>
        <v>1302</v>
      </c>
      <c r="U34" s="88" cm="1">
        <f t="array" ref="U34">_xll.ECONOMATICA($A14,"pricediff",,"RealTime")</f>
        <v>-13.5</v>
      </c>
      <c r="V34" s="88" cm="1">
        <f t="array" ref="V34">_xll.ECONOMATICA($A14,"percentdiff",,"RealTime")</f>
        <v>-1.03</v>
      </c>
      <c r="W34" s="107" cm="1">
        <f t="array" ref="W34">_xll.ECONOMATICA($A14,"low",,"RealTime")</f>
        <v>1301</v>
      </c>
      <c r="X34" s="107" cm="1">
        <f t="array" ref="X34">_xll.ECONOMATICA($A14,"high",,"RealTime")</f>
        <v>1318.25</v>
      </c>
      <c r="Y34" s="87" cm="1">
        <f t="array" ref="Y34">_xll.ECONOMATICA($A14,"date",,"RealTime")</f>
        <v>45219.638865740744</v>
      </c>
    </row>
    <row r="35" spans="3:29" ht="17.149999999999999" customHeight="1">
      <c r="E35" s="85" cm="1">
        <f t="array" ref="E35">_xll.ECONOMATICA($F35&amp;"&lt;XBSP&gt;","price",,"RealTime")</f>
        <v>40.479999999999997</v>
      </c>
      <c r="F35" s="85" t="str">
        <f t="shared" si="0"/>
        <v>IRBR3</v>
      </c>
      <c r="G35" s="104">
        <f>LARGE($V$50:$V$501,5)</f>
        <v>1.454</v>
      </c>
      <c r="H35" s="104"/>
      <c r="I35" s="104"/>
      <c r="J35" s="105">
        <f>SMALL($V$50:$V$501,5)</f>
        <v>-2.915</v>
      </c>
      <c r="K35" s="85" t="str">
        <f t="shared" si="1"/>
        <v>BRAP4</v>
      </c>
      <c r="L35" s="85" cm="1">
        <f t="array" ref="L35">_xll.ECONOMATICA($K35&amp;"&lt;XBSP&gt;","price",,"RealTime")</f>
        <v>20.65</v>
      </c>
      <c r="M35" s="40"/>
      <c r="N35" s="119" t="s">
        <v>386</v>
      </c>
      <c r="O35" s="85">
        <v>11758.95</v>
      </c>
      <c r="P35" s="86">
        <v>-0.45140000000000002</v>
      </c>
      <c r="Q35" s="89">
        <v>45218.875</v>
      </c>
      <c r="R35" s="32"/>
      <c r="S35" s="119" t="s">
        <v>366</v>
      </c>
      <c r="T35" s="85" cm="1">
        <f t="array" ref="T35">_xll.ECONOMATICA($A15,"price",,"RealTime")</f>
        <v>583.16759999999999</v>
      </c>
      <c r="U35" s="86" cm="1">
        <f t="array" ref="U35">_xll.ECONOMATICA($A15,"pricediff",,"RealTime")</f>
        <v>-10.8324</v>
      </c>
      <c r="V35" s="86" cm="1">
        <f t="array" ref="V35">_xll.ECONOMATICA($A15,"percentdiff",,"RealTime")</f>
        <v>-1.82</v>
      </c>
      <c r="W35" s="85" cm="1">
        <f t="array" ref="W35">_xll.ECONOMATICA($A15,"low",,"RealTime")</f>
        <v>583.16759999999999</v>
      </c>
      <c r="X35" s="85" cm="1">
        <f t="array" ref="X35">_xll.ECONOMATICA($A15,"high",,"RealTime")</f>
        <v>604.91430000000003</v>
      </c>
      <c r="Y35" s="89" cm="1">
        <f t="array" ref="Y35">_xll.ECONOMATICA($A15,"date",,"RealTime")</f>
        <v>45219.638865740744</v>
      </c>
      <c r="AC35" s="15"/>
    </row>
    <row r="36" spans="3:29" ht="17.149999999999999" customHeight="1">
      <c r="E36" s="106" cm="1">
        <f t="array" ref="E36">_xll.ECONOMATICA($F36&amp;"&lt;XBSP&gt;","price",,"RealTime")</f>
        <v>11.15</v>
      </c>
      <c r="F36" s="106" t="str">
        <f t="shared" si="0"/>
        <v>B3SA3</v>
      </c>
      <c r="G36" s="104">
        <f>LARGE($V$50:$V$501,6)</f>
        <v>1.3640000000000001</v>
      </c>
      <c r="H36" s="104"/>
      <c r="I36" s="104"/>
      <c r="J36" s="105">
        <f>SMALL($V$50:$V$501,6)</f>
        <v>-2.7010000000000001</v>
      </c>
      <c r="K36" s="106" t="str">
        <f t="shared" si="1"/>
        <v>VALE3</v>
      </c>
      <c r="L36" s="106" cm="1">
        <f t="array" ref="L36">_xll.ECONOMATICA($K36&amp;"&lt;XBSP&gt;","price",,"RealTime")</f>
        <v>62.68</v>
      </c>
      <c r="M36" s="15"/>
      <c r="N36" s="117" t="s">
        <v>387</v>
      </c>
      <c r="O36" s="106">
        <v>31233</v>
      </c>
      <c r="P36" s="88">
        <v>-0.63</v>
      </c>
      <c r="Q36" s="82">
        <v>45219.131932870368</v>
      </c>
      <c r="R36" s="32"/>
      <c r="S36" s="117" t="s">
        <v>367</v>
      </c>
      <c r="T36" s="106" cm="1">
        <f t="array" ref="T36">_xll.ECONOMATICA($A16,"price",,"RealTime")</f>
        <v>92.025499999999994</v>
      </c>
      <c r="U36" s="88" cm="1">
        <f t="array" ref="U36">_xll.ECONOMATICA($A16,"pricediff",,"RealTime")</f>
        <v>-0.35449999999999998</v>
      </c>
      <c r="V36" s="88" cm="1">
        <f t="array" ref="V36">_xll.ECONOMATICA($A16,"percentdiff",,"RealTime")</f>
        <v>-0.38</v>
      </c>
      <c r="W36" s="106" cm="1">
        <f t="array" ref="W36">_xll.ECONOMATICA($A16,"low",,"RealTime")</f>
        <v>91.825100000000006</v>
      </c>
      <c r="X36" s="106" cm="1">
        <f t="array" ref="X36">_xll.ECONOMATICA($A16,"high",,"RealTime")</f>
        <v>93.739099999999993</v>
      </c>
      <c r="Y36" s="82" cm="1">
        <f t="array" ref="Y36">_xll.ECONOMATICA($A16,"date",,"RealTime")</f>
        <v>45219.732175925928</v>
      </c>
      <c r="Z36" s="15"/>
    </row>
    <row r="37" spans="3:29" ht="17.149999999999999" customHeight="1">
      <c r="E37" s="106" cm="1">
        <f t="array" ref="E37">_xll.ECONOMATICA($F37&amp;"&lt;XBSP&gt;","price",,"RealTime")</f>
        <v>3.87</v>
      </c>
      <c r="F37" s="106" t="str">
        <f t="shared" si="0"/>
        <v>HAPV3</v>
      </c>
      <c r="G37" s="104">
        <f>LARGE($V$50:$V$501,7)</f>
        <v>1.3089999999999999</v>
      </c>
      <c r="H37" s="104"/>
      <c r="I37" s="104"/>
      <c r="J37" s="105">
        <f>SMALL($V$50:$V$501,7)</f>
        <v>-2.5459999999999998</v>
      </c>
      <c r="K37" s="106" t="str">
        <f t="shared" si="1"/>
        <v>KLBN11</v>
      </c>
      <c r="L37" s="106" cm="1">
        <f t="array" ref="L37">_xll.ECONOMATICA($K37&amp;"&lt;XBSP&gt;","price",,"RealTime")</f>
        <v>22.58</v>
      </c>
      <c r="M37" s="15"/>
      <c r="N37" s="117" t="s">
        <v>388</v>
      </c>
      <c r="O37" s="106">
        <v>17142</v>
      </c>
      <c r="P37" s="86">
        <v>-0.89</v>
      </c>
      <c r="Q37" s="82">
        <v>45219.208310185182</v>
      </c>
      <c r="R37" s="32"/>
      <c r="S37" s="117" t="s">
        <v>368</v>
      </c>
      <c r="T37" s="106" cm="1">
        <f t="array" ref="T37">_xll.ECONOMATICA($A17,"price",,"RealTime")</f>
        <v>93.476799999999997</v>
      </c>
      <c r="U37" s="86" cm="1">
        <f t="array" ref="U37">_xll.ECONOMATICA($A17,"pricediff",,"RealTime")</f>
        <v>-0.20319999999999999</v>
      </c>
      <c r="V37" s="86" cm="1">
        <f t="array" ref="V37">_xll.ECONOMATICA($A17,"percentdiff",,"RealTime")</f>
        <v>-0.22</v>
      </c>
      <c r="W37" s="106" cm="1">
        <f t="array" ref="W37">_xll.ECONOMATICA($A17,"low",,"RealTime")</f>
        <v>93.022199999999998</v>
      </c>
      <c r="X37" s="106" cm="1">
        <f t="array" ref="X37">_xll.ECONOMATICA($A17,"high",,"RealTime")</f>
        <v>94.991399999999999</v>
      </c>
      <c r="Y37" s="82" cm="1">
        <f t="array" ref="Y37">_xll.ECONOMATICA($A17,"date",,"RealTime")</f>
        <v>45197.331134259257</v>
      </c>
      <c r="Z37" s="15"/>
      <c r="AC37" s="15"/>
    </row>
    <row r="38" spans="3:29" ht="17.149999999999999" customHeight="1">
      <c r="E38" s="107" cm="1">
        <f t="array" ref="E38">_xll.ECONOMATICA($F38&amp;"&lt;XBSP&gt;","price",,"RealTime")</f>
        <v>19.57</v>
      </c>
      <c r="F38" s="107" t="str">
        <f t="shared" si="0"/>
        <v>VBBR3</v>
      </c>
      <c r="G38" s="104">
        <f>LARGE($V$50:$V$501,8)</f>
        <v>1.294</v>
      </c>
      <c r="H38" s="104"/>
      <c r="I38" s="104"/>
      <c r="J38" s="105">
        <f>SMALL($V$50:$V$501,8)</f>
        <v>-2.4590000000000001</v>
      </c>
      <c r="K38" s="107" t="str">
        <f t="shared" si="1"/>
        <v>USIM5</v>
      </c>
      <c r="L38" s="107" cm="1">
        <f t="array" ref="L38">_xll.ECONOMATICA($K38&amp;"&lt;XBSP&gt;","price",,"RealTime")</f>
        <v>5.95</v>
      </c>
      <c r="M38" s="15"/>
      <c r="N38" s="118" t="s">
        <v>389</v>
      </c>
      <c r="O38" s="107">
        <v>6900.8</v>
      </c>
      <c r="P38" s="88">
        <v>-1.1599999999999999</v>
      </c>
      <c r="Q38" s="87">
        <v>45219.083032407405</v>
      </c>
      <c r="R38" s="33"/>
      <c r="S38" s="118" t="s">
        <v>369</v>
      </c>
      <c r="T38" s="107" cm="1">
        <f t="array" ref="T38">_xll.ECONOMATICA($A18,"price",,"RealTime")</f>
        <v>2.3683000000000001</v>
      </c>
      <c r="U38" s="88" cm="1">
        <f t="array" ref="U38">_xll.ECONOMATICA($A18,"pricediff",,"RealTime")</f>
        <v>6.6E-3</v>
      </c>
      <c r="V38" s="88" cm="1">
        <f t="array" ref="V38">_xll.ECONOMATICA($A18,"percentdiff",,"RealTime")</f>
        <v>0.28000000000000003</v>
      </c>
      <c r="W38" s="107" cm="1">
        <f t="array" ref="W38">_xll.ECONOMATICA($A18,"low",,"RealTime")</f>
        <v>2.3611</v>
      </c>
      <c r="X38" s="107" cm="1">
        <f t="array" ref="X38">_xll.ECONOMATICA($A18,"high",,"RealTime")</f>
        <v>2.4018000000000002</v>
      </c>
      <c r="Y38" s="87" cm="1">
        <f t="array" ref="Y38">_xll.ECONOMATICA($A18,"date",,"RealTime")</f>
        <v>45219.732233796298</v>
      </c>
      <c r="Z38" s="15"/>
      <c r="AB38" s="21"/>
    </row>
    <row r="39" spans="3:29" ht="17.149999999999999" customHeight="1">
      <c r="E39" s="85" cm="1">
        <f t="array" ref="E39">_xll.ECONOMATICA($F39&amp;"&lt;XBSP&gt;","price",,"RealTime")</f>
        <v>19.2</v>
      </c>
      <c r="F39" s="85" t="str">
        <f t="shared" si="0"/>
        <v>JBSS3</v>
      </c>
      <c r="G39" s="104">
        <f>LARGE($V$50:$V$501,9)</f>
        <v>1.212</v>
      </c>
      <c r="H39" s="104"/>
      <c r="I39" s="104"/>
      <c r="J39" s="105">
        <f>SMALL($V$50:$V$501,9)</f>
        <v>-2.3439999999999999</v>
      </c>
      <c r="K39" s="85" t="str">
        <f t="shared" si="1"/>
        <v>CVCB3</v>
      </c>
      <c r="L39" s="85" cm="1">
        <f t="array" ref="L39">_xll.ECONOMATICA($K39&amp;"&lt;XBSP&gt;","price",,"RealTime")</f>
        <v>2.5</v>
      </c>
      <c r="M39" s="15"/>
      <c r="N39" s="120" t="s">
        <v>390</v>
      </c>
      <c r="O39" s="85">
        <v>4023.4</v>
      </c>
      <c r="P39" s="86">
        <v>-1.64</v>
      </c>
      <c r="Q39" s="89">
        <v>45219.708298611113</v>
      </c>
      <c r="R39" s="33"/>
      <c r="S39" s="119" t="s">
        <v>370</v>
      </c>
      <c r="T39" s="85" cm="1">
        <f t="array" ref="T39">_xll.ECONOMATICA($A19,"price",,"RealTime")</f>
        <v>3.1562000000000001</v>
      </c>
      <c r="U39" s="86" cm="1">
        <f t="array" ref="U39">_xll.ECONOMATICA($A19,"pricediff",,"RealTime")</f>
        <v>-1.6799999999999999E-2</v>
      </c>
      <c r="V39" s="86" cm="1">
        <f t="array" ref="V39">_xll.ECONOMATICA($A19,"percentdiff",,"RealTime")</f>
        <v>-0.53</v>
      </c>
      <c r="W39" s="85" cm="1">
        <f t="array" ref="W39">_xll.ECONOMATICA($A19,"low",,"RealTime")</f>
        <v>3.1539999999999999</v>
      </c>
      <c r="X39" s="85" cm="1">
        <f t="array" ref="X39">_xll.ECONOMATICA($A19,"high",,"RealTime")</f>
        <v>3.2258</v>
      </c>
      <c r="Y39" s="89" cm="1">
        <f t="array" ref="Y39">_xll.ECONOMATICA($A19,"date",,"RealTime")</f>
        <v>45219.730543981481</v>
      </c>
    </row>
    <row r="40" spans="3:29" ht="17.149999999999999" customHeight="1">
      <c r="E40" s="107" cm="1">
        <f t="array" ref="E40">_xll.ECONOMATICA($F40&amp;"&lt;XBSP&gt;","price",,"RealTime")</f>
        <v>23.37</v>
      </c>
      <c r="F40" s="107" t="str">
        <f t="shared" si="0"/>
        <v>RDOR3</v>
      </c>
      <c r="G40" s="104">
        <f>LARGE($V$50:$V$501,10)</f>
        <v>1.169</v>
      </c>
      <c r="H40" s="104"/>
      <c r="I40" s="104"/>
      <c r="J40" s="105">
        <f>SMALL($V$50:$V$501,10)</f>
        <v>-1.9910000000000001</v>
      </c>
      <c r="K40" s="107" t="str">
        <f>INDEX($E$50:$E$501,MATCH($J40,$V$50:$V$501,0))</f>
        <v>BRKM5</v>
      </c>
      <c r="L40" s="107" cm="1">
        <f t="array" ref="L40">_xll.ECONOMATICA($K40&amp;"&lt;XBSP&gt;","price",,"RealTime")</f>
        <v>18.21</v>
      </c>
      <c r="M40" s="15"/>
      <c r="N40" s="118" t="s">
        <v>391</v>
      </c>
      <c r="O40" s="107">
        <v>6810.7</v>
      </c>
      <c r="P40" s="88">
        <v>-1.6</v>
      </c>
      <c r="Q40" s="87">
        <v>45219.708310185182</v>
      </c>
      <c r="R40" s="33"/>
      <c r="S40" s="118" t="s">
        <v>371</v>
      </c>
      <c r="T40" s="107" cm="1">
        <f t="array" ref="T40">_xll.ECONOMATICA($A20,"price",,"RealTime")</f>
        <v>3.0613000000000001</v>
      </c>
      <c r="U40" s="88" cm="1">
        <f t="array" ref="U40">_xll.ECONOMATICA($A20,"pricediff",,"RealTime")</f>
        <v>-1.77E-2</v>
      </c>
      <c r="V40" s="88" cm="1">
        <f t="array" ref="V40">_xll.ECONOMATICA($A20,"percentdiff",,"RealTime")</f>
        <v>-0.56999999999999995</v>
      </c>
      <c r="W40" s="107" cm="1">
        <f t="array" ref="W40">_xll.ECONOMATICA($A20,"low",,"RealTime")</f>
        <v>3.0375999999999999</v>
      </c>
      <c r="X40" s="107" cm="1">
        <f t="array" ref="X40">_xll.ECONOMATICA($A20,"high",,"RealTime")</f>
        <v>3.1581999999999999</v>
      </c>
      <c r="Y40" s="87" cm="1">
        <f t="array" ref="Y40">_xll.ECONOMATICA($A20,"date",,"RealTime")</f>
        <v>45217.637303240743</v>
      </c>
    </row>
    <row r="41" spans="3:29" ht="17.149999999999999" customHeight="1">
      <c r="E41" s="107" cm="1">
        <f t="array" ref="E41">_xll.ECONOMATICA($F41&amp;"&lt;XBSP&gt;","price",,"RealTime")</f>
        <v>31</v>
      </c>
      <c r="F41" s="107" t="str">
        <f t="shared" si="0"/>
        <v>EQTL3</v>
      </c>
      <c r="G41" s="104">
        <f>LARGE($V$50:$V$501,11)</f>
        <v>1.1419999999999999</v>
      </c>
      <c r="H41" s="104"/>
      <c r="I41" s="104"/>
      <c r="J41" s="105">
        <f>SMALL($V$50:$V$501,11)</f>
        <v>-1.93</v>
      </c>
      <c r="K41" s="107" t="str">
        <f t="shared" ref="K41:K45" si="2">INDEX($E$50:$E$501,MATCH($J41,$V$50:$V$501,0))</f>
        <v>YDUQ3</v>
      </c>
      <c r="L41" s="107" cm="1">
        <f t="array" ref="L41">_xll.ECONOMATICA($K41&amp;"&lt;XBSP&gt;","price",,"RealTime")</f>
        <v>18.29</v>
      </c>
      <c r="M41" s="15"/>
      <c r="N41" s="118" t="s">
        <v>392</v>
      </c>
      <c r="O41" s="107">
        <v>14777.3</v>
      </c>
      <c r="P41" s="86">
        <v>-1.78</v>
      </c>
      <c r="Q41" s="87">
        <v>45219.708287037036</v>
      </c>
      <c r="R41" s="33"/>
      <c r="S41" s="118" t="s">
        <v>372</v>
      </c>
      <c r="T41" s="107" cm="1">
        <f t="array" ref="T41">_xll.ECONOMATICA($A21,"price",,"RealTime")</f>
        <v>242.55080000000001</v>
      </c>
      <c r="U41" s="86" cm="1">
        <f t="array" ref="U41">_xll.ECONOMATICA($A21,"pricediff",,"RealTime")</f>
        <v>-1.0242</v>
      </c>
      <c r="V41" s="86" cm="1">
        <f t="array" ref="V41">_xll.ECONOMATICA($A21,"percentdiff",,"RealTime")</f>
        <v>-0.42</v>
      </c>
      <c r="W41" s="107" cm="1">
        <f t="array" ref="W41">_xll.ECONOMATICA($A21,"low",,"RealTime")</f>
        <v>240.95689999999999</v>
      </c>
      <c r="X41" s="107" cm="1">
        <f t="array" ref="X41">_xll.ECONOMATICA($A21,"high",,"RealTime")</f>
        <v>246.4</v>
      </c>
      <c r="Y41" s="87" cm="1">
        <f t="array" ref="Y41">_xll.ECONOMATICA($A21,"date",,"RealTime")</f>
        <v>45219.628460648149</v>
      </c>
    </row>
    <row r="42" spans="3:29" ht="17.149999999999999" customHeight="1">
      <c r="E42" s="107" cm="1">
        <f t="array" ref="E42">_xll.ECONOMATICA($F42&amp;"&lt;XBSP&gt;","price",,"RealTime")</f>
        <v>8.9499999999999993</v>
      </c>
      <c r="F42" s="107" t="str">
        <f t="shared" si="0"/>
        <v>CRFB3</v>
      </c>
      <c r="G42" s="104">
        <f>LARGE($V$50:$V$501,12)</f>
        <v>1.1299999999999999</v>
      </c>
      <c r="H42" s="104"/>
      <c r="I42" s="104"/>
      <c r="J42" s="105">
        <f>SMALL($V$50:$V$501,12)</f>
        <v>-1.929</v>
      </c>
      <c r="K42" s="107" t="str">
        <f t="shared" si="2"/>
        <v>SUZB3</v>
      </c>
      <c r="L42" s="107" cm="1">
        <f t="array" ref="L42">_xll.ECONOMATICA($K42&amp;"&lt;XBSP&gt;","price",,"RealTime")</f>
        <v>54.9</v>
      </c>
      <c r="M42" s="15"/>
      <c r="N42" s="118" t="s">
        <v>393</v>
      </c>
      <c r="O42" s="107">
        <v>27298.400000000001</v>
      </c>
      <c r="P42" s="88">
        <v>-1.62</v>
      </c>
      <c r="Q42" s="87">
        <v>45219.70820601852</v>
      </c>
      <c r="R42" s="33"/>
      <c r="S42" s="118" t="s">
        <v>373</v>
      </c>
      <c r="T42" s="107" cm="1">
        <f t="array" ref="T42">_xll.ECONOMATICA($A22,"price",,"RealTime")</f>
        <v>65.9846</v>
      </c>
      <c r="U42" s="88" cm="1">
        <f t="array" ref="U42">_xll.ECONOMATICA($A22,"pricediff",,"RealTime")</f>
        <v>-2.0154000000000001</v>
      </c>
      <c r="V42" s="88" cm="1">
        <f t="array" ref="V42">_xll.ECONOMATICA($A22,"percentdiff",,"RealTime")</f>
        <v>-2.96</v>
      </c>
      <c r="W42" s="107" cm="1">
        <f t="array" ref="W42">_xll.ECONOMATICA($A22,"low",,"RealTime")</f>
        <v>65.400000000000006</v>
      </c>
      <c r="X42" s="107" cm="1">
        <f t="array" ref="X42">_xll.ECONOMATICA($A22,"high",,"RealTime")</f>
        <v>67.674999999999997</v>
      </c>
      <c r="Y42" s="87" cm="1">
        <f t="array" ref="Y42">_xll.ECONOMATICA($A22,"date",,"RealTime")</f>
        <v>45219.628460648149</v>
      </c>
    </row>
    <row r="43" spans="3:29" ht="17.149999999999999" customHeight="1">
      <c r="E43" s="107" cm="1">
        <f t="array" ref="E43">_xll.ECONOMATICA($F43&amp;"&lt;XBSP&gt;","price",,"RealTime")</f>
        <v>11</v>
      </c>
      <c r="F43" s="107" t="str">
        <f t="shared" si="0"/>
        <v>ENEV3</v>
      </c>
      <c r="G43" s="104">
        <f>LARGE($V$50:$V$501,13)</f>
        <v>0.91700000000000004</v>
      </c>
      <c r="H43" s="104"/>
      <c r="I43" s="104"/>
      <c r="J43" s="105">
        <f>SMALL($V$50:$V$501,13)</f>
        <v>-1.871</v>
      </c>
      <c r="K43" s="107" t="str">
        <f t="shared" si="2"/>
        <v>BBDC4</v>
      </c>
      <c r="L43" s="107" cm="1">
        <f t="array" ref="L43">_xll.ECONOMATICA($K43&amp;"&lt;XBSP&gt;","price",,"RealTime")</f>
        <v>14.16</v>
      </c>
      <c r="M43" s="15"/>
      <c r="N43" s="118" t="s">
        <v>394</v>
      </c>
      <c r="O43" s="107">
        <v>715.12</v>
      </c>
      <c r="P43" s="86">
        <v>-1.72</v>
      </c>
      <c r="Q43" s="87">
        <v>45219.708148148151</v>
      </c>
      <c r="R43" s="33"/>
      <c r="S43" s="118" t="s">
        <v>374</v>
      </c>
      <c r="T43" s="107" cm="1">
        <f t="array" ref="T43">_xll.ECONOMATICA($A23,"price",,"RealTime")</f>
        <v>184.4093</v>
      </c>
      <c r="U43" s="86" cm="1">
        <f t="array" ref="U43">_xll.ECONOMATICA($A23,"pricediff",,"RealTime")</f>
        <v>9.2999999999999992E-3</v>
      </c>
      <c r="V43" s="86" cm="1">
        <f t="array" ref="V43">_xll.ECONOMATICA($A23,"percentdiff",,"RealTime")</f>
        <v>0.01</v>
      </c>
      <c r="W43" s="107" cm="1">
        <f t="array" ref="W43">_xll.ECONOMATICA($A23,"low",,"RealTime")</f>
        <v>184.1</v>
      </c>
      <c r="X43" s="107" cm="1">
        <f t="array" ref="X43">_xll.ECONOMATICA($A23,"high",,"RealTime")</f>
        <v>185.17500000000001</v>
      </c>
      <c r="Y43" s="87" cm="1">
        <f t="array" ref="Y43">_xll.ECONOMATICA($A23,"date",,"RealTime")</f>
        <v>45219.628321759257</v>
      </c>
    </row>
    <row r="44" spans="3:29" ht="17.149999999999999" customHeight="1">
      <c r="E44" s="107" cm="1">
        <f t="array" ref="E44">_xll.ECONOMATICA($F44&amp;"&lt;XBSP&gt;","price",,"RealTime")</f>
        <v>34.11</v>
      </c>
      <c r="F44" s="107" t="str">
        <f t="shared" si="0"/>
        <v>ELET3</v>
      </c>
      <c r="G44" s="104">
        <f>LARGE($V$50:$V$501,14)</f>
        <v>0.88700000000000001</v>
      </c>
      <c r="H44" s="104"/>
      <c r="I44" s="104"/>
      <c r="J44" s="105">
        <f>SMALL($V$50:$V$501,14)</f>
        <v>-1.6739999999999999</v>
      </c>
      <c r="K44" s="107" t="str">
        <f t="shared" si="2"/>
        <v>CMIN3</v>
      </c>
      <c r="L44" s="107" cm="1">
        <f t="array" ref="L44">_xll.ECONOMATICA($K44&amp;"&lt;XBSP&gt;","price",,"RealTime")</f>
        <v>4.7</v>
      </c>
      <c r="M44" s="15"/>
      <c r="N44" s="118" t="s">
        <v>395</v>
      </c>
      <c r="O44" s="107">
        <v>9032.7000000000007</v>
      </c>
      <c r="P44" s="88">
        <v>-1.25</v>
      </c>
      <c r="Q44" s="87">
        <v>45219.624479166669</v>
      </c>
      <c r="R44" s="33"/>
      <c r="S44" s="118" t="s">
        <v>375</v>
      </c>
      <c r="T44" s="107" cm="1">
        <f t="array" ref="T44">_xll.ECONOMATICA($A24,"price",,"RealTime")</f>
        <v>3.5268999999999999</v>
      </c>
      <c r="U44" s="88" cm="1">
        <f t="array" ref="U44">_xll.ECONOMATICA($A24,"pricediff",,"RealTime")</f>
        <v>-4.1500000000000002E-2</v>
      </c>
      <c r="V44" s="88" cm="1">
        <f t="array" ref="V44">_xll.ECONOMATICA($A24,"percentdiff",,"RealTime")</f>
        <v>-1.1599999999999999</v>
      </c>
      <c r="W44" s="107" cm="1">
        <f t="array" ref="W44">_xll.ECONOMATICA($A24,"low",,"RealTime")</f>
        <v>3.5268999999999999</v>
      </c>
      <c r="X44" s="107" cm="1">
        <f t="array" ref="X44">_xll.ECONOMATICA($A24,"high",,"RealTime")</f>
        <v>3.5798999999999999</v>
      </c>
      <c r="Y44" s="87" cm="1">
        <f t="array" ref="Y44">_xll.ECONOMATICA($A24,"date",,"RealTime")</f>
        <v>45219.718541666669</v>
      </c>
    </row>
    <row r="45" spans="3:29" ht="17.149999999999999" customHeight="1">
      <c r="E45" s="107" cm="1">
        <f t="array" ref="E45">_xll.ECONOMATICA($F45&amp;"&lt;XBSP&gt;","price",,"RealTime")</f>
        <v>3.58</v>
      </c>
      <c r="F45" s="107" t="str">
        <f t="shared" si="0"/>
        <v>RAIZ4</v>
      </c>
      <c r="G45" s="104">
        <f>LARGE($V$50:$V$501,15)</f>
        <v>0.84499999999999997</v>
      </c>
      <c r="H45" s="104"/>
      <c r="I45" s="104"/>
      <c r="J45" s="105">
        <f>SMALL($V$50:$V$501,15)</f>
        <v>-1.637</v>
      </c>
      <c r="K45" s="107" t="str">
        <f t="shared" si="2"/>
        <v>ALPA4</v>
      </c>
      <c r="L45" s="107" cm="1">
        <f t="array" ref="L45">_xll.ECONOMATICA($K45&amp;"&lt;XBSP&gt;","price",,"RealTime")</f>
        <v>7.21</v>
      </c>
      <c r="M45" s="15"/>
      <c r="N45" s="118" t="s">
        <v>396</v>
      </c>
      <c r="O45" s="107">
        <v>10334.299999999999</v>
      </c>
      <c r="P45" s="86">
        <v>-1.0900000000000001</v>
      </c>
      <c r="Q45" s="87">
        <v>45219.708310185182</v>
      </c>
      <c r="R45" s="33"/>
      <c r="S45" s="118" t="s">
        <v>376</v>
      </c>
      <c r="T45" s="107" cm="1">
        <f t="array" ref="T45">_xll.ECONOMATICA($A25,"price",,"RealTime")</f>
        <v>1980.05</v>
      </c>
      <c r="U45" s="86" cm="1">
        <f t="array" ref="U45">_xll.ECONOMATICA($A25,"pricediff",,"RealTime")</f>
        <v>6.3465100000000003</v>
      </c>
      <c r="V45" s="86" cm="1">
        <f t="array" ref="V45">_xll.ECONOMATICA($A25,"percentdiff",,"RealTime")</f>
        <v>0.32</v>
      </c>
      <c r="W45" s="107" cm="1">
        <f t="array" ref="W45">_xll.ECONOMATICA($A25,"low",,"RealTime")</f>
        <v>1972.12</v>
      </c>
      <c r="X45" s="107" cm="1">
        <f t="array" ref="X45">_xll.ECONOMATICA($A25,"high",,"RealTime")</f>
        <v>1996.73</v>
      </c>
      <c r="Y45" s="87" cm="1">
        <f t="array" ref="Y45">_xll.ECONOMATICA($A25,"date",,"RealTime")</f>
        <v>45219.732222222221</v>
      </c>
    </row>
    <row r="46" spans="3:29" ht="17.149999999999999" customHeight="1">
      <c r="E46" s="107"/>
      <c r="F46" s="107"/>
      <c r="G46" s="104"/>
      <c r="H46" s="104"/>
      <c r="I46" s="104"/>
      <c r="J46" s="105"/>
      <c r="K46" s="107"/>
      <c r="L46" s="107"/>
      <c r="M46" s="15"/>
      <c r="N46" s="118" t="s">
        <v>397</v>
      </c>
      <c r="O46" s="107">
        <v>7382.8</v>
      </c>
      <c r="P46" s="88">
        <v>-1.56</v>
      </c>
      <c r="Q46" s="87">
        <v>45219.708310185182</v>
      </c>
      <c r="R46" s="33"/>
      <c r="S46" s="118" t="s">
        <v>377</v>
      </c>
      <c r="T46" s="107" cm="1">
        <f t="array" ref="T46">_xll.ECONOMATICA($A26,"price",,"RealTime")</f>
        <v>23.349</v>
      </c>
      <c r="U46" s="88" cm="1">
        <f t="array" ref="U46">_xll.ECONOMATICA($A26,"pricediff",,"RealTime")</f>
        <v>0.309</v>
      </c>
      <c r="V46" s="88" cm="1">
        <f t="array" ref="V46">_xll.ECONOMATICA($A26,"percentdiff",,"RealTime")</f>
        <v>1.34</v>
      </c>
      <c r="W46" s="107" cm="1">
        <f t="array" ref="W46">_xll.ECONOMATICA($A26,"low",,"RealTime")</f>
        <v>22.880500000000001</v>
      </c>
      <c r="X46" s="107" cm="1">
        <f t="array" ref="X46">_xll.ECONOMATICA($A26,"high",,"RealTime")</f>
        <v>23.690999999999999</v>
      </c>
      <c r="Y46" s="87" cm="1">
        <f t="array" ref="Y46">_xll.ECONOMATICA($A26,"date",,"RealTime")</f>
        <v>45219.732025462959</v>
      </c>
    </row>
    <row r="47" spans="3:29" ht="17.149999999999999" customHeight="1">
      <c r="E47" s="22"/>
      <c r="F47" s="23"/>
      <c r="G47" s="24"/>
      <c r="H47" s="24"/>
      <c r="I47" s="24"/>
      <c r="J47" s="25"/>
      <c r="K47" s="22"/>
      <c r="L47" s="22"/>
      <c r="M47" s="22"/>
      <c r="N47" s="15"/>
      <c r="O47" s="15"/>
      <c r="P47" s="15"/>
      <c r="Q47" s="15"/>
      <c r="R47" s="15"/>
      <c r="Y47" s="125"/>
    </row>
    <row r="48" spans="3:29" ht="45" customHeight="1">
      <c r="C48" s="76" t="str">
        <f>"Total de Ativos "&amp;COUNTA($C$50:$C$537)</f>
        <v>Total de Ativos 86</v>
      </c>
      <c r="E48" s="69"/>
      <c r="F48" s="69" t="s">
        <v>29</v>
      </c>
      <c r="G48" s="68"/>
      <c r="H48" s="68"/>
      <c r="I48" s="68"/>
      <c r="J48" s="68" t="s">
        <v>32</v>
      </c>
      <c r="K48" s="133" t="s">
        <v>34</v>
      </c>
      <c r="L48" s="133"/>
      <c r="M48" s="66"/>
      <c r="N48" s="39"/>
      <c r="O48" s="42" t="s">
        <v>37</v>
      </c>
      <c r="P48" s="39"/>
      <c r="Q48" s="39"/>
      <c r="R48" s="39"/>
      <c r="S48" s="39"/>
      <c r="T48" s="39"/>
      <c r="U48" s="39"/>
      <c r="V48" s="134" t="s">
        <v>36</v>
      </c>
      <c r="W48" s="134"/>
      <c r="X48" s="75" t="s">
        <v>2</v>
      </c>
      <c r="Y48" s="39"/>
    </row>
    <row r="49" spans="1:29" ht="29.5" customHeight="1">
      <c r="A49" s="73" t="s">
        <v>33</v>
      </c>
      <c r="C49" s="47" t="str">
        <f>_xll.ECOSECURITIES("STOCK","ACTIVE",,"BRA",,,,IF($K$48="Todos",$A$30,$A$30:$A$31))</f>
        <v>Código</v>
      </c>
      <c r="E49" s="47" t="str">
        <f>_xll.ECONOMATICA($C$50:$C$539,"ticker")</f>
        <v>Código</v>
      </c>
      <c r="F49" s="47" t="str">
        <f>_xll.ECONOMATICA($C$50:$C$539,"name")</f>
        <v>Nome</v>
      </c>
      <c r="G49" s="47" t="str">
        <f>_xll.ECONOMATICA($C$50:$C$539,"Class")</f>
        <v>Classe</v>
      </c>
      <c r="H49" s="47"/>
      <c r="I49" s="47"/>
      <c r="J49" s="65" t="str">
        <f>_xll.ECONOMATICA($C$50:$C$539,"Subsector Bovespa")</f>
        <v>Subsetor Bovespa</v>
      </c>
      <c r="K49" s="47"/>
      <c r="L49" s="47"/>
      <c r="M49" s="67"/>
      <c r="N49" s="77" t="s">
        <v>38</v>
      </c>
      <c r="O49" s="77" t="s">
        <v>39</v>
      </c>
      <c r="P49" s="78" t="s">
        <v>18</v>
      </c>
      <c r="Q49" s="78" t="s">
        <v>40</v>
      </c>
      <c r="R49" s="48"/>
      <c r="S49" s="78" t="s">
        <v>41</v>
      </c>
      <c r="T49" s="78" t="s">
        <v>42</v>
      </c>
      <c r="U49" s="77" t="s">
        <v>20</v>
      </c>
      <c r="V49" s="77" t="s">
        <v>21</v>
      </c>
      <c r="W49" s="78" t="s">
        <v>25</v>
      </c>
      <c r="X49" s="78" t="s">
        <v>24</v>
      </c>
      <c r="Y49" s="79" t="s">
        <v>43</v>
      </c>
      <c r="Z49" s="26"/>
      <c r="AA49" s="26"/>
      <c r="AB49" s="26"/>
      <c r="AC49" s="26"/>
    </row>
    <row r="50" spans="1:29" ht="17.149999999999999" customHeight="1">
      <c r="A50" s="74" t="s">
        <v>34</v>
      </c>
      <c r="C50" s="91" t="s">
        <v>83</v>
      </c>
      <c r="D50" s="92"/>
      <c r="E50" s="93" t="s">
        <v>166</v>
      </c>
      <c r="F50" s="94" t="s">
        <v>255</v>
      </c>
      <c r="G50" s="93" t="s">
        <v>249</v>
      </c>
      <c r="H50" s="93"/>
      <c r="I50" s="60"/>
      <c r="J50" s="93" t="s">
        <v>335</v>
      </c>
      <c r="K50" s="93"/>
      <c r="L50" s="93"/>
      <c r="M50" s="61"/>
      <c r="N50" s="80" cm="1">
        <f t="array" ref="N50">IF($C50="","",_xll.ECONOMATICA($C50,"open",,"RealTime"))</f>
        <v>32.1</v>
      </c>
      <c r="O50" s="80" cm="1">
        <f t="array" ref="O50">IF($C50="","",_xll.ECONOMATICA($C50,"high",,"RealTime"))</f>
        <v>32.380000000000003</v>
      </c>
      <c r="P50" s="80" cm="1">
        <f t="array" ref="P50">IF($C50="","",_xll.ECONOMATICA($C50,"low",,"RealTime"))</f>
        <v>31.8</v>
      </c>
      <c r="Q50" s="80" cm="1">
        <f t="array" ref="Q50">IF($C50="","",_xll.ECONOMATICA($C50,"price",,"RealTime"))</f>
        <v>31.88</v>
      </c>
      <c r="R50" s="80"/>
      <c r="S50" s="80" cm="1">
        <f t="array" ref="S50">IF($C50="","",_xll.ECONOMATICA($C50,"bidprice",,"RealTime"))</f>
        <v>31.88</v>
      </c>
      <c r="T50" s="80" cm="1">
        <f t="array" ref="T50">IF($C50="","",_xll.ECONOMATICA($C50,"askprice",,"RealTime"))</f>
        <v>31.88</v>
      </c>
      <c r="U50" s="81" cm="1">
        <f t="array" ref="U50">IF($C50="","",_xll.ECONOMATICA($C50,"pricediff",,"RealTime"))</f>
        <v>-0.1</v>
      </c>
      <c r="V50" s="81" cm="1">
        <f t="array" ref="V50">IF($C50="","",_xll.ECONOMATICA($C50,"percentdiff",,"RealTime"))</f>
        <v>-0.313</v>
      </c>
      <c r="W50" s="80" cm="1">
        <f t="array" ref="W50">IF($C50="","",_xll.ECONOMATICA($C50,"#shares",,"RealTime"))</f>
        <v>5478500</v>
      </c>
      <c r="X50" s="80" cm="1">
        <f t="array" ref="X50">IF($C50="","",_xll.ECONOMATICA($C50,"volume$",,"RealTime"))</f>
        <v>175509750</v>
      </c>
      <c r="Y50" s="82" cm="1">
        <f t="array" ref="Y50">IF($C50="","",_xll.ECONOMATICA($C50,"date",,"RealTime"))</f>
        <v>45219.71361111111</v>
      </c>
      <c r="Z50" s="26"/>
      <c r="AA50" s="26"/>
      <c r="AB50" s="26"/>
      <c r="AC50" s="26"/>
    </row>
    <row r="51" spans="1:29" ht="17.149999999999999" customHeight="1">
      <c r="A51" s="49" t="str" cm="1">
        <f t="array" ref="A51:A78">_xlfn.UNIQUE($J$50:$J$540)</f>
        <v>Petróleo gás e biocombustíveis</v>
      </c>
      <c r="C51" s="91" t="s">
        <v>84</v>
      </c>
      <c r="D51" s="92"/>
      <c r="E51" s="93" t="s">
        <v>167</v>
      </c>
      <c r="F51" s="94" t="s">
        <v>256</v>
      </c>
      <c r="G51" s="93" t="s">
        <v>249</v>
      </c>
      <c r="H51" s="93"/>
      <c r="I51" s="60"/>
      <c r="J51" s="93" t="s">
        <v>336</v>
      </c>
      <c r="K51" s="93"/>
      <c r="L51" s="93"/>
      <c r="M51" s="61"/>
      <c r="N51" s="80" cm="1">
        <f t="array" ref="N51">IF($C51="","",_xll.ECONOMATICA($C51,"open",,"RealTime"))</f>
        <v>21.82</v>
      </c>
      <c r="O51" s="80" cm="1">
        <f t="array" ref="O51">IF($C51="","",_xll.ECONOMATICA($C51,"high",,"RealTime"))</f>
        <v>22.05</v>
      </c>
      <c r="P51" s="80" cm="1">
        <f t="array" ref="P51">IF($C51="","",_xll.ECONOMATICA($C51,"low",,"RealTime"))</f>
        <v>21.36</v>
      </c>
      <c r="Q51" s="80" cm="1">
        <f t="array" ref="Q51">IF($C51="","",_xll.ECONOMATICA($C51,"price",,"RealTime"))</f>
        <v>22.02</v>
      </c>
      <c r="R51" s="80"/>
      <c r="S51" s="80" cm="1">
        <f t="array" ref="S51">IF($C51="","",_xll.ECONOMATICA($C51,"bidprice",,"RealTime"))</f>
        <v>21.91</v>
      </c>
      <c r="T51" s="80" cm="1">
        <f t="array" ref="T51">IF($C51="","",_xll.ECONOMATICA($C51,"askprice",,"RealTime"))</f>
        <v>22.02</v>
      </c>
      <c r="U51" s="81" cm="1">
        <f t="array" ref="U51">IF($C51="","",_xll.ECONOMATICA($C51,"pricediff",,"RealTime"))</f>
        <v>0.06</v>
      </c>
      <c r="V51" s="81" cm="1">
        <f t="array" ref="V51">IF($C51="","",_xll.ECONOMATICA($C51,"percentdiff",,"RealTime"))</f>
        <v>0.27300000000000002</v>
      </c>
      <c r="W51" s="80" cm="1">
        <f t="array" ref="W51">IF($C51="","",_xll.ECONOMATICA($C51,"#shares",,"RealTime"))</f>
        <v>4901300</v>
      </c>
      <c r="X51" s="80" cm="1">
        <f t="array" ref="X51">IF($C51="","",_xll.ECONOMATICA($C51,"volume$",,"RealTime"))</f>
        <v>106545881</v>
      </c>
      <c r="Y51" s="82" cm="1">
        <f t="array" ref="Y51">IF($C51="","",_xll.ECONOMATICA($C51,"date",,"RealTime"))</f>
        <v>45219.713599537034</v>
      </c>
      <c r="Z51" s="26"/>
      <c r="AA51" s="26"/>
      <c r="AB51" s="26"/>
      <c r="AC51" s="26"/>
    </row>
    <row r="52" spans="1:29" ht="16" customHeight="1">
      <c r="A52" s="49" t="str">
        <v>Exploração de imóveis</v>
      </c>
      <c r="C52" s="95" t="s">
        <v>85</v>
      </c>
      <c r="D52" s="96"/>
      <c r="E52" s="97" t="s">
        <v>168</v>
      </c>
      <c r="F52" s="98" t="s">
        <v>257</v>
      </c>
      <c r="G52" s="97" t="s">
        <v>250</v>
      </c>
      <c r="H52" s="97"/>
      <c r="I52" s="60"/>
      <c r="J52" s="97" t="s">
        <v>337</v>
      </c>
      <c r="K52" s="97"/>
      <c r="L52" s="97"/>
      <c r="M52" s="61"/>
      <c r="N52" s="80" cm="1">
        <f t="array" ref="N52">IF($C52="","",_xll.ECONOMATICA($C52,"open",,"RealTime"))</f>
        <v>7.25</v>
      </c>
      <c r="O52" s="80" cm="1">
        <f t="array" ref="O52">IF($C52="","",_xll.ECONOMATICA($C52,"high",,"RealTime"))</f>
        <v>7.52</v>
      </c>
      <c r="P52" s="80" cm="1">
        <f t="array" ref="P52">IF($C52="","",_xll.ECONOMATICA($C52,"low",,"RealTime"))</f>
        <v>7.21</v>
      </c>
      <c r="Q52" s="80" cm="1">
        <f t="array" ref="Q52">IF($C52="","",_xll.ECONOMATICA($C52,"price",,"RealTime"))</f>
        <v>7.21</v>
      </c>
      <c r="R52" s="80"/>
      <c r="S52" s="80" cm="1">
        <f t="array" ref="S52">IF($C52="","",_xll.ECONOMATICA($C52,"bidprice",,"RealTime"))</f>
        <v>7.21</v>
      </c>
      <c r="T52" s="80" cm="1">
        <f t="array" ref="T52">IF($C52="","",_xll.ECONOMATICA($C52,"askprice",,"RealTime"))</f>
        <v>7.21</v>
      </c>
      <c r="U52" s="81" cm="1">
        <f t="array" ref="U52">IF($C52="","",_xll.ECONOMATICA($C52,"pricediff",,"RealTime"))</f>
        <v>-0.12</v>
      </c>
      <c r="V52" s="81" cm="1">
        <f t="array" ref="V52">IF($C52="","",_xll.ECONOMATICA($C52,"percentdiff",,"RealTime"))</f>
        <v>-1.637</v>
      </c>
      <c r="W52" s="80" cm="1">
        <f t="array" ref="W52">IF($C52="","",_xll.ECONOMATICA($C52,"#shares",,"RealTime"))</f>
        <v>2551300</v>
      </c>
      <c r="X52" s="80" cm="1">
        <f t="array" ref="X52">IF($C52="","",_xll.ECONOMATICA($C52,"volume$",,"RealTime"))</f>
        <v>18736122</v>
      </c>
      <c r="Y52" s="82" cm="1">
        <f t="array" ref="Y52">IF($C52="","",_xll.ECONOMATICA($C52,"date",,"RealTime"))</f>
        <v>45219.713784722226</v>
      </c>
      <c r="Z52" s="26"/>
      <c r="AA52" s="26"/>
      <c r="AB52" s="26"/>
      <c r="AC52" s="26"/>
    </row>
    <row r="53" spans="1:29" ht="15.5">
      <c r="A53" s="49" t="str">
        <v>Tecidos vestuário e calçados</v>
      </c>
      <c r="C53" s="91" t="s">
        <v>86</v>
      </c>
      <c r="D53" s="92"/>
      <c r="E53" s="93" t="s">
        <v>169</v>
      </c>
      <c r="F53" s="94" t="s">
        <v>258</v>
      </c>
      <c r="G53" s="93" t="s">
        <v>249</v>
      </c>
      <c r="H53" s="93"/>
      <c r="I53" s="60"/>
      <c r="J53" s="93" t="s">
        <v>338</v>
      </c>
      <c r="K53" s="93"/>
      <c r="L53" s="93"/>
      <c r="M53" s="61"/>
      <c r="N53" s="83" cm="1">
        <f t="array" ref="N53">IF($C53="","",_xll.ECONOMATICA($C53,"open",,"RealTime"))</f>
        <v>12.45</v>
      </c>
      <c r="O53" s="83" cm="1">
        <f t="array" ref="O53">IF($C53="","",_xll.ECONOMATICA($C53,"high",,"RealTime"))</f>
        <v>12.63</v>
      </c>
      <c r="P53" s="83" cm="1">
        <f t="array" ref="P53">IF($C53="","",_xll.ECONOMATICA($C53,"low",,"RealTime"))</f>
        <v>12.4</v>
      </c>
      <c r="Q53" s="83" cm="1">
        <f t="array" ref="Q53">IF($C53="","",_xll.ECONOMATICA($C53,"price",,"RealTime"))</f>
        <v>12.49</v>
      </c>
      <c r="R53" s="83"/>
      <c r="S53" s="83" cm="1">
        <f t="array" ref="S53">IF($C53="","",_xll.ECONOMATICA($C53,"bidprice",,"RealTime"))</f>
        <v>12.49</v>
      </c>
      <c r="T53" s="83" cm="1">
        <f t="array" ref="T53">IF($C53="","",_xll.ECONOMATICA($C53,"askprice",,"RealTime"))</f>
        <v>12.49</v>
      </c>
      <c r="U53" s="86" cm="1">
        <f t="array" ref="U53">IF($C53="","",_xll.ECONOMATICA($C53,"pricediff",,"RealTime"))</f>
        <v>-0.03</v>
      </c>
      <c r="V53" s="86" cm="1">
        <f t="array" ref="V53">IF($C53="","",_xll.ECONOMATICA($C53,"percentdiff",,"RealTime"))</f>
        <v>-0.24</v>
      </c>
      <c r="W53" s="83" cm="1">
        <f t="array" ref="W53">IF($C53="","",_xll.ECONOMATICA($C53,"#shares",,"RealTime"))</f>
        <v>14688600</v>
      </c>
      <c r="X53" s="83" cm="1">
        <f t="array" ref="X53">IF($C53="","",_xll.ECONOMATICA($C53,"volume$",,"RealTime"))</f>
        <v>183929952</v>
      </c>
      <c r="Y53" s="87" cm="1">
        <f t="array" ref="Y53">IF($C53="","",_xll.ECONOMATICA($C53,"date",,"RealTime"))</f>
        <v>45219.713703703703</v>
      </c>
      <c r="Z53" s="26"/>
      <c r="AA53" s="26"/>
      <c r="AB53" s="26"/>
      <c r="AC53" s="26"/>
    </row>
    <row r="54" spans="1:29" ht="16" customHeight="1">
      <c r="A54" s="49" t="str">
        <v>Bebidas</v>
      </c>
      <c r="C54" s="95" t="s">
        <v>87</v>
      </c>
      <c r="D54" s="96"/>
      <c r="E54" s="97" t="s">
        <v>170</v>
      </c>
      <c r="F54" s="98" t="s">
        <v>259</v>
      </c>
      <c r="G54" s="97" t="s">
        <v>249</v>
      </c>
      <c r="H54" s="97"/>
      <c r="I54" s="60"/>
      <c r="J54" s="97" t="s">
        <v>339</v>
      </c>
      <c r="K54" s="97"/>
      <c r="L54" s="97"/>
      <c r="M54" s="61"/>
      <c r="N54" s="84" cm="1">
        <f t="array" ref="N54">IF($C54="","",_xll.ECONOMATICA($C54,"open",,"RealTime"))</f>
        <v>58.9</v>
      </c>
      <c r="O54" s="84" cm="1">
        <f t="array" ref="O54">IF($C54="","",_xll.ECONOMATICA($C54,"high",,"RealTime"))</f>
        <v>59.7</v>
      </c>
      <c r="P54" s="84" cm="1">
        <f t="array" ref="P54">IF($C54="","",_xll.ECONOMATICA($C54,"low",,"RealTime"))</f>
        <v>57.9</v>
      </c>
      <c r="Q54" s="84" cm="1">
        <f t="array" ref="Q54">IF($C54="","",_xll.ECONOMATICA($C54,"price",,"RealTime"))</f>
        <v>58.91</v>
      </c>
      <c r="R54" s="84"/>
      <c r="S54" s="84" cm="1">
        <f t="array" ref="S54">IF($C54="","",_xll.ECONOMATICA($C54,"bidprice",,"RealTime"))</f>
        <v>58.8</v>
      </c>
      <c r="T54" s="84" cm="1">
        <f t="array" ref="T54">IF($C54="","",_xll.ECONOMATICA($C54,"askprice",,"RealTime"))</f>
        <v>59</v>
      </c>
      <c r="U54" s="88" cm="1">
        <f t="array" ref="U54">IF($C54="","",_xll.ECONOMATICA($C54,"pricediff",,"RealTime"))</f>
        <v>0.23</v>
      </c>
      <c r="V54" s="88" cm="1">
        <f t="array" ref="V54">IF($C54="","",_xll.ECONOMATICA($C54,"percentdiff",,"RealTime"))</f>
        <v>0.39200000000000002</v>
      </c>
      <c r="W54" s="84" cm="1">
        <f t="array" ref="W54">IF($C54="","",_xll.ECONOMATICA($C54,"#shares",,"RealTime"))</f>
        <v>3637900</v>
      </c>
      <c r="X54" s="84" cm="1">
        <f t="array" ref="X54">IF($C54="","",_xll.ECONOMATICA($C54,"volume$",,"RealTime"))</f>
        <v>213163985</v>
      </c>
      <c r="Y54" s="89" cm="1">
        <f t="array" ref="Y54">IF($C54="","",_xll.ECONOMATICA($C54,"date",,"RealTime"))</f>
        <v>45219.713773148149</v>
      </c>
      <c r="Z54" s="26"/>
      <c r="AA54" s="26"/>
      <c r="AB54" s="26"/>
      <c r="AC54" s="26"/>
    </row>
    <row r="55" spans="1:29" ht="16" customHeight="1">
      <c r="A55" s="49" t="str">
        <v>Comércio</v>
      </c>
      <c r="C55" s="91" t="s">
        <v>88</v>
      </c>
      <c r="D55" s="92"/>
      <c r="E55" s="93" t="s">
        <v>171</v>
      </c>
      <c r="F55" s="94" t="s">
        <v>260</v>
      </c>
      <c r="G55" s="93" t="s">
        <v>249</v>
      </c>
      <c r="H55" s="93"/>
      <c r="I55" s="60"/>
      <c r="J55" s="93" t="s">
        <v>340</v>
      </c>
      <c r="K55" s="93"/>
      <c r="L55" s="93"/>
      <c r="M55" s="61"/>
      <c r="N55" s="83" cm="1">
        <f t="array" ref="N55">IF($C55="","",_xll.ECONOMATICA($C55,"open",,"RealTime"))</f>
        <v>10.92</v>
      </c>
      <c r="O55" s="83" cm="1">
        <f t="array" ref="O55">IF($C55="","",_xll.ECONOMATICA($C55,"high",,"RealTime"))</f>
        <v>11.09</v>
      </c>
      <c r="P55" s="83" cm="1">
        <f t="array" ref="P55">IF($C55="","",_xll.ECONOMATICA($C55,"low",,"RealTime"))</f>
        <v>10.88</v>
      </c>
      <c r="Q55" s="83" cm="1">
        <f t="array" ref="Q55">IF($C55="","",_xll.ECONOMATICA($C55,"price",,"RealTime"))</f>
        <v>11.08</v>
      </c>
      <c r="R55" s="83"/>
      <c r="S55" s="83" cm="1">
        <f t="array" ref="S55">IF($C55="","",_xll.ECONOMATICA($C55,"bidprice",,"RealTime"))</f>
        <v>11.08</v>
      </c>
      <c r="T55" s="83" cm="1">
        <f t="array" ref="T55">IF($C55="","",_xll.ECONOMATICA($C55,"askprice",,"RealTime"))</f>
        <v>11.08</v>
      </c>
      <c r="U55" s="86" cm="1">
        <f t="array" ref="U55">IF($C55="","",_xll.ECONOMATICA($C55,"pricediff",,"RealTime"))</f>
        <v>0.09</v>
      </c>
      <c r="V55" s="86" cm="1">
        <f t="array" ref="V55">IF($C55="","",_xll.ECONOMATICA($C55,"percentdiff",,"RealTime"))</f>
        <v>0.81899999999999995</v>
      </c>
      <c r="W55" s="83" cm="1">
        <f t="array" ref="W55">IF($C55="","",_xll.ECONOMATICA($C55,"#shares",,"RealTime"))</f>
        <v>9725000</v>
      </c>
      <c r="X55" s="83" cm="1">
        <f t="array" ref="X55">IF($C55="","",_xll.ECONOMATICA($C55,"volume$",,"RealTime"))</f>
        <v>107166178</v>
      </c>
      <c r="Y55" s="87" cm="1">
        <f t="array" ref="Y55">IF($C55="","",_xll.ECONOMATICA($C55,"date",,"RealTime"))</f>
        <v>45219.713831018518</v>
      </c>
      <c r="Z55" s="26"/>
      <c r="AA55" s="26"/>
      <c r="AB55" s="26"/>
      <c r="AC55" s="26"/>
    </row>
    <row r="56" spans="1:29" ht="16" customHeight="1">
      <c r="A56" s="49" t="str">
        <v>Comércio e distribuição</v>
      </c>
      <c r="C56" s="95" t="s">
        <v>89</v>
      </c>
      <c r="D56" s="96"/>
      <c r="E56" s="97" t="s">
        <v>172</v>
      </c>
      <c r="F56" s="98" t="s">
        <v>261</v>
      </c>
      <c r="G56" s="97" t="s">
        <v>250</v>
      </c>
      <c r="H56" s="97"/>
      <c r="I56" s="62"/>
      <c r="J56" s="97" t="s">
        <v>341</v>
      </c>
      <c r="K56" s="97"/>
      <c r="L56" s="97"/>
      <c r="M56" s="63"/>
      <c r="N56" s="84" cm="1">
        <f t="array" ref="N56">IF($C56="","",_xll.ECONOMATICA($C56,"open",,"RealTime"))</f>
        <v>12.61</v>
      </c>
      <c r="O56" s="84" cm="1">
        <f t="array" ref="O56">IF($C56="","",_xll.ECONOMATICA($C56,"high",,"RealTime"))</f>
        <v>12.9</v>
      </c>
      <c r="P56" s="84" cm="1">
        <f t="array" ref="P56">IF($C56="","",_xll.ECONOMATICA($C56,"low",,"RealTime"))</f>
        <v>12.33</v>
      </c>
      <c r="Q56" s="84" cm="1">
        <f t="array" ref="Q56">IF($C56="","",_xll.ECONOMATICA($C56,"price",,"RealTime"))</f>
        <v>12.36</v>
      </c>
      <c r="R56" s="84"/>
      <c r="S56" s="84" cm="1">
        <f t="array" ref="S56">IF($C56="","",_xll.ECONOMATICA($C56,"bidprice",,"RealTime"))</f>
        <v>12.35</v>
      </c>
      <c r="T56" s="84" cm="1">
        <f t="array" ref="T56">IF($C56="","",_xll.ECONOMATICA($C56,"askprice",,"RealTime"))</f>
        <v>12.36</v>
      </c>
      <c r="U56" s="88" cm="1">
        <f t="array" ref="U56">IF($C56="","",_xll.ECONOMATICA($C56,"pricediff",,"RealTime"))</f>
        <v>-0.45</v>
      </c>
      <c r="V56" s="88" cm="1">
        <f t="array" ref="V56">IF($C56="","",_xll.ECONOMATICA($C56,"percentdiff",,"RealTime"))</f>
        <v>-3.5129999999999999</v>
      </c>
      <c r="W56" s="84" cm="1">
        <f t="array" ref="W56">IF($C56="","",_xll.ECONOMATICA($C56,"#shares",,"RealTime"))</f>
        <v>11986200</v>
      </c>
      <c r="X56" s="84" cm="1">
        <f t="array" ref="X56">IF($C56="","",_xll.ECONOMATICA($C56,"volume$",,"RealTime"))</f>
        <v>150309651</v>
      </c>
      <c r="Y56" s="89" cm="1">
        <f t="array" ref="Y56">IF($C56="","",_xll.ECONOMATICA($C56,"date",,"RealTime"))</f>
        <v>45219.713726851849</v>
      </c>
      <c r="Z56" s="26"/>
      <c r="AA56" s="26"/>
      <c r="AB56" s="26"/>
      <c r="AC56" s="26"/>
    </row>
    <row r="57" spans="1:29" ht="16" customHeight="1">
      <c r="A57" s="49" t="str">
        <v>Transporte</v>
      </c>
      <c r="C57" s="91" t="s">
        <v>90</v>
      </c>
      <c r="D57" s="92"/>
      <c r="E57" s="93" t="s">
        <v>173</v>
      </c>
      <c r="F57" s="94" t="s">
        <v>262</v>
      </c>
      <c r="G57" s="93" t="s">
        <v>249</v>
      </c>
      <c r="H57" s="93"/>
      <c r="I57" s="62"/>
      <c r="J57" s="93" t="s">
        <v>342</v>
      </c>
      <c r="K57" s="93"/>
      <c r="L57" s="93"/>
      <c r="M57" s="63"/>
      <c r="N57" s="83" cm="1">
        <f t="array" ref="N57">IF($C57="","",_xll.ECONOMATICA($C57,"open",,"RealTime"))</f>
        <v>10.98</v>
      </c>
      <c r="O57" s="83" cm="1">
        <f t="array" ref="O57">IF($C57="","",_xll.ECONOMATICA($C57,"high",,"RealTime"))</f>
        <v>11.21</v>
      </c>
      <c r="P57" s="83" cm="1">
        <f t="array" ref="P57">IF($C57="","",_xll.ECONOMATICA($C57,"low",,"RealTime"))</f>
        <v>10.95</v>
      </c>
      <c r="Q57" s="83" cm="1">
        <f t="array" ref="Q57">IF($C57="","",_xll.ECONOMATICA($C57,"price",,"RealTime"))</f>
        <v>11.15</v>
      </c>
      <c r="R57" s="83"/>
      <c r="S57" s="83" cm="1">
        <f t="array" ref="S57">IF($C57="","",_xll.ECONOMATICA($C57,"bidprice",,"RealTime"))</f>
        <v>11.15</v>
      </c>
      <c r="T57" s="83" cm="1">
        <f t="array" ref="T57">IF($C57="","",_xll.ECONOMATICA($C57,"askprice",,"RealTime"))</f>
        <v>11.15</v>
      </c>
      <c r="U57" s="86" cm="1">
        <f t="array" ref="U57">IF($C57="","",_xll.ECONOMATICA($C57,"pricediff",,"RealTime"))</f>
        <v>0.15</v>
      </c>
      <c r="V57" s="86" cm="1">
        <f t="array" ref="V57">IF($C57="","",_xll.ECONOMATICA($C57,"percentdiff",,"RealTime"))</f>
        <v>1.3640000000000001</v>
      </c>
      <c r="W57" s="83" cm="1">
        <f t="array" ref="W57">IF($C57="","",_xll.ECONOMATICA($C57,"#shares",,"RealTime"))</f>
        <v>40850400</v>
      </c>
      <c r="X57" s="83" cm="1">
        <f t="array" ref="X57">IF($C57="","",_xll.ECONOMATICA($C57,"volume$",,"RealTime"))</f>
        <v>453336376</v>
      </c>
      <c r="Y57" s="87" cm="1">
        <f t="array" ref="Y57">IF($C57="","",_xll.ECONOMATICA($C57,"date",,"RealTime"))</f>
        <v>45219.713773148149</v>
      </c>
      <c r="Z57" s="26"/>
      <c r="AA57" s="26"/>
      <c r="AB57" s="26"/>
      <c r="AC57" s="26"/>
    </row>
    <row r="58" spans="1:29" ht="16" customHeight="1">
      <c r="A58" s="49" t="str">
        <v>Serviços financeiros diversos</v>
      </c>
      <c r="C58" s="95" t="s">
        <v>91</v>
      </c>
      <c r="D58" s="96"/>
      <c r="E58" s="97" t="s">
        <v>174</v>
      </c>
      <c r="F58" s="98" t="s">
        <v>263</v>
      </c>
      <c r="G58" s="97" t="s">
        <v>249</v>
      </c>
      <c r="H58" s="97"/>
      <c r="I58" s="62"/>
      <c r="J58" s="97" t="s">
        <v>343</v>
      </c>
      <c r="K58" s="97"/>
      <c r="L58" s="97"/>
      <c r="M58" s="63"/>
      <c r="N58" s="84" cm="1">
        <f t="array" ref="N58">IF($C58="","",_xll.ECONOMATICA($C58,"open",,"RealTime"))</f>
        <v>31.86</v>
      </c>
      <c r="O58" s="84" cm="1">
        <f t="array" ref="O58">IF($C58="","",_xll.ECONOMATICA($C58,"high",,"RealTime"))</f>
        <v>32</v>
      </c>
      <c r="P58" s="84" cm="1">
        <f t="array" ref="P58">IF($C58="","",_xll.ECONOMATICA($C58,"low",,"RealTime"))</f>
        <v>31.44</v>
      </c>
      <c r="Q58" s="84" cm="1">
        <f t="array" ref="Q58">IF($C58="","",_xll.ECONOMATICA($C58,"price",,"RealTime"))</f>
        <v>31.44</v>
      </c>
      <c r="R58" s="84"/>
      <c r="S58" s="84" cm="1">
        <f t="array" ref="S58">IF($C58="","",_xll.ECONOMATICA($C58,"bidprice",,"RealTime"))</f>
        <v>31.44</v>
      </c>
      <c r="T58" s="84" cm="1">
        <f t="array" ref="T58">IF($C58="","",_xll.ECONOMATICA($C58,"askprice",,"RealTime"))</f>
        <v>31.44</v>
      </c>
      <c r="U58" s="88" cm="1">
        <f t="array" ref="U58">IF($C58="","",_xll.ECONOMATICA($C58,"pricediff",,"RealTime"))</f>
        <v>-0.42</v>
      </c>
      <c r="V58" s="88" cm="1">
        <f t="array" ref="V58">IF($C58="","",_xll.ECONOMATICA($C58,"percentdiff",,"RealTime"))</f>
        <v>-1.3180000000000001</v>
      </c>
      <c r="W58" s="84" cm="1">
        <f t="array" ref="W58">IF($C58="","",_xll.ECONOMATICA($C58,"#shares",,"RealTime"))</f>
        <v>5944800</v>
      </c>
      <c r="X58" s="84" cm="1">
        <f t="array" ref="X58">IF($C58="","",_xll.ECONOMATICA($C58,"volume$",,"RealTime"))</f>
        <v>188135856</v>
      </c>
      <c r="Y58" s="89" cm="1">
        <f t="array" ref="Y58">IF($C58="","",_xll.ECONOMATICA($C58,"date",,"RealTime"))</f>
        <v>45219.713819444441</v>
      </c>
      <c r="Z58" s="26"/>
      <c r="AA58" s="26"/>
      <c r="AB58" s="26"/>
      <c r="AC58" s="26"/>
    </row>
    <row r="59" spans="1:29" ht="16" customHeight="1">
      <c r="A59" s="49" t="str">
        <v>Previdência e seguros</v>
      </c>
      <c r="C59" s="91" t="s">
        <v>92</v>
      </c>
      <c r="D59" s="92"/>
      <c r="E59" s="93" t="s">
        <v>175</v>
      </c>
      <c r="F59" s="94" t="s">
        <v>264</v>
      </c>
      <c r="G59" s="93" t="s">
        <v>249</v>
      </c>
      <c r="H59" s="93"/>
      <c r="I59" s="62"/>
      <c r="J59" s="93" t="s">
        <v>344</v>
      </c>
      <c r="K59" s="93"/>
      <c r="L59" s="93"/>
      <c r="M59" s="63"/>
      <c r="N59" s="83" cm="1">
        <f t="array" ref="N59">IF($C59="","",_xll.ECONOMATICA($C59,"open",,"RealTime"))</f>
        <v>12.53</v>
      </c>
      <c r="O59" s="83" cm="1">
        <f t="array" ref="O59">IF($C59="","",_xll.ECONOMATICA($C59,"high",,"RealTime"))</f>
        <v>12.69</v>
      </c>
      <c r="P59" s="83" cm="1">
        <f t="array" ref="P59">IF($C59="","",_xll.ECONOMATICA($C59,"low",,"RealTime"))</f>
        <v>12.45</v>
      </c>
      <c r="Q59" s="83" cm="1">
        <f t="array" ref="Q59">IF($C59="","",_xll.ECONOMATICA($C59,"price",,"RealTime"))</f>
        <v>12.45</v>
      </c>
      <c r="R59" s="83"/>
      <c r="S59" s="83" cm="1">
        <f t="array" ref="S59">IF($C59="","",_xll.ECONOMATICA($C59,"bidprice",,"RealTime"))</f>
        <v>12.45</v>
      </c>
      <c r="T59" s="83" cm="1">
        <f t="array" ref="T59">IF($C59="","",_xll.ECONOMATICA($C59,"askprice",,"RealTime"))</f>
        <v>12.45</v>
      </c>
      <c r="U59" s="86" cm="1">
        <f t="array" ref="U59">IF($C59="","",_xll.ECONOMATICA($C59,"pricediff",,"RealTime"))</f>
        <v>-0.16</v>
      </c>
      <c r="V59" s="86" cm="1">
        <f t="array" ref="V59">IF($C59="","",_xll.ECONOMATICA($C59,"percentdiff",,"RealTime"))</f>
        <v>-1.2689999999999999</v>
      </c>
      <c r="W59" s="83" cm="1">
        <f t="array" ref="W59">IF($C59="","",_xll.ECONOMATICA($C59,"#shares",,"RealTime"))</f>
        <v>4208600</v>
      </c>
      <c r="X59" s="83" cm="1">
        <f t="array" ref="X59">IF($C59="","",_xll.ECONOMATICA($C59,"volume$",,"RealTime"))</f>
        <v>52712511</v>
      </c>
      <c r="Y59" s="87" cm="1">
        <f t="array" ref="Y59">IF($C59="","",_xll.ECONOMATICA($C59,"date",,"RealTime"))</f>
        <v>45219.713587962964</v>
      </c>
      <c r="Z59" s="26"/>
      <c r="AA59" s="26"/>
      <c r="AB59" s="26"/>
      <c r="AC59" s="26"/>
    </row>
    <row r="60" spans="1:29" ht="16" customHeight="1">
      <c r="A60" s="49" t="str">
        <v>Intermediários financeiros</v>
      </c>
      <c r="C60" s="95" t="s">
        <v>93</v>
      </c>
      <c r="D60" s="96"/>
      <c r="E60" s="97" t="s">
        <v>176</v>
      </c>
      <c r="F60" s="98" t="s">
        <v>264</v>
      </c>
      <c r="G60" s="97" t="s">
        <v>250</v>
      </c>
      <c r="H60" s="97"/>
      <c r="I60" s="62"/>
      <c r="J60" s="97" t="s">
        <v>344</v>
      </c>
      <c r="K60" s="97"/>
      <c r="L60" s="97"/>
      <c r="M60" s="63"/>
      <c r="N60" s="84" cm="1">
        <f t="array" ref="N60">IF($C60="","",_xll.ECONOMATICA($C60,"open",,"RealTime"))</f>
        <v>14.4</v>
      </c>
      <c r="O60" s="84" cm="1">
        <f t="array" ref="O60">IF($C60="","",_xll.ECONOMATICA($C60,"high",,"RealTime"))</f>
        <v>14.51</v>
      </c>
      <c r="P60" s="84" cm="1">
        <f t="array" ref="P60">IF($C60="","",_xll.ECONOMATICA($C60,"low",,"RealTime"))</f>
        <v>14.16</v>
      </c>
      <c r="Q60" s="84" cm="1">
        <f t="array" ref="Q60">IF($C60="","",_xll.ECONOMATICA($C60,"price",,"RealTime"))</f>
        <v>14.16</v>
      </c>
      <c r="R60" s="84"/>
      <c r="S60" s="84" cm="1">
        <f t="array" ref="S60">IF($C60="","",_xll.ECONOMATICA($C60,"bidprice",,"RealTime"))</f>
        <v>14.16</v>
      </c>
      <c r="T60" s="84" cm="1">
        <f t="array" ref="T60">IF($C60="","",_xll.ECONOMATICA($C60,"askprice",,"RealTime"))</f>
        <v>14.23</v>
      </c>
      <c r="U60" s="88" cm="1">
        <f t="array" ref="U60">IF($C60="","",_xll.ECONOMATICA($C60,"pricediff",,"RealTime"))</f>
        <v>-0.27</v>
      </c>
      <c r="V60" s="88" cm="1">
        <f t="array" ref="V60">IF($C60="","",_xll.ECONOMATICA($C60,"percentdiff",,"RealTime"))</f>
        <v>-1.871</v>
      </c>
      <c r="W60" s="84" cm="1">
        <f t="array" ref="W60">IF($C60="","",_xll.ECONOMATICA($C60,"#shares",,"RealTime"))</f>
        <v>28598100</v>
      </c>
      <c r="X60" s="84" cm="1">
        <f t="array" ref="X60">IF($C60="","",_xll.ECONOMATICA($C60,"volume$",,"RealTime"))</f>
        <v>408797055</v>
      </c>
      <c r="Y60" s="89" cm="1">
        <f t="array" ref="Y60">IF($C60="","",_xll.ECONOMATICA($C60,"date",,"RealTime"))</f>
        <v>45219.713576388887</v>
      </c>
      <c r="Z60" s="26"/>
      <c r="AA60" s="26"/>
      <c r="AB60" s="26"/>
      <c r="AC60" s="26"/>
    </row>
    <row r="61" spans="1:29" ht="16" customHeight="1">
      <c r="A61" s="49" t="str">
        <v>Mineração</v>
      </c>
      <c r="C61" s="91" t="s">
        <v>94</v>
      </c>
      <c r="D61" s="92"/>
      <c r="E61" s="93" t="s">
        <v>177</v>
      </c>
      <c r="F61" s="94" t="s">
        <v>265</v>
      </c>
      <c r="G61" s="93" t="s">
        <v>250</v>
      </c>
      <c r="H61" s="93"/>
      <c r="I61" s="62"/>
      <c r="J61" s="93" t="s">
        <v>345</v>
      </c>
      <c r="K61" s="93"/>
      <c r="L61" s="93"/>
      <c r="M61" s="63"/>
      <c r="N61" s="83" cm="1">
        <f t="array" ref="N61">IF($C61="","",_xll.ECONOMATICA($C61,"open",,"RealTime"))</f>
        <v>21.07</v>
      </c>
      <c r="O61" s="83" cm="1">
        <f t="array" ref="O61">IF($C61="","",_xll.ECONOMATICA($C61,"high",,"RealTime"))</f>
        <v>21.07</v>
      </c>
      <c r="P61" s="83" cm="1">
        <f t="array" ref="P61">IF($C61="","",_xll.ECONOMATICA($C61,"low",,"RealTime"))</f>
        <v>20.45</v>
      </c>
      <c r="Q61" s="83" cm="1">
        <f t="array" ref="Q61">IF($C61="","",_xll.ECONOMATICA($C61,"price",,"RealTime"))</f>
        <v>20.65</v>
      </c>
      <c r="R61" s="83"/>
      <c r="S61" s="83" cm="1">
        <f t="array" ref="S61">IF($C61="","",_xll.ECONOMATICA($C61,"bidprice",,"RealTime"))</f>
        <v>20.64</v>
      </c>
      <c r="T61" s="83" cm="1">
        <f t="array" ref="T61">IF($C61="","",_xll.ECONOMATICA($C61,"askprice",,"RealTime"))</f>
        <v>20.7</v>
      </c>
      <c r="U61" s="86" cm="1">
        <f t="array" ref="U61">IF($C61="","",_xll.ECONOMATICA($C61,"pricediff",,"RealTime"))</f>
        <v>-0.62</v>
      </c>
      <c r="V61" s="86" cm="1">
        <f t="array" ref="V61">IF($C61="","",_xll.ECONOMATICA($C61,"percentdiff",,"RealTime"))</f>
        <v>-2.915</v>
      </c>
      <c r="W61" s="83" cm="1">
        <f t="array" ref="W61">IF($C61="","",_xll.ECONOMATICA($C61,"#shares",,"RealTime"))</f>
        <v>4228200</v>
      </c>
      <c r="X61" s="83" cm="1">
        <f t="array" ref="X61">IF($C61="","",_xll.ECONOMATICA($C61,"volume$",,"RealTime"))</f>
        <v>87234783</v>
      </c>
      <c r="Y61" s="87" cm="1">
        <f t="array" ref="Y61">IF($C61="","",_xll.ECONOMATICA($C61,"date",,"RealTime"))</f>
        <v>45219.713819444441</v>
      </c>
      <c r="Z61" s="26"/>
      <c r="AA61" s="26"/>
      <c r="AB61" s="26"/>
      <c r="AC61" s="26"/>
    </row>
    <row r="62" spans="1:29" ht="16" customHeight="1">
      <c r="A62" s="49" t="str">
        <v>Químicos</v>
      </c>
      <c r="C62" s="95" t="s">
        <v>95</v>
      </c>
      <c r="D62" s="96"/>
      <c r="E62" s="97" t="s">
        <v>178</v>
      </c>
      <c r="F62" s="98" t="s">
        <v>266</v>
      </c>
      <c r="G62" s="97" t="s">
        <v>249</v>
      </c>
      <c r="H62" s="97"/>
      <c r="I62" s="62"/>
      <c r="J62" s="97" t="s">
        <v>344</v>
      </c>
      <c r="K62" s="97"/>
      <c r="L62" s="97"/>
      <c r="M62" s="63"/>
      <c r="N62" s="84" cm="1">
        <f t="array" ref="N62">IF($C62="","",_xll.ECONOMATICA($C62,"open",,"RealTime"))</f>
        <v>49.37</v>
      </c>
      <c r="O62" s="84" cm="1">
        <f t="array" ref="O62">IF($C62="","",_xll.ECONOMATICA($C62,"high",,"RealTime"))</f>
        <v>50.21</v>
      </c>
      <c r="P62" s="84" cm="1">
        <f t="array" ref="P62">IF($C62="","",_xll.ECONOMATICA($C62,"low",,"RealTime"))</f>
        <v>49.15</v>
      </c>
      <c r="Q62" s="84" cm="1">
        <f t="array" ref="Q62">IF($C62="","",_xll.ECONOMATICA($C62,"price",,"RealTime"))</f>
        <v>49.34</v>
      </c>
      <c r="R62" s="84"/>
      <c r="S62" s="84" cm="1">
        <f t="array" ref="S62">IF($C62="","",_xll.ECONOMATICA($C62,"bidprice",,"RealTime"))</f>
        <v>49.34</v>
      </c>
      <c r="T62" s="84" cm="1">
        <f t="array" ref="T62">IF($C62="","",_xll.ECONOMATICA($C62,"askprice",,"RealTime"))</f>
        <v>49.34</v>
      </c>
      <c r="U62" s="88" cm="1">
        <f t="array" ref="U62">IF($C62="","",_xll.ECONOMATICA($C62,"pricediff",,"RealTime"))</f>
        <v>-0.16</v>
      </c>
      <c r="V62" s="88" cm="1">
        <f t="array" ref="V62">IF($C62="","",_xll.ECONOMATICA($C62,"percentdiff",,"RealTime"))</f>
        <v>-0.32300000000000001</v>
      </c>
      <c r="W62" s="84" cm="1">
        <f t="array" ref="W62">IF($C62="","",_xll.ECONOMATICA($C62,"#shares",,"RealTime"))</f>
        <v>9870400</v>
      </c>
      <c r="X62" s="84" cm="1">
        <f t="array" ref="X62">IF($C62="","",_xll.ECONOMATICA($C62,"volume$",,"RealTime"))</f>
        <v>489541197</v>
      </c>
      <c r="Y62" s="89" cm="1">
        <f t="array" ref="Y62">IF($C62="","",_xll.ECONOMATICA($C62,"date",,"RealTime"))</f>
        <v>45219.713680555556</v>
      </c>
      <c r="Z62" s="26"/>
      <c r="AA62" s="26"/>
      <c r="AB62" s="26"/>
      <c r="AC62" s="26"/>
    </row>
    <row r="63" spans="1:29" ht="16" customHeight="1">
      <c r="A63" s="49" t="str">
        <v>Alimentos processados</v>
      </c>
      <c r="C63" s="91" t="s">
        <v>96</v>
      </c>
      <c r="D63" s="92"/>
      <c r="E63" s="93" t="s">
        <v>179</v>
      </c>
      <c r="F63" s="94" t="s">
        <v>267</v>
      </c>
      <c r="G63" s="93" t="s">
        <v>251</v>
      </c>
      <c r="H63" s="93"/>
      <c r="I63" s="62"/>
      <c r="J63" s="93" t="s">
        <v>346</v>
      </c>
      <c r="K63" s="93"/>
      <c r="L63" s="93"/>
      <c r="M63" s="63"/>
      <c r="N63" s="83" cm="1">
        <f t="array" ref="N63">IF($C63="","",_xll.ECONOMATICA($C63,"open",,"RealTime"))</f>
        <v>18.399999999999999</v>
      </c>
      <c r="O63" s="83" cm="1">
        <f t="array" ref="O63">IF($C63="","",_xll.ECONOMATICA($C63,"high",,"RealTime"))</f>
        <v>18.62</v>
      </c>
      <c r="P63" s="83" cm="1">
        <f t="array" ref="P63">IF($C63="","",_xll.ECONOMATICA($C63,"low",,"RealTime"))</f>
        <v>18.14</v>
      </c>
      <c r="Q63" s="83" cm="1">
        <f t="array" ref="Q63">IF($C63="","",_xll.ECONOMATICA($C63,"price",,"RealTime"))</f>
        <v>18.21</v>
      </c>
      <c r="R63" s="83"/>
      <c r="S63" s="83" cm="1">
        <f t="array" ref="S63">IF($C63="","",_xll.ECONOMATICA($C63,"bidprice",,"RealTime"))</f>
        <v>18.21</v>
      </c>
      <c r="T63" s="83" cm="1">
        <f t="array" ref="T63">IF($C63="","",_xll.ECONOMATICA($C63,"askprice",,"RealTime"))</f>
        <v>18.21</v>
      </c>
      <c r="U63" s="86" cm="1">
        <f t="array" ref="U63">IF($C63="","",_xll.ECONOMATICA($C63,"pricediff",,"RealTime"))</f>
        <v>-0.37</v>
      </c>
      <c r="V63" s="86" cm="1">
        <f t="array" ref="V63">IF($C63="","",_xll.ECONOMATICA($C63,"percentdiff",,"RealTime"))</f>
        <v>-1.9910000000000001</v>
      </c>
      <c r="W63" s="83" cm="1">
        <f t="array" ref="W63">IF($C63="","",_xll.ECONOMATICA($C63,"#shares",,"RealTime"))</f>
        <v>1669100</v>
      </c>
      <c r="X63" s="83" cm="1">
        <f t="array" ref="X63">IF($C63="","",_xll.ECONOMATICA($C63,"volume$",,"RealTime"))</f>
        <v>30548994</v>
      </c>
      <c r="Y63" s="87" cm="1">
        <f t="array" ref="Y63">IF($C63="","",_xll.ECONOMATICA($C63,"date",,"RealTime"))</f>
        <v>45219.713680555556</v>
      </c>
      <c r="Z63" s="26"/>
      <c r="AA63" s="26"/>
      <c r="AB63" s="26"/>
      <c r="AC63" s="26"/>
    </row>
    <row r="64" spans="1:29" ht="16" customHeight="1">
      <c r="A64" s="49" t="str">
        <v>Energia elétrica</v>
      </c>
      <c r="C64" s="95" t="s">
        <v>97</v>
      </c>
      <c r="D64" s="96"/>
      <c r="E64" s="97" t="s">
        <v>180</v>
      </c>
      <c r="F64" s="98" t="s">
        <v>268</v>
      </c>
      <c r="G64" s="97" t="s">
        <v>249</v>
      </c>
      <c r="H64" s="97"/>
      <c r="I64" s="62"/>
      <c r="J64" s="97" t="s">
        <v>347</v>
      </c>
      <c r="K64" s="97"/>
      <c r="L64" s="97"/>
      <c r="M64" s="63"/>
      <c r="N64" s="84" cm="1">
        <f t="array" ref="N64">IF($C64="","",_xll.ECONOMATICA($C64,"open",,"RealTime"))</f>
        <v>10.26</v>
      </c>
      <c r="O64" s="84" cm="1">
        <f t="array" ref="O64">IF($C64="","",_xll.ECONOMATICA($C64,"high",,"RealTime"))</f>
        <v>10.79</v>
      </c>
      <c r="P64" s="84" cm="1">
        <f t="array" ref="P64">IF($C64="","",_xll.ECONOMATICA($C64,"low",,"RealTime"))</f>
        <v>10.24</v>
      </c>
      <c r="Q64" s="84" cm="1">
        <f t="array" ref="Q64">IF($C64="","",_xll.ECONOMATICA($C64,"price",,"RealTime"))</f>
        <v>10.79</v>
      </c>
      <c r="R64" s="84"/>
      <c r="S64" s="84" cm="1">
        <f t="array" ref="S64">IF($C64="","",_xll.ECONOMATICA($C64,"bidprice",,"RealTime"))</f>
        <v>10.79</v>
      </c>
      <c r="T64" s="84" cm="1">
        <f t="array" ref="T64">IF($C64="","",_xll.ECONOMATICA($C64,"askprice",,"RealTime"))</f>
        <v>10.79</v>
      </c>
      <c r="U64" s="88" cm="1">
        <f t="array" ref="U64">IF($C64="","",_xll.ECONOMATICA($C64,"pricediff",,"RealTime"))</f>
        <v>0.4</v>
      </c>
      <c r="V64" s="88" cm="1">
        <f t="array" ref="V64">IF($C64="","",_xll.ECONOMATICA($C64,"percentdiff",,"RealTime"))</f>
        <v>3.85</v>
      </c>
      <c r="W64" s="84" cm="1">
        <f t="array" ref="W64">IF($C64="","",_xll.ECONOMATICA($C64,"#shares",,"RealTime"))</f>
        <v>19080000</v>
      </c>
      <c r="X64" s="84" cm="1">
        <f t="array" ref="X64">IF($C64="","",_xll.ECONOMATICA($C64,"volume$",,"RealTime"))</f>
        <v>202536766</v>
      </c>
      <c r="Y64" s="89" cm="1">
        <f t="array" ref="Y64">IF($C64="","",_xll.ECONOMATICA($C64,"date",,"RealTime"))</f>
        <v>45219.713854166665</v>
      </c>
      <c r="Z64" s="26"/>
      <c r="AA64" s="26"/>
      <c r="AB64" s="26"/>
      <c r="AC64" s="26"/>
    </row>
    <row r="65" spans="1:29" ht="15.75" customHeight="1">
      <c r="A65" s="49" t="str">
        <v>Diversos</v>
      </c>
      <c r="C65" s="91" t="s">
        <v>98</v>
      </c>
      <c r="D65" s="92"/>
      <c r="E65" s="93" t="s">
        <v>181</v>
      </c>
      <c r="F65" s="94" t="s">
        <v>269</v>
      </c>
      <c r="G65" s="93" t="s">
        <v>252</v>
      </c>
      <c r="H65" s="93"/>
      <c r="I65" s="62"/>
      <c r="J65" s="93" t="s">
        <v>344</v>
      </c>
      <c r="K65" s="93"/>
      <c r="L65" s="93"/>
      <c r="M65" s="63"/>
      <c r="N65" s="83" cm="1">
        <f t="array" ref="N65">IF($C65="","",_xll.ECONOMATICA($C65,"open",,"RealTime"))</f>
        <v>29.01</v>
      </c>
      <c r="O65" s="83" cm="1">
        <f t="array" ref="O65">IF($C65="","",_xll.ECONOMATICA($C65,"high",,"RealTime"))</f>
        <v>29.62</v>
      </c>
      <c r="P65" s="83" cm="1">
        <f t="array" ref="P65">IF($C65="","",_xll.ECONOMATICA($C65,"low",,"RealTime"))</f>
        <v>28.87</v>
      </c>
      <c r="Q65" s="83" cm="1">
        <f t="array" ref="Q65">IF($C65="","",_xll.ECONOMATICA($C65,"price",,"RealTime"))</f>
        <v>29.23</v>
      </c>
      <c r="R65" s="83"/>
      <c r="S65" s="83" cm="1">
        <f t="array" ref="S65">IF($C65="","",_xll.ECONOMATICA($C65,"bidprice",,"RealTime"))</f>
        <v>29.23</v>
      </c>
      <c r="T65" s="83" cm="1">
        <f t="array" ref="T65">IF($C65="","",_xll.ECONOMATICA($C65,"askprice",,"RealTime"))</f>
        <v>29.23</v>
      </c>
      <c r="U65" s="86" cm="1">
        <f t="array" ref="U65">IF($C65="","",_xll.ECONOMATICA($C65,"pricediff",,"RealTime"))</f>
        <v>-0.03</v>
      </c>
      <c r="V65" s="86" cm="1">
        <f t="array" ref="V65">IF($C65="","",_xll.ECONOMATICA($C65,"percentdiff",,"RealTime"))</f>
        <v>-0.10299999999999999</v>
      </c>
      <c r="W65" s="83" cm="1">
        <f t="array" ref="W65">IF($C65="","",_xll.ECONOMATICA($C65,"#shares",,"RealTime"))</f>
        <v>6980700</v>
      </c>
      <c r="X65" s="83" cm="1">
        <f t="array" ref="X65">IF($C65="","",_xll.ECONOMATICA($C65,"volume$",,"RealTime"))</f>
        <v>204113474</v>
      </c>
      <c r="Y65" s="87" cm="1">
        <f t="array" ref="Y65">IF($C65="","",_xll.ECONOMATICA($C65,"date",,"RealTime"))</f>
        <v>45219.713842592595</v>
      </c>
      <c r="Z65" s="26"/>
      <c r="AA65" s="26"/>
      <c r="AB65" s="26"/>
      <c r="AC65" s="26"/>
    </row>
    <row r="66" spans="1:29" ht="16" customHeight="1">
      <c r="A66" s="49" t="str">
        <v>Viagens e lazer</v>
      </c>
      <c r="C66" s="95" t="s">
        <v>99</v>
      </c>
      <c r="D66" s="96"/>
      <c r="E66" s="97" t="s">
        <v>182</v>
      </c>
      <c r="F66" s="98" t="s">
        <v>270</v>
      </c>
      <c r="G66" s="97" t="s">
        <v>249</v>
      </c>
      <c r="H66" s="97"/>
      <c r="I66" s="62"/>
      <c r="J66" s="97" t="s">
        <v>340</v>
      </c>
      <c r="K66" s="97"/>
      <c r="L66" s="97"/>
      <c r="M66" s="63"/>
      <c r="N66" s="84" cm="1">
        <f t="array" ref="N66">IF($C66="","",_xll.ECONOMATICA($C66,"open",,"RealTime"))</f>
        <v>8.77</v>
      </c>
      <c r="O66" s="84" cm="1">
        <f t="array" ref="O66">IF($C66="","",_xll.ECONOMATICA($C66,"high",,"RealTime"))</f>
        <v>8.9700000000000006</v>
      </c>
      <c r="P66" s="84" cm="1">
        <f t="array" ref="P66">IF($C66="","",_xll.ECONOMATICA($C66,"low",,"RealTime"))</f>
        <v>8.7200000000000006</v>
      </c>
      <c r="Q66" s="84" cm="1">
        <f t="array" ref="Q66">IF($C66="","",_xll.ECONOMATICA($C66,"price",,"RealTime"))</f>
        <v>8.9499999999999993</v>
      </c>
      <c r="R66" s="84"/>
      <c r="S66" s="84" cm="1">
        <f t="array" ref="S66">IF($C66="","",_xll.ECONOMATICA($C66,"bidprice",,"RealTime"))</f>
        <v>8.93</v>
      </c>
      <c r="T66" s="84" cm="1">
        <f t="array" ref="T66">IF($C66="","",_xll.ECONOMATICA($C66,"askprice",,"RealTime"))</f>
        <v>8.9499999999999993</v>
      </c>
      <c r="U66" s="88" cm="1">
        <f t="array" ref="U66">IF($C66="","",_xll.ECONOMATICA($C66,"pricediff",,"RealTime"))</f>
        <v>0.1</v>
      </c>
      <c r="V66" s="88" cm="1">
        <f t="array" ref="V66">IF($C66="","",_xll.ECONOMATICA($C66,"percentdiff",,"RealTime"))</f>
        <v>1.1299999999999999</v>
      </c>
      <c r="W66" s="84" cm="1">
        <f t="array" ref="W66">IF($C66="","",_xll.ECONOMATICA($C66,"#shares",,"RealTime"))</f>
        <v>6031000</v>
      </c>
      <c r="X66" s="84" cm="1">
        <f t="array" ref="X66">IF($C66="","",_xll.ECONOMATICA($C66,"volume$",,"RealTime"))</f>
        <v>53332710</v>
      </c>
      <c r="Y66" s="89" cm="1">
        <f t="array" ref="Y66">IF($C66="","",_xll.ECONOMATICA($C66,"date",,"RealTime"))</f>
        <v>45219.713553240741</v>
      </c>
      <c r="Z66" s="26"/>
      <c r="AA66" s="26"/>
      <c r="AB66" s="26"/>
      <c r="AC66" s="26"/>
    </row>
    <row r="67" spans="1:29" s="15" customFormat="1" ht="16" customHeight="1">
      <c r="A67" s="64" t="str">
        <v>Construção civil</v>
      </c>
      <c r="C67" s="91" t="s">
        <v>399</v>
      </c>
      <c r="D67" s="92"/>
      <c r="E67" s="93" t="s">
        <v>402</v>
      </c>
      <c r="F67" s="94" t="s">
        <v>405</v>
      </c>
      <c r="G67" s="93" t="s">
        <v>249</v>
      </c>
      <c r="H67" s="93"/>
      <c r="I67" s="60"/>
      <c r="J67" s="93" t="s">
        <v>339</v>
      </c>
      <c r="K67" s="93"/>
      <c r="L67" s="93"/>
      <c r="M67" s="61"/>
      <c r="N67" s="83" cm="1">
        <f t="array" ref="N67">IF($C67="","",_xll.ECONOMATICA($C67,"open",,"RealTime"))</f>
        <v>0.5</v>
      </c>
      <c r="O67" s="83" cm="1">
        <f t="array" ref="O67">IF($C67="","",_xll.ECONOMATICA($C67,"high",,"RealTime"))</f>
        <v>0.52</v>
      </c>
      <c r="P67" s="83" cm="1">
        <f t="array" ref="P67">IF($C67="","",_xll.ECONOMATICA($C67,"low",,"RealTime"))</f>
        <v>0.49</v>
      </c>
      <c r="Q67" s="83" cm="1">
        <f t="array" ref="Q67">IF($C67="","",_xll.ECONOMATICA($C67,"price",,"RealTime"))</f>
        <v>0.52</v>
      </c>
      <c r="R67" s="83"/>
      <c r="S67" s="83" cm="1">
        <f t="array" ref="S67">IF($C67="","",_xll.ECONOMATICA($C67,"bidprice",,"RealTime"))</f>
        <v>0.52</v>
      </c>
      <c r="T67" s="83" cm="1">
        <f t="array" ref="T67">IF($C67="","",_xll.ECONOMATICA($C67,"askprice",,"RealTime"))</f>
        <v>0.52</v>
      </c>
      <c r="U67" s="86" cm="1">
        <f t="array" ref="U67">IF($C67="","",_xll.ECONOMATICA($C67,"pricediff",,"RealTime"))</f>
        <v>0.02</v>
      </c>
      <c r="V67" s="86" cm="1">
        <f t="array" ref="V67">IF($C67="","",_xll.ECONOMATICA($C67,"percentdiff",,"RealTime"))</f>
        <v>4</v>
      </c>
      <c r="W67" s="83" cm="1">
        <f t="array" ref="W67">IF($C67="","",_xll.ECONOMATICA($C67,"#shares",,"RealTime"))</f>
        <v>68574500</v>
      </c>
      <c r="X67" s="83" cm="1">
        <f t="array" ref="X67">IF($C67="","",_xll.ECONOMATICA($C67,"volume$",,"RealTime"))</f>
        <v>34848456</v>
      </c>
      <c r="Y67" s="87" cm="1">
        <f t="array" ref="Y67">IF($C67="","",_xll.ECONOMATICA($C67,"date",,"RealTime"))</f>
        <v>45219.717928240738</v>
      </c>
      <c r="Z67" s="27"/>
      <c r="AA67" s="27"/>
      <c r="AB67" s="27"/>
      <c r="AC67" s="27"/>
    </row>
    <row r="68" spans="1:29" s="15" customFormat="1" ht="16" customHeight="1">
      <c r="A68" s="64" t="str">
        <v>Madeira e papel</v>
      </c>
      <c r="C68" s="95" t="s">
        <v>100</v>
      </c>
      <c r="D68" s="96"/>
      <c r="E68" s="97" t="s">
        <v>183</v>
      </c>
      <c r="F68" s="98" t="s">
        <v>271</v>
      </c>
      <c r="G68" s="97" t="s">
        <v>249</v>
      </c>
      <c r="H68" s="97"/>
      <c r="I68" s="60"/>
      <c r="J68" s="97" t="s">
        <v>341</v>
      </c>
      <c r="K68" s="97"/>
      <c r="L68" s="97"/>
      <c r="M68" s="61"/>
      <c r="N68" s="84" cm="1">
        <f t="array" ref="N68">IF($C68="","",_xll.ECONOMATICA($C68,"open",,"RealTime"))</f>
        <v>11.82</v>
      </c>
      <c r="O68" s="84" cm="1">
        <f t="array" ref="O68">IF($C68="","",_xll.ECONOMATICA($C68,"high",,"RealTime"))</f>
        <v>11.9</v>
      </c>
      <c r="P68" s="84" cm="1">
        <f t="array" ref="P68">IF($C68="","",_xll.ECONOMATICA($C68,"low",,"RealTime"))</f>
        <v>11.63</v>
      </c>
      <c r="Q68" s="84" cm="1">
        <f t="array" ref="Q68">IF($C68="","",_xll.ECONOMATICA($C68,"price",,"RealTime"))</f>
        <v>11.78</v>
      </c>
      <c r="R68" s="84"/>
      <c r="S68" s="84" cm="1">
        <f t="array" ref="S68">IF($C68="","",_xll.ECONOMATICA($C68,"bidprice",,"RealTime"))</f>
        <v>11.77</v>
      </c>
      <c r="T68" s="84" cm="1">
        <f t="array" ref="T68">IF($C68="","",_xll.ECONOMATICA($C68,"askprice",,"RealTime"))</f>
        <v>11.8</v>
      </c>
      <c r="U68" s="88" cm="1">
        <f t="array" ref="U68">IF($C68="","",_xll.ECONOMATICA($C68,"pricediff",,"RealTime"))</f>
        <v>-0.12</v>
      </c>
      <c r="V68" s="88" cm="1">
        <f t="array" ref="V68">IF($C68="","",_xll.ECONOMATICA($C68,"percentdiff",,"RealTime"))</f>
        <v>-1.008</v>
      </c>
      <c r="W68" s="84" cm="1">
        <f t="array" ref="W68">IF($C68="","",_xll.ECONOMATICA($C68,"#shares",,"RealTime"))</f>
        <v>10930600</v>
      </c>
      <c r="X68" s="84" cm="1">
        <f t="array" ref="X68">IF($C68="","",_xll.ECONOMATICA($C68,"volume$",,"RealTime"))</f>
        <v>128613466</v>
      </c>
      <c r="Y68" s="89" cm="1">
        <f t="array" ref="Y68">IF($C68="","",_xll.ECONOMATICA($C68,"date",,"RealTime"))</f>
        <v>45219.713761574072</v>
      </c>
      <c r="Z68" s="27"/>
      <c r="AA68" s="27"/>
      <c r="AB68" s="27"/>
      <c r="AC68" s="27"/>
    </row>
    <row r="69" spans="1:29" s="15" customFormat="1" ht="16" customHeight="1">
      <c r="A69" s="64" t="str">
        <v>Material de transporte</v>
      </c>
      <c r="C69" s="91" t="s">
        <v>101</v>
      </c>
      <c r="D69" s="92"/>
      <c r="E69" s="93" t="s">
        <v>184</v>
      </c>
      <c r="F69" s="94" t="s">
        <v>272</v>
      </c>
      <c r="G69" s="93" t="s">
        <v>250</v>
      </c>
      <c r="H69" s="93"/>
      <c r="I69" s="60"/>
      <c r="J69" s="93" t="s">
        <v>348</v>
      </c>
      <c r="K69" s="93"/>
      <c r="L69" s="93"/>
      <c r="M69" s="61"/>
      <c r="N69" s="83" cm="1">
        <f t="array" ref="N69">IF($C69="","",_xll.ECONOMATICA($C69,"open",,"RealTime"))</f>
        <v>11.71</v>
      </c>
      <c r="O69" s="83" cm="1">
        <f t="array" ref="O69">IF($C69="","",_xll.ECONOMATICA($C69,"high",,"RealTime"))</f>
        <v>11.83</v>
      </c>
      <c r="P69" s="83" cm="1">
        <f t="array" ref="P69">IF($C69="","",_xll.ECONOMATICA($C69,"low",,"RealTime"))</f>
        <v>11.63</v>
      </c>
      <c r="Q69" s="83" cm="1">
        <f t="array" ref="Q69">IF($C69="","",_xll.ECONOMATICA($C69,"price",,"RealTime"))</f>
        <v>11.81</v>
      </c>
      <c r="R69" s="83"/>
      <c r="S69" s="83" cm="1">
        <f t="array" ref="S69">IF($C69="","",_xll.ECONOMATICA($C69,"bidprice",,"RealTime"))</f>
        <v>11.81</v>
      </c>
      <c r="T69" s="83" cm="1">
        <f t="array" ref="T69">IF($C69="","",_xll.ECONOMATICA($C69,"askprice",,"RealTime"))</f>
        <v>11.82</v>
      </c>
      <c r="U69" s="86" cm="1">
        <f t="array" ref="U69">IF($C69="","",_xll.ECONOMATICA($C69,"pricediff",,"RealTime"))</f>
        <v>0.03</v>
      </c>
      <c r="V69" s="86" cm="1">
        <f t="array" ref="V69">IF($C69="","",_xll.ECONOMATICA($C69,"percentdiff",,"RealTime"))</f>
        <v>0.255</v>
      </c>
      <c r="W69" s="83" cm="1">
        <f t="array" ref="W69">IF($C69="","",_xll.ECONOMATICA($C69,"#shares",,"RealTime"))</f>
        <v>20531200</v>
      </c>
      <c r="X69" s="83" cm="1">
        <f t="array" ref="X69">IF($C69="","",_xll.ECONOMATICA($C69,"volume$",,"RealTime"))</f>
        <v>241845900</v>
      </c>
      <c r="Y69" s="87" cm="1">
        <f t="array" ref="Y69">IF($C69="","",_xll.ECONOMATICA($C69,"date",,"RealTime"))</f>
        <v>45219.71597222222</v>
      </c>
      <c r="Z69" s="27"/>
      <c r="AA69" s="27"/>
      <c r="AB69" s="27"/>
      <c r="AC69" s="27"/>
    </row>
    <row r="70" spans="1:29" s="15" customFormat="1" ht="16" customHeight="1">
      <c r="A70" s="64" t="str">
        <v>Serviços médico-hospitalares análises e diagnósticos</v>
      </c>
      <c r="C70" s="95" t="s">
        <v>102</v>
      </c>
      <c r="D70" s="96"/>
      <c r="E70" s="97" t="s">
        <v>185</v>
      </c>
      <c r="F70" s="98" t="s">
        <v>273</v>
      </c>
      <c r="G70" s="97" t="s">
        <v>249</v>
      </c>
      <c r="H70" s="97"/>
      <c r="I70" s="60"/>
      <c r="J70" s="97" t="s">
        <v>342</v>
      </c>
      <c r="K70" s="97"/>
      <c r="L70" s="97"/>
      <c r="M70" s="61"/>
      <c r="N70" s="84" cm="1">
        <f t="array" ref="N70">IF($C70="","",_xll.ECONOMATICA($C70,"open",,"RealTime"))</f>
        <v>3.71</v>
      </c>
      <c r="O70" s="84" cm="1">
        <f t="array" ref="O70">IF($C70="","",_xll.ECONOMATICA($C70,"high",,"RealTime"))</f>
        <v>3.74</v>
      </c>
      <c r="P70" s="84" cm="1">
        <f t="array" ref="P70">IF($C70="","",_xll.ECONOMATICA($C70,"low",,"RealTime"))</f>
        <v>3.58</v>
      </c>
      <c r="Q70" s="84" cm="1">
        <f t="array" ref="Q70">IF($C70="","",_xll.ECONOMATICA($C70,"price",,"RealTime"))</f>
        <v>3.63</v>
      </c>
      <c r="R70" s="84"/>
      <c r="S70" s="84" cm="1">
        <f t="array" ref="S70">IF($C70="","",_xll.ECONOMATICA($C70,"bidprice",,"RealTime"))</f>
        <v>3.63</v>
      </c>
      <c r="T70" s="84" cm="1">
        <f t="array" ref="T70">IF($C70="","",_xll.ECONOMATICA($C70,"askprice",,"RealTime"))</f>
        <v>3.64</v>
      </c>
      <c r="U70" s="88" cm="1">
        <f t="array" ref="U70">IF($C70="","",_xll.ECONOMATICA($C70,"pricediff",,"RealTime"))</f>
        <v>-0.12</v>
      </c>
      <c r="V70" s="88" cm="1">
        <f t="array" ref="V70">IF($C70="","",_xll.ECONOMATICA($C70,"percentdiff",,"RealTime"))</f>
        <v>-3.2</v>
      </c>
      <c r="W70" s="84" cm="1">
        <f t="array" ref="W70">IF($C70="","",_xll.ECONOMATICA($C70,"#shares",,"RealTime"))</f>
        <v>66751800</v>
      </c>
      <c r="X70" s="84" cm="1">
        <f t="array" ref="X70">IF($C70="","",_xll.ECONOMATICA($C70,"volume$",,"RealTime"))</f>
        <v>243535685</v>
      </c>
      <c r="Y70" s="89" cm="1">
        <f t="array" ref="Y70">IF($C70="","",_xll.ECONOMATICA($C70,"date",,"RealTime"))</f>
        <v>45219.713865740741</v>
      </c>
      <c r="Z70" s="27"/>
      <c r="AA70" s="27"/>
      <c r="AB70" s="27"/>
      <c r="AC70" s="27"/>
    </row>
    <row r="71" spans="1:29" s="15" customFormat="1" ht="16" customHeight="1">
      <c r="A71" s="64" t="str">
        <v>Siderurgia e metalurgia</v>
      </c>
      <c r="C71" s="91" t="s">
        <v>103</v>
      </c>
      <c r="D71" s="92"/>
      <c r="E71" s="93" t="s">
        <v>186</v>
      </c>
      <c r="F71" s="94" t="s">
        <v>274</v>
      </c>
      <c r="G71" s="93" t="s">
        <v>249</v>
      </c>
      <c r="H71" s="93"/>
      <c r="I71" s="60"/>
      <c r="J71" s="93" t="s">
        <v>349</v>
      </c>
      <c r="K71" s="93"/>
      <c r="L71" s="93"/>
      <c r="M71" s="61"/>
      <c r="N71" s="83" cm="1">
        <f t="array" ref="N71">IF($C71="","",_xll.ECONOMATICA($C71,"open",,"RealTime"))</f>
        <v>2.37</v>
      </c>
      <c r="O71" s="83" cm="1">
        <f t="array" ref="O71">IF($C71="","",_xll.ECONOMATICA($C71,"high",,"RealTime"))</f>
        <v>2.4500000000000002</v>
      </c>
      <c r="P71" s="83" cm="1">
        <f t="array" ref="P71">IF($C71="","",_xll.ECONOMATICA($C71,"low",,"RealTime"))</f>
        <v>2.36</v>
      </c>
      <c r="Q71" s="83" cm="1">
        <f t="array" ref="Q71">IF($C71="","",_xll.ECONOMATICA($C71,"price",,"RealTime"))</f>
        <v>2.39</v>
      </c>
      <c r="R71" s="83"/>
      <c r="S71" s="83" cm="1">
        <f t="array" ref="S71">IF($C71="","",_xll.ECONOMATICA($C71,"bidprice",,"RealTime"))</f>
        <v>2.39</v>
      </c>
      <c r="T71" s="83" cm="1">
        <f t="array" ref="T71">IF($C71="","",_xll.ECONOMATICA($C71,"askprice",,"RealTime"))</f>
        <v>2.4</v>
      </c>
      <c r="U71" s="86" cm="1">
        <f t="array" ref="U71">IF($C71="","",_xll.ECONOMATICA($C71,"pricediff",,"RealTime"))</f>
        <v>0.01</v>
      </c>
      <c r="V71" s="86" cm="1">
        <f t="array" ref="V71">IF($C71="","",_xll.ECONOMATICA($C71,"percentdiff",,"RealTime"))</f>
        <v>0.41799999999999998</v>
      </c>
      <c r="W71" s="83" cm="1">
        <f t="array" ref="W71">IF($C71="","",_xll.ECONOMATICA($C71,"#shares",,"RealTime"))</f>
        <v>18775200</v>
      </c>
      <c r="X71" s="83" cm="1">
        <f t="array" ref="X71">IF($C71="","",_xll.ECONOMATICA($C71,"volume$",,"RealTime"))</f>
        <v>45177921</v>
      </c>
      <c r="Y71" s="87" cm="1">
        <f t="array" ref="Y71">IF($C71="","",_xll.ECONOMATICA($C71,"date",,"RealTime"))</f>
        <v>45219.713599537034</v>
      </c>
      <c r="Z71" s="27"/>
      <c r="AA71" s="27"/>
      <c r="AB71" s="27"/>
      <c r="AC71" s="27"/>
    </row>
    <row r="72" spans="1:29" s="15" customFormat="1" ht="16" customHeight="1">
      <c r="A72" s="64" t="str">
        <v>Produtos de uso pessoal e de limpeza</v>
      </c>
      <c r="C72" s="95" t="s">
        <v>104</v>
      </c>
      <c r="D72" s="96"/>
      <c r="E72" s="97" t="s">
        <v>187</v>
      </c>
      <c r="F72" s="98" t="s">
        <v>275</v>
      </c>
      <c r="G72" s="97" t="s">
        <v>253</v>
      </c>
      <c r="H72" s="97"/>
      <c r="I72" s="60"/>
      <c r="J72" s="97" t="s">
        <v>348</v>
      </c>
      <c r="K72" s="97"/>
      <c r="L72" s="97"/>
      <c r="M72" s="61"/>
      <c r="N72" s="84" cm="1">
        <f t="array" ref="N72">IF($C72="","",_xll.ECONOMATICA($C72,"open",,"RealTime"))</f>
        <v>8.2899999999999991</v>
      </c>
      <c r="O72" s="84" cm="1">
        <f t="array" ref="O72">IF($C72="","",_xll.ECONOMATICA($C72,"high",,"RealTime"))</f>
        <v>8.39</v>
      </c>
      <c r="P72" s="84" cm="1">
        <f t="array" ref="P72">IF($C72="","",_xll.ECONOMATICA($C72,"low",,"RealTime"))</f>
        <v>8.2200000000000006</v>
      </c>
      <c r="Q72" s="84" cm="1">
        <f t="array" ref="Q72">IF($C72="","",_xll.ECONOMATICA($C72,"price",,"RealTime"))</f>
        <v>8.35</v>
      </c>
      <c r="R72" s="84"/>
      <c r="S72" s="84" cm="1">
        <f t="array" ref="S72">IF($C72="","",_xll.ECONOMATICA($C72,"bidprice",,"RealTime"))</f>
        <v>8.31</v>
      </c>
      <c r="T72" s="84" cm="1">
        <f t="array" ref="T72">IF($C72="","",_xll.ECONOMATICA($C72,"askprice",,"RealTime"))</f>
        <v>8.35</v>
      </c>
      <c r="U72" s="88" cm="1">
        <f t="array" ref="U72">IF($C72="","",_xll.ECONOMATICA($C72,"pricediff",,"RealTime"))</f>
        <v>0.02</v>
      </c>
      <c r="V72" s="88" cm="1">
        <f t="array" ref="V72">IF($C72="","",_xll.ECONOMATICA($C72,"percentdiff",,"RealTime"))</f>
        <v>0.24</v>
      </c>
      <c r="W72" s="84" cm="1">
        <f t="array" ref="W72">IF($C72="","",_xll.ECONOMATICA($C72,"#shares",,"RealTime"))</f>
        <v>12247600</v>
      </c>
      <c r="X72" s="84" cm="1">
        <f t="array" ref="X72">IF($C72="","",_xll.ECONOMATICA($C72,"volume$",,"RealTime"))</f>
        <v>101669353</v>
      </c>
      <c r="Y72" s="89" cm="1">
        <f t="array" ref="Y72">IF($C72="","",_xll.ECONOMATICA($C72,"date",,"RealTime"))</f>
        <v>45219.713692129626</v>
      </c>
      <c r="Z72" s="27"/>
      <c r="AA72" s="27"/>
      <c r="AB72" s="27"/>
      <c r="AC72" s="27"/>
    </row>
    <row r="73" spans="1:29" s="15" customFormat="1" ht="16" customHeight="1">
      <c r="A73" s="64" t="str">
        <v>Programas e serviços</v>
      </c>
      <c r="C73" s="91" t="s">
        <v>105</v>
      </c>
      <c r="D73" s="92"/>
      <c r="E73" s="93" t="s">
        <v>188</v>
      </c>
      <c r="F73" s="94" t="s">
        <v>276</v>
      </c>
      <c r="G73" s="93" t="s">
        <v>249</v>
      </c>
      <c r="H73" s="93"/>
      <c r="I73" s="60"/>
      <c r="J73" s="93" t="s">
        <v>335</v>
      </c>
      <c r="K73" s="93"/>
      <c r="L73" s="93"/>
      <c r="M73" s="61"/>
      <c r="N73" s="83" cm="1">
        <f t="array" ref="N73">IF($C73="","",_xll.ECONOMATICA($C73,"open",,"RealTime"))</f>
        <v>15.52</v>
      </c>
      <c r="O73" s="83" cm="1">
        <f t="array" ref="O73">IF($C73="","",_xll.ECONOMATICA($C73,"high",,"RealTime"))</f>
        <v>15.7</v>
      </c>
      <c r="P73" s="83" cm="1">
        <f t="array" ref="P73">IF($C73="","",_xll.ECONOMATICA($C73,"low",,"RealTime"))</f>
        <v>15.27</v>
      </c>
      <c r="Q73" s="83" cm="1">
        <f t="array" ref="Q73">IF($C73="","",_xll.ECONOMATICA($C73,"price",,"RealTime"))</f>
        <v>15.51</v>
      </c>
      <c r="R73" s="83"/>
      <c r="S73" s="83" cm="1">
        <f t="array" ref="S73">IF($C73="","",_xll.ECONOMATICA($C73,"bidprice",,"RealTime"))</f>
        <v>15.51</v>
      </c>
      <c r="T73" s="83" cm="1">
        <f t="array" ref="T73">IF($C73="","",_xll.ECONOMATICA($C73,"askprice",,"RealTime"))</f>
        <v>15.52</v>
      </c>
      <c r="U73" s="86" cm="1">
        <f t="array" ref="U73">IF($C73="","",_xll.ECONOMATICA($C73,"pricediff",,"RealTime"))</f>
        <v>-0.13</v>
      </c>
      <c r="V73" s="86" cm="1">
        <f t="array" ref="V73">IF($C73="","",_xll.ECONOMATICA($C73,"percentdiff",,"RealTime"))</f>
        <v>-0.83099999999999996</v>
      </c>
      <c r="W73" s="83" cm="1">
        <f t="array" ref="W73">IF($C73="","",_xll.ECONOMATICA($C73,"#shares",,"RealTime"))</f>
        <v>5420100</v>
      </c>
      <c r="X73" s="83" cm="1">
        <f t="array" ref="X73">IF($C73="","",_xll.ECONOMATICA($C73,"volume$",,"RealTime"))</f>
        <v>83913726</v>
      </c>
      <c r="Y73" s="87" cm="1">
        <f t="array" ref="Y73">IF($C73="","",_xll.ECONOMATICA($C73,"date",,"RealTime"))</f>
        <v>45219.713773148149</v>
      </c>
      <c r="Z73" s="27"/>
      <c r="AA73" s="27"/>
      <c r="AB73" s="27"/>
      <c r="AC73" s="27"/>
    </row>
    <row r="74" spans="1:29" s="15" customFormat="1" ht="16" customHeight="1">
      <c r="A74" s="64" t="str">
        <v>Agropecuária</v>
      </c>
      <c r="C74" s="95" t="s">
        <v>106</v>
      </c>
      <c r="D74" s="96"/>
      <c r="E74" s="97" t="s">
        <v>189</v>
      </c>
      <c r="F74" s="98" t="s">
        <v>277</v>
      </c>
      <c r="G74" s="97" t="s">
        <v>249</v>
      </c>
      <c r="H74" s="97"/>
      <c r="I74" s="60"/>
      <c r="J74" s="97" t="s">
        <v>348</v>
      </c>
      <c r="K74" s="97"/>
      <c r="L74" s="97"/>
      <c r="M74" s="61"/>
      <c r="N74" s="84" cm="1">
        <f t="array" ref="N74">IF($C74="","",_xll.ECONOMATICA($C74,"open",,"RealTime"))</f>
        <v>32.869999999999997</v>
      </c>
      <c r="O74" s="84" cm="1">
        <f t="array" ref="O74">IF($C74="","",_xll.ECONOMATICA($C74,"high",,"RealTime"))</f>
        <v>33.380000000000003</v>
      </c>
      <c r="P74" s="84" cm="1">
        <f t="array" ref="P74">IF($C74="","",_xll.ECONOMATICA($C74,"low",,"RealTime"))</f>
        <v>32.83</v>
      </c>
      <c r="Q74" s="84" cm="1">
        <f t="array" ref="Q74">IF($C74="","",_xll.ECONOMATICA($C74,"price",,"RealTime"))</f>
        <v>32.85</v>
      </c>
      <c r="R74" s="84"/>
      <c r="S74" s="84" cm="1">
        <f t="array" ref="S74">IF($C74="","",_xll.ECONOMATICA($C74,"bidprice",,"RealTime"))</f>
        <v>32.85</v>
      </c>
      <c r="T74" s="84" cm="1">
        <f t="array" ref="T74">IF($C74="","",_xll.ECONOMATICA($C74,"askprice",,"RealTime"))</f>
        <v>32.85</v>
      </c>
      <c r="U74" s="88" cm="1">
        <f t="array" ref="U74">IF($C74="","",_xll.ECONOMATICA($C74,"pricediff",,"RealTime"))</f>
        <v>-0.15</v>
      </c>
      <c r="V74" s="88" cm="1">
        <f t="array" ref="V74">IF($C74="","",_xll.ECONOMATICA($C74,"percentdiff",,"RealTime"))</f>
        <v>-0.45500000000000002</v>
      </c>
      <c r="W74" s="84" cm="1">
        <f t="array" ref="W74">IF($C74="","",_xll.ECONOMATICA($C74,"#shares",,"RealTime"))</f>
        <v>2555800</v>
      </c>
      <c r="X74" s="84" cm="1">
        <f t="array" ref="X74">IF($C74="","",_xll.ECONOMATICA($C74,"volume$",,"RealTime"))</f>
        <v>84102811</v>
      </c>
      <c r="Y74" s="89" cm="1">
        <f t="array" ref="Y74">IF($C74="","",_xll.ECONOMATICA($C74,"date",,"RealTime"))</f>
        <v>45219.713703703703</v>
      </c>
      <c r="Z74" s="27"/>
      <c r="AA74" s="27"/>
      <c r="AB74" s="27"/>
      <c r="AC74" s="27"/>
    </row>
    <row r="75" spans="1:29" s="15" customFormat="1" ht="16" customHeight="1">
      <c r="A75" s="64" t="str">
        <v>Água e saneamento</v>
      </c>
      <c r="C75" s="91" t="s">
        <v>107</v>
      </c>
      <c r="D75" s="92"/>
      <c r="E75" s="93" t="s">
        <v>190</v>
      </c>
      <c r="F75" s="94" t="s">
        <v>278</v>
      </c>
      <c r="G75" s="93" t="s">
        <v>249</v>
      </c>
      <c r="H75" s="93"/>
      <c r="I75" s="60"/>
      <c r="J75" s="93" t="s">
        <v>345</v>
      </c>
      <c r="K75" s="93"/>
      <c r="L75" s="93"/>
      <c r="M75" s="61"/>
      <c r="N75" s="83" cm="1">
        <f t="array" ref="N75">IF($C75="","",_xll.ECONOMATICA($C75,"open",,"RealTime"))</f>
        <v>4.7300000000000004</v>
      </c>
      <c r="O75" s="83" cm="1">
        <f t="array" ref="O75">IF($C75="","",_xll.ECONOMATICA($C75,"high",,"RealTime"))</f>
        <v>4.7699999999999996</v>
      </c>
      <c r="P75" s="83" cm="1">
        <f t="array" ref="P75">IF($C75="","",_xll.ECONOMATICA($C75,"low",,"RealTime"))</f>
        <v>4.67</v>
      </c>
      <c r="Q75" s="83" cm="1">
        <f t="array" ref="Q75">IF($C75="","",_xll.ECONOMATICA($C75,"price",,"RealTime"))</f>
        <v>4.7</v>
      </c>
      <c r="R75" s="83"/>
      <c r="S75" s="83" cm="1">
        <f t="array" ref="S75">IF($C75="","",_xll.ECONOMATICA($C75,"bidprice",,"RealTime"))</f>
        <v>4.6900000000000004</v>
      </c>
      <c r="T75" s="83" cm="1">
        <f t="array" ref="T75">IF($C75="","",_xll.ECONOMATICA($C75,"askprice",,"RealTime"))</f>
        <v>4.71</v>
      </c>
      <c r="U75" s="86" cm="1">
        <f t="array" ref="U75">IF($C75="","",_xll.ECONOMATICA($C75,"pricediff",,"RealTime"))</f>
        <v>-0.08</v>
      </c>
      <c r="V75" s="86" cm="1">
        <f t="array" ref="V75">IF($C75="","",_xll.ECONOMATICA($C75,"percentdiff",,"RealTime"))</f>
        <v>-1.6739999999999999</v>
      </c>
      <c r="W75" s="83" cm="1">
        <f t="array" ref="W75">IF($C75="","",_xll.ECONOMATICA($C75,"#shares",,"RealTime"))</f>
        <v>8977700</v>
      </c>
      <c r="X75" s="83" cm="1">
        <f t="array" ref="X75">IF($C75="","",_xll.ECONOMATICA($C75,"volume$",,"RealTime"))</f>
        <v>42334167</v>
      </c>
      <c r="Y75" s="87" cm="1">
        <f t="array" ref="Y75">IF($C75="","",_xll.ECONOMATICA($C75,"date",,"RealTime"))</f>
        <v>45219.713634259257</v>
      </c>
      <c r="Z75" s="27"/>
      <c r="AA75" s="27"/>
      <c r="AB75" s="27"/>
      <c r="AC75" s="27"/>
    </row>
    <row r="76" spans="1:29" s="15" customFormat="1" ht="16" customHeight="1">
      <c r="A76" s="64" t="str">
        <v>Telecomunicações</v>
      </c>
      <c r="C76" s="95" t="s">
        <v>108</v>
      </c>
      <c r="D76" s="96"/>
      <c r="E76" s="97" t="s">
        <v>191</v>
      </c>
      <c r="F76" s="98" t="s">
        <v>279</v>
      </c>
      <c r="G76" s="97" t="s">
        <v>249</v>
      </c>
      <c r="H76" s="97"/>
      <c r="I76" s="60"/>
      <c r="J76" s="97" t="s">
        <v>350</v>
      </c>
      <c r="K76" s="97"/>
      <c r="L76" s="97"/>
      <c r="M76" s="61"/>
      <c r="N76" s="84" cm="1">
        <f t="array" ref="N76">IF($C76="","",_xll.ECONOMATICA($C76,"open",,"RealTime"))</f>
        <v>2.52</v>
      </c>
      <c r="O76" s="84" cm="1">
        <f t="array" ref="O76">IF($C76="","",_xll.ECONOMATICA($C76,"high",,"RealTime"))</f>
        <v>2.5499999999999998</v>
      </c>
      <c r="P76" s="84" cm="1">
        <f t="array" ref="P76">IF($C76="","",_xll.ECONOMATICA($C76,"low",,"RealTime"))</f>
        <v>2.46</v>
      </c>
      <c r="Q76" s="84" cm="1">
        <f t="array" ref="Q76">IF($C76="","",_xll.ECONOMATICA($C76,"price",,"RealTime"))</f>
        <v>2.5</v>
      </c>
      <c r="R76" s="84"/>
      <c r="S76" s="84" cm="1">
        <f t="array" ref="S76">IF($C76="","",_xll.ECONOMATICA($C76,"bidprice",,"RealTime"))</f>
        <v>2.48</v>
      </c>
      <c r="T76" s="84" cm="1">
        <f t="array" ref="T76">IF($C76="","",_xll.ECONOMATICA($C76,"askprice",,"RealTime"))</f>
        <v>2.5</v>
      </c>
      <c r="U76" s="88" cm="1">
        <f t="array" ref="U76">IF($C76="","",_xll.ECONOMATICA($C76,"pricediff",,"RealTime"))</f>
        <v>-0.06</v>
      </c>
      <c r="V76" s="88" cm="1">
        <f t="array" ref="V76">IF($C76="","",_xll.ECONOMATICA($C76,"percentdiff",,"RealTime"))</f>
        <v>-2.3439999999999999</v>
      </c>
      <c r="W76" s="84" cm="1">
        <f t="array" ref="W76">IF($C76="","",_xll.ECONOMATICA($C76,"#shares",,"RealTime"))</f>
        <v>15886800</v>
      </c>
      <c r="X76" s="84" cm="1">
        <f t="array" ref="X76">IF($C76="","",_xll.ECONOMATICA($C76,"volume$",,"RealTime"))</f>
        <v>39767656</v>
      </c>
      <c r="Y76" s="89" cm="1">
        <f t="array" ref="Y76">IF($C76="","",_xll.ECONOMATICA($C76,"date",,"RealTime"))</f>
        <v>45219.713854166665</v>
      </c>
      <c r="Z76" s="27"/>
      <c r="AA76" s="27"/>
      <c r="AB76" s="27"/>
      <c r="AC76" s="27"/>
    </row>
    <row r="77" spans="1:29" s="15" customFormat="1" ht="16" customHeight="1">
      <c r="A77" s="64" t="str">
        <v>Máquinas e equipamentos</v>
      </c>
      <c r="C77" s="91" t="s">
        <v>109</v>
      </c>
      <c r="D77" s="92"/>
      <c r="E77" s="93" t="s">
        <v>192</v>
      </c>
      <c r="F77" s="94" t="s">
        <v>280</v>
      </c>
      <c r="G77" s="93" t="s">
        <v>249</v>
      </c>
      <c r="H77" s="93"/>
      <c r="I77" s="60"/>
      <c r="J77" s="93" t="s">
        <v>351</v>
      </c>
      <c r="K77" s="93"/>
      <c r="L77" s="93"/>
      <c r="M77" s="61"/>
      <c r="N77" s="83" cm="1">
        <f t="array" ref="N77">IF($C77="","",_xll.ECONOMATICA($C77,"open",,"RealTime"))</f>
        <v>18.079999999999998</v>
      </c>
      <c r="O77" s="83" cm="1">
        <f t="array" ref="O77">IF($C77="","",_xll.ECONOMATICA($C77,"high",,"RealTime"))</f>
        <v>18.53</v>
      </c>
      <c r="P77" s="83" cm="1">
        <f t="array" ref="P77">IF($C77="","",_xll.ECONOMATICA($C77,"low",,"RealTime"))</f>
        <v>17.97</v>
      </c>
      <c r="Q77" s="83" cm="1">
        <f t="array" ref="Q77">IF($C77="","",_xll.ECONOMATICA($C77,"price",,"RealTime"))</f>
        <v>18.28</v>
      </c>
      <c r="R77" s="83"/>
      <c r="S77" s="83" cm="1">
        <f t="array" ref="S77">IF($C77="","",_xll.ECONOMATICA($C77,"bidprice",,"RealTime"))</f>
        <v>18.28</v>
      </c>
      <c r="T77" s="83" cm="1">
        <f t="array" ref="T77">IF($C77="","",_xll.ECONOMATICA($C77,"askprice",,"RealTime"))</f>
        <v>18.34</v>
      </c>
      <c r="U77" s="86" cm="1">
        <f t="array" ref="U77">IF($C77="","",_xll.ECONOMATICA($C77,"pricediff",,"RealTime"))</f>
        <v>0.02</v>
      </c>
      <c r="V77" s="86" cm="1">
        <f t="array" ref="V77">IF($C77="","",_xll.ECONOMATICA($C77,"percentdiff",,"RealTime"))</f>
        <v>0.11</v>
      </c>
      <c r="W77" s="83" cm="1">
        <f t="array" ref="W77">IF($C77="","",_xll.ECONOMATICA($C77,"#shares",,"RealTime"))</f>
        <v>4154300</v>
      </c>
      <c r="X77" s="83" cm="1">
        <f t="array" ref="X77">IF($C77="","",_xll.ECONOMATICA($C77,"volume$",,"RealTime"))</f>
        <v>75975566</v>
      </c>
      <c r="Y77" s="87" cm="1">
        <f t="array" ref="Y77">IF($C77="","",_xll.ECONOMATICA($C77,"date",,"RealTime"))</f>
        <v>45219.713622685187</v>
      </c>
      <c r="Z77" s="27"/>
      <c r="AA77" s="27"/>
      <c r="AB77" s="27"/>
      <c r="AC77" s="27"/>
    </row>
    <row r="78" spans="1:29" s="15" customFormat="1" ht="16" customHeight="1">
      <c r="A78" s="64">
        <v>0</v>
      </c>
      <c r="C78" s="95" t="s">
        <v>110</v>
      </c>
      <c r="D78" s="96"/>
      <c r="E78" s="97" t="s">
        <v>193</v>
      </c>
      <c r="F78" s="98" t="s">
        <v>281</v>
      </c>
      <c r="G78" s="97" t="s">
        <v>249</v>
      </c>
      <c r="H78" s="97"/>
      <c r="I78" s="60"/>
      <c r="J78" s="97" t="s">
        <v>352</v>
      </c>
      <c r="K78" s="97"/>
      <c r="L78" s="97"/>
      <c r="M78" s="61"/>
      <c r="N78" s="84" cm="1">
        <f t="array" ref="N78">IF($C78="","",_xll.ECONOMATICA($C78,"open",,"RealTime"))</f>
        <v>6.58</v>
      </c>
      <c r="O78" s="84" cm="1">
        <f t="array" ref="O78">IF($C78="","",_xll.ECONOMATICA($C78,"high",,"RealTime"))</f>
        <v>6.69</v>
      </c>
      <c r="P78" s="84" cm="1">
        <f t="array" ref="P78">IF($C78="","",_xll.ECONOMATICA($C78,"low",,"RealTime"))</f>
        <v>6.5</v>
      </c>
      <c r="Q78" s="84" cm="1">
        <f t="array" ref="Q78">IF($C78="","",_xll.ECONOMATICA($C78,"price",,"RealTime"))</f>
        <v>6.58</v>
      </c>
      <c r="R78" s="84"/>
      <c r="S78" s="84" cm="1">
        <f t="array" ref="S78">IF($C78="","",_xll.ECONOMATICA($C78,"bidprice",,"RealTime"))</f>
        <v>6.58</v>
      </c>
      <c r="T78" s="84" cm="1">
        <f t="array" ref="T78">IF($C78="","",_xll.ECONOMATICA($C78,"askprice",,"RealTime"))</f>
        <v>6.58</v>
      </c>
      <c r="U78" s="88" cm="1">
        <f t="array" ref="U78">IF($C78="","",_xll.ECONOMATICA($C78,"pricediff",,"RealTime"))</f>
        <v>-0.04</v>
      </c>
      <c r="V78" s="88" cm="1">
        <f t="array" ref="V78">IF($C78="","",_xll.ECONOMATICA($C78,"percentdiff",,"RealTime"))</f>
        <v>-0.60399999999999998</v>
      </c>
      <c r="W78" s="84" cm="1">
        <f t="array" ref="W78">IF($C78="","",_xll.ECONOMATICA($C78,"#shares",,"RealTime"))</f>
        <v>6659300</v>
      </c>
      <c r="X78" s="84" cm="1">
        <f t="array" ref="X78">IF($C78="","",_xll.ECONOMATICA($C78,"volume$",,"RealTime"))</f>
        <v>43763269</v>
      </c>
      <c r="Y78" s="89" cm="1">
        <f t="array" ref="Y78">IF($C78="","",_xll.ECONOMATICA($C78,"date",,"RealTime"))</f>
        <v>45219.713599537034</v>
      </c>
      <c r="Z78" s="27"/>
      <c r="AA78" s="27"/>
      <c r="AB78" s="27"/>
      <c r="AC78" s="27"/>
    </row>
    <row r="79" spans="1:29" s="15" customFormat="1" ht="16" customHeight="1">
      <c r="A79" s="64"/>
      <c r="C79" s="91" t="s">
        <v>111</v>
      </c>
      <c r="D79" s="92"/>
      <c r="E79" s="93" t="s">
        <v>194</v>
      </c>
      <c r="F79" s="94" t="s">
        <v>282</v>
      </c>
      <c r="G79" s="93" t="s">
        <v>249</v>
      </c>
      <c r="H79" s="93"/>
      <c r="I79" s="60"/>
      <c r="J79" s="93" t="s">
        <v>348</v>
      </c>
      <c r="K79" s="93"/>
      <c r="L79" s="93"/>
      <c r="M79" s="61"/>
      <c r="N79" s="83" cm="1">
        <f t="array" ref="N79">IF($C79="","",_xll.ECONOMATICA($C79,"open",,"RealTime"))</f>
        <v>33.69</v>
      </c>
      <c r="O79" s="83" cm="1">
        <f t="array" ref="O79">IF($C79="","",_xll.ECONOMATICA($C79,"high",,"RealTime"))</f>
        <v>34.549999999999997</v>
      </c>
      <c r="P79" s="83" cm="1">
        <f t="array" ref="P79">IF($C79="","",_xll.ECONOMATICA($C79,"low",,"RealTime"))</f>
        <v>33.65</v>
      </c>
      <c r="Q79" s="83" cm="1">
        <f t="array" ref="Q79">IF($C79="","",_xll.ECONOMATICA($C79,"price",,"RealTime"))</f>
        <v>34.11</v>
      </c>
      <c r="R79" s="83"/>
      <c r="S79" s="83" cm="1">
        <f t="array" ref="S79">IF($C79="","",_xll.ECONOMATICA($C79,"bidprice",,"RealTime"))</f>
        <v>34.11</v>
      </c>
      <c r="T79" s="83" cm="1">
        <f t="array" ref="T79">IF($C79="","",_xll.ECONOMATICA($C79,"askprice",,"RealTime"))</f>
        <v>34.11</v>
      </c>
      <c r="U79" s="86" cm="1">
        <f t="array" ref="U79">IF($C79="","",_xll.ECONOMATICA($C79,"pricediff",,"RealTime"))</f>
        <v>0.3</v>
      </c>
      <c r="V79" s="86" cm="1">
        <f t="array" ref="V79">IF($C79="","",_xll.ECONOMATICA($C79,"percentdiff",,"RealTime"))</f>
        <v>0.88700000000000001</v>
      </c>
      <c r="W79" s="83" cm="1">
        <f t="array" ref="W79">IF($C79="","",_xll.ECONOMATICA($C79,"#shares",,"RealTime"))</f>
        <v>8075800</v>
      </c>
      <c r="X79" s="83" cm="1">
        <f t="array" ref="X79">IF($C79="","",_xll.ECONOMATICA($C79,"volume$",,"RealTime"))</f>
        <v>275340248</v>
      </c>
      <c r="Y79" s="87" cm="1">
        <f t="array" ref="Y79">IF($C79="","",_xll.ECONOMATICA($C79,"date",,"RealTime"))</f>
        <v>45219.713541666664</v>
      </c>
      <c r="Z79" s="27"/>
      <c r="AA79" s="27"/>
      <c r="AB79" s="27"/>
      <c r="AC79" s="27"/>
    </row>
    <row r="80" spans="1:29" s="15" customFormat="1" ht="16" customHeight="1">
      <c r="A80" s="64"/>
      <c r="C80" s="95" t="s">
        <v>112</v>
      </c>
      <c r="D80" s="96"/>
      <c r="E80" s="97" t="s">
        <v>195</v>
      </c>
      <c r="F80" s="98" t="s">
        <v>282</v>
      </c>
      <c r="G80" s="97" t="s">
        <v>253</v>
      </c>
      <c r="H80" s="97"/>
      <c r="I80" s="60"/>
      <c r="J80" s="97" t="s">
        <v>348</v>
      </c>
      <c r="K80" s="97"/>
      <c r="L80" s="97"/>
      <c r="M80" s="61"/>
      <c r="N80" s="84" cm="1">
        <f t="array" ref="N80">IF($C80="","",_xll.ECONOMATICA($C80,"open",,"RealTime"))</f>
        <v>37.53</v>
      </c>
      <c r="O80" s="84" cm="1">
        <f t="array" ref="O80">IF($C80="","",_xll.ECONOMATICA($C80,"high",,"RealTime"))</f>
        <v>38.590000000000003</v>
      </c>
      <c r="P80" s="84" cm="1">
        <f t="array" ref="P80">IF($C80="","",_xll.ECONOMATICA($C80,"low",,"RealTime"))</f>
        <v>37.53</v>
      </c>
      <c r="Q80" s="84" cm="1">
        <f t="array" ref="Q80">IF($C80="","",_xll.ECONOMATICA($C80,"price",,"RealTime"))</f>
        <v>38.01</v>
      </c>
      <c r="R80" s="84"/>
      <c r="S80" s="84" cm="1">
        <f t="array" ref="S80">IF($C80="","",_xll.ECONOMATICA($C80,"bidprice",,"RealTime"))</f>
        <v>38</v>
      </c>
      <c r="T80" s="84" cm="1">
        <f t="array" ref="T80">IF($C80="","",_xll.ECONOMATICA($C80,"askprice",,"RealTime"))</f>
        <v>38.01</v>
      </c>
      <c r="U80" s="88" cm="1">
        <f t="array" ref="U80">IF($C80="","",_xll.ECONOMATICA($C80,"pricediff",,"RealTime"))</f>
        <v>0.15</v>
      </c>
      <c r="V80" s="88" cm="1">
        <f t="array" ref="V80">IF($C80="","",_xll.ECONOMATICA($C80,"percentdiff",,"RealTime"))</f>
        <v>0.39600000000000002</v>
      </c>
      <c r="W80" s="84" cm="1">
        <f t="array" ref="W80">IF($C80="","",_xll.ECONOMATICA($C80,"#shares",,"RealTime"))</f>
        <v>1307400</v>
      </c>
      <c r="X80" s="84" cm="1">
        <f t="array" ref="X80">IF($C80="","",_xll.ECONOMATICA($C80,"volume$",,"RealTime"))</f>
        <v>49803928</v>
      </c>
      <c r="Y80" s="89" cm="1">
        <f t="array" ref="Y80">IF($C80="","",_xll.ECONOMATICA($C80,"date",,"RealTime"))</f>
        <v>45219.71371527778</v>
      </c>
      <c r="Z80" s="27"/>
      <c r="AA80" s="27"/>
      <c r="AB80" s="27"/>
      <c r="AC80" s="27"/>
    </row>
    <row r="81" spans="1:29" s="15" customFormat="1" ht="16" customHeight="1">
      <c r="A81" s="64"/>
      <c r="C81" s="91" t="s">
        <v>113</v>
      </c>
      <c r="D81" s="92"/>
      <c r="E81" s="93" t="s">
        <v>196</v>
      </c>
      <c r="F81" s="94" t="s">
        <v>283</v>
      </c>
      <c r="G81" s="93" t="s">
        <v>249</v>
      </c>
      <c r="H81" s="93"/>
      <c r="I81" s="60"/>
      <c r="J81" s="93" t="s">
        <v>353</v>
      </c>
      <c r="K81" s="93"/>
      <c r="L81" s="93"/>
      <c r="M81" s="61"/>
      <c r="N81" s="83" cm="1">
        <f t="array" ref="N81">IF($C81="","",_xll.ECONOMATICA($C81,"open",,"RealTime"))</f>
        <v>17.72</v>
      </c>
      <c r="O81" s="83" cm="1">
        <f t="array" ref="O81">IF($C81="","",_xll.ECONOMATICA($C81,"high",,"RealTime"))</f>
        <v>17.920000000000002</v>
      </c>
      <c r="P81" s="83" cm="1">
        <f t="array" ref="P81">IF($C81="","",_xll.ECONOMATICA($C81,"low",,"RealTime"))</f>
        <v>17.41</v>
      </c>
      <c r="Q81" s="83" cm="1">
        <f t="array" ref="Q81">IF($C81="","",_xll.ECONOMATICA($C81,"price",,"RealTime"))</f>
        <v>17.75</v>
      </c>
      <c r="R81" s="83"/>
      <c r="S81" s="83" cm="1">
        <f t="array" ref="S81">IF($C81="","",_xll.ECONOMATICA($C81,"bidprice",,"RealTime"))</f>
        <v>17.75</v>
      </c>
      <c r="T81" s="83" cm="1">
        <f t="array" ref="T81">IF($C81="","",_xll.ECONOMATICA($C81,"askprice",,"RealTime"))</f>
        <v>17.77</v>
      </c>
      <c r="U81" s="86" cm="1">
        <f t="array" ref="U81">IF($C81="","",_xll.ECONOMATICA($C81,"pricediff",,"RealTime"))</f>
        <v>-0.08</v>
      </c>
      <c r="V81" s="86" cm="1">
        <f t="array" ref="V81">IF($C81="","",_xll.ECONOMATICA($C81,"percentdiff",,"RealTime"))</f>
        <v>-0.44900000000000001</v>
      </c>
      <c r="W81" s="83" cm="1">
        <f t="array" ref="W81">IF($C81="","",_xll.ECONOMATICA($C81,"#shares",,"RealTime"))</f>
        <v>9479600</v>
      </c>
      <c r="X81" s="83" cm="1">
        <f t="array" ref="X81">IF($C81="","",_xll.ECONOMATICA($C81,"volume$",,"RealTime"))</f>
        <v>167660007</v>
      </c>
      <c r="Y81" s="87" cm="1">
        <f t="array" ref="Y81">IF($C81="","",_xll.ECONOMATICA($C81,"date",,"RealTime"))</f>
        <v>45219.713784722226</v>
      </c>
      <c r="Z81" s="27"/>
      <c r="AA81" s="27"/>
      <c r="AB81" s="27"/>
      <c r="AC81" s="27"/>
    </row>
    <row r="82" spans="1:29" s="15" customFormat="1" ht="16" customHeight="1">
      <c r="A82" s="64"/>
      <c r="C82" s="95" t="s">
        <v>114</v>
      </c>
      <c r="D82" s="96"/>
      <c r="E82" s="97" t="s">
        <v>197</v>
      </c>
      <c r="F82" s="98" t="s">
        <v>284</v>
      </c>
      <c r="G82" s="97" t="s">
        <v>254</v>
      </c>
      <c r="H82" s="97"/>
      <c r="I82" s="60"/>
      <c r="J82" s="97" t="s">
        <v>348</v>
      </c>
      <c r="K82" s="97"/>
      <c r="L82" s="97"/>
      <c r="M82" s="61"/>
      <c r="N82" s="84" cm="1">
        <f t="array" ref="N82">IF($C82="","",_xll.ECONOMATICA($C82,"open",,"RealTime"))</f>
        <v>44.72</v>
      </c>
      <c r="O82" s="84" cm="1">
        <f t="array" ref="O82">IF($C82="","",_xll.ECONOMATICA($C82,"high",,"RealTime"))</f>
        <v>46.25</v>
      </c>
      <c r="P82" s="84" cm="1">
        <f t="array" ref="P82">IF($C82="","",_xll.ECONOMATICA($C82,"low",,"RealTime"))</f>
        <v>44.64</v>
      </c>
      <c r="Q82" s="84" cm="1">
        <f t="array" ref="Q82">IF($C82="","",_xll.ECONOMATICA($C82,"price",,"RealTime"))</f>
        <v>45.24</v>
      </c>
      <c r="R82" s="84"/>
      <c r="S82" s="84" cm="1">
        <f t="array" ref="S82">IF($C82="","",_xll.ECONOMATICA($C82,"bidprice",,"RealTime"))</f>
        <v>45.24</v>
      </c>
      <c r="T82" s="84" cm="1">
        <f t="array" ref="T82">IF($C82="","",_xll.ECONOMATICA($C82,"askprice",,"RealTime"))</f>
        <v>45.25</v>
      </c>
      <c r="U82" s="88" cm="1">
        <f t="array" ref="U82">IF($C82="","",_xll.ECONOMATICA($C82,"pricediff",,"RealTime"))</f>
        <v>0.12</v>
      </c>
      <c r="V82" s="88" cm="1">
        <f t="array" ref="V82">IF($C82="","",_xll.ECONOMATICA($C82,"percentdiff",,"RealTime"))</f>
        <v>0.26600000000000001</v>
      </c>
      <c r="W82" s="84" cm="1">
        <f t="array" ref="W82">IF($C82="","",_xll.ECONOMATICA($C82,"#shares",,"RealTime"))</f>
        <v>3382300</v>
      </c>
      <c r="X82" s="84" cm="1">
        <f t="array" ref="X82">IF($C82="","",_xll.ECONOMATICA($C82,"volume$",,"RealTime"))</f>
        <v>153145225</v>
      </c>
      <c r="Y82" s="89" cm="1">
        <f t="array" ref="Y82">IF($C82="","",_xll.ECONOMATICA($C82,"date",,"RealTime"))</f>
        <v>45219.713680555556</v>
      </c>
      <c r="Z82" s="27"/>
      <c r="AA82" s="27"/>
      <c r="AB82" s="27"/>
      <c r="AC82" s="27"/>
    </row>
    <row r="83" spans="1:29" s="15" customFormat="1" ht="15.5">
      <c r="A83" s="64"/>
      <c r="C83" s="91" t="s">
        <v>115</v>
      </c>
      <c r="D83" s="92"/>
      <c r="E83" s="93" t="s">
        <v>198</v>
      </c>
      <c r="F83" s="94" t="s">
        <v>285</v>
      </c>
      <c r="G83" s="93" t="s">
        <v>249</v>
      </c>
      <c r="H83" s="93"/>
      <c r="I83" s="60"/>
      <c r="J83" s="93" t="s">
        <v>348</v>
      </c>
      <c r="K83" s="93"/>
      <c r="L83" s="93"/>
      <c r="M83" s="61"/>
      <c r="N83" s="83" cm="1">
        <f t="array" ref="N83">IF($C83="","",_xll.ECONOMATICA($C83,"open",,"RealTime"))</f>
        <v>10.81</v>
      </c>
      <c r="O83" s="83" cm="1">
        <f t="array" ref="O83">IF($C83="","",_xll.ECONOMATICA($C83,"high",,"RealTime"))</f>
        <v>11.06</v>
      </c>
      <c r="P83" s="83" cm="1">
        <f t="array" ref="P83">IF($C83="","",_xll.ECONOMATICA($C83,"low",,"RealTime"))</f>
        <v>10.81</v>
      </c>
      <c r="Q83" s="83" cm="1">
        <f t="array" ref="Q83">IF($C83="","",_xll.ECONOMATICA($C83,"price",,"RealTime"))</f>
        <v>11</v>
      </c>
      <c r="R83" s="83"/>
      <c r="S83" s="83" cm="1">
        <f t="array" ref="S83">IF($C83="","",_xll.ECONOMATICA($C83,"bidprice",,"RealTime"))</f>
        <v>10.99</v>
      </c>
      <c r="T83" s="83" cm="1">
        <f t="array" ref="T83">IF($C83="","",_xll.ECONOMATICA($C83,"askprice",,"RealTime"))</f>
        <v>11.05</v>
      </c>
      <c r="U83" s="86" cm="1">
        <f t="array" ref="U83">IF($C83="","",_xll.ECONOMATICA($C83,"pricediff",,"RealTime"))</f>
        <v>0.1</v>
      </c>
      <c r="V83" s="86" cm="1">
        <f t="array" ref="V83">IF($C83="","",_xll.ECONOMATICA($C83,"percentdiff",,"RealTime"))</f>
        <v>0.91700000000000004</v>
      </c>
      <c r="W83" s="83" cm="1">
        <f t="array" ref="W83">IF($C83="","",_xll.ECONOMATICA($C83,"#shares",,"RealTime"))</f>
        <v>9732300</v>
      </c>
      <c r="X83" s="83" cm="1">
        <f t="array" ref="X83">IF($C83="","",_xll.ECONOMATICA($C83,"volume$",,"RealTime"))</f>
        <v>106893474</v>
      </c>
      <c r="Y83" s="87" cm="1">
        <f t="array" ref="Y83">IF($C83="","",_xll.ECONOMATICA($C83,"date",,"RealTime"))</f>
        <v>45219.713761574072</v>
      </c>
      <c r="Z83" s="27"/>
      <c r="AA83" s="27"/>
      <c r="AB83" s="27"/>
      <c r="AC83" s="27"/>
    </row>
    <row r="84" spans="1:29" s="15" customFormat="1" ht="15.5">
      <c r="A84" s="64"/>
      <c r="C84" s="95" t="s">
        <v>116</v>
      </c>
      <c r="D84" s="96"/>
      <c r="E84" s="97" t="s">
        <v>199</v>
      </c>
      <c r="F84" s="98" t="s">
        <v>286</v>
      </c>
      <c r="G84" s="97" t="s">
        <v>249</v>
      </c>
      <c r="H84" s="97"/>
      <c r="I84" s="62"/>
      <c r="J84" s="97" t="s">
        <v>348</v>
      </c>
      <c r="K84" s="97"/>
      <c r="L84" s="97"/>
      <c r="M84" s="63"/>
      <c r="N84" s="84" cm="1">
        <f t="array" ref="N84">IF($C84="","",_xll.ECONOMATICA($C84,"open",,"RealTime"))</f>
        <v>40.49</v>
      </c>
      <c r="O84" s="84" cm="1">
        <f t="array" ref="O84">IF($C84="","",_xll.ECONOMATICA($C84,"high",,"RealTime"))</f>
        <v>41.02</v>
      </c>
      <c r="P84" s="84" cm="1">
        <f t="array" ref="P84">IF($C84="","",_xll.ECONOMATICA($C84,"low",,"RealTime"))</f>
        <v>40.47</v>
      </c>
      <c r="Q84" s="84" cm="1">
        <f t="array" ref="Q84">IF($C84="","",_xll.ECONOMATICA($C84,"price",,"RealTime"))</f>
        <v>40.619999999999997</v>
      </c>
      <c r="R84" s="84"/>
      <c r="S84" s="84" cm="1">
        <f t="array" ref="S84">IF($C84="","",_xll.ECONOMATICA($C84,"bidprice",,"RealTime"))</f>
        <v>40.619999999999997</v>
      </c>
      <c r="T84" s="84" cm="1">
        <f t="array" ref="T84">IF($C84="","",_xll.ECONOMATICA($C84,"askprice",,"RealTime"))</f>
        <v>40.74</v>
      </c>
      <c r="U84" s="88" cm="1">
        <f t="array" ref="U84">IF($C84="","",_xll.ECONOMATICA($C84,"pricediff",,"RealTime"))</f>
        <v>0.01</v>
      </c>
      <c r="V84" s="88" cm="1">
        <f t="array" ref="V84">IF($C84="","",_xll.ECONOMATICA($C84,"percentdiff",,"RealTime"))</f>
        <v>2.5000000000000001E-2</v>
      </c>
      <c r="W84" s="84" cm="1">
        <f t="array" ref="W84">IF($C84="","",_xll.ECONOMATICA($C84,"#shares",,"RealTime"))</f>
        <v>784500</v>
      </c>
      <c r="X84" s="84" cm="1">
        <f t="array" ref="X84">IF($C84="","",_xll.ECONOMATICA($C84,"volume$",,"RealTime"))</f>
        <v>31968464</v>
      </c>
      <c r="Y84" s="89" cm="1">
        <f t="array" ref="Y84">IF($C84="","",_xll.ECONOMATICA($C84,"date",,"RealTime"))</f>
        <v>45219.713680555556</v>
      </c>
      <c r="Z84" s="27"/>
      <c r="AA84" s="27"/>
      <c r="AB84" s="27"/>
      <c r="AC84" s="27"/>
    </row>
    <row r="85" spans="1:29" s="15" customFormat="1" ht="15.5">
      <c r="A85" s="64"/>
      <c r="C85" s="91" t="s">
        <v>117</v>
      </c>
      <c r="D85" s="92"/>
      <c r="E85" s="93" t="s">
        <v>200</v>
      </c>
      <c r="F85" s="94" t="s">
        <v>287</v>
      </c>
      <c r="G85" s="93" t="s">
        <v>249</v>
      </c>
      <c r="H85" s="93"/>
      <c r="I85" s="62"/>
      <c r="J85" s="93" t="s">
        <v>348</v>
      </c>
      <c r="K85" s="93"/>
      <c r="L85" s="93"/>
      <c r="M85" s="63"/>
      <c r="N85" s="83" cm="1">
        <f t="array" ref="N85">IF($C85="","",_xll.ECONOMATICA($C85,"open",,"RealTime"))</f>
        <v>30.49</v>
      </c>
      <c r="O85" s="83" cm="1">
        <f t="array" ref="O85">IF($C85="","",_xll.ECONOMATICA($C85,"high",,"RealTime"))</f>
        <v>31.28</v>
      </c>
      <c r="P85" s="83" cm="1">
        <f t="array" ref="P85">IF($C85="","",_xll.ECONOMATICA($C85,"low",,"RealTime"))</f>
        <v>30.49</v>
      </c>
      <c r="Q85" s="83" cm="1">
        <f t="array" ref="Q85">IF($C85="","",_xll.ECONOMATICA($C85,"price",,"RealTime"))</f>
        <v>31</v>
      </c>
      <c r="R85" s="83"/>
      <c r="S85" s="83" cm="1">
        <f t="array" ref="S85">IF($C85="","",_xll.ECONOMATICA($C85,"bidprice",,"RealTime"))</f>
        <v>31</v>
      </c>
      <c r="T85" s="83" cm="1">
        <f t="array" ref="T85">IF($C85="","",_xll.ECONOMATICA($C85,"askprice",,"RealTime"))</f>
        <v>31.03</v>
      </c>
      <c r="U85" s="86" cm="1">
        <f t="array" ref="U85">IF($C85="","",_xll.ECONOMATICA($C85,"pricediff",,"RealTime"))</f>
        <v>0.35</v>
      </c>
      <c r="V85" s="86" cm="1">
        <f t="array" ref="V85">IF($C85="","",_xll.ECONOMATICA($C85,"percentdiff",,"RealTime"))</f>
        <v>1.1419999999999999</v>
      </c>
      <c r="W85" s="83" cm="1">
        <f t="array" ref="W85">IF($C85="","",_xll.ECONOMATICA($C85,"#shares",,"RealTime"))</f>
        <v>7801700</v>
      </c>
      <c r="X85" s="83" cm="1">
        <f t="array" ref="X85">IF($C85="","",_xll.ECONOMATICA($C85,"volume$",,"RealTime"))</f>
        <v>242260271</v>
      </c>
      <c r="Y85" s="87" cm="1">
        <f t="array" ref="Y85">IF($C85="","",_xll.ECONOMATICA($C85,"date",,"RealTime"))</f>
        <v>45219.713738425926</v>
      </c>
      <c r="Z85" s="27"/>
      <c r="AA85" s="27"/>
      <c r="AB85" s="27"/>
      <c r="AC85" s="27"/>
    </row>
    <row r="86" spans="1:29" s="15" customFormat="1" ht="15.5">
      <c r="A86" s="64"/>
      <c r="C86" s="95" t="s">
        <v>118</v>
      </c>
      <c r="D86" s="96"/>
      <c r="E86" s="97" t="s">
        <v>201</v>
      </c>
      <c r="F86" s="98" t="s">
        <v>288</v>
      </c>
      <c r="G86" s="97" t="s">
        <v>249</v>
      </c>
      <c r="H86" s="97"/>
      <c r="I86" s="62"/>
      <c r="J86" s="97" t="s">
        <v>351</v>
      </c>
      <c r="K86" s="97"/>
      <c r="L86" s="97"/>
      <c r="M86" s="63"/>
      <c r="N86" s="84" cm="1">
        <f t="array" ref="N86">IF($C86="","",_xll.ECONOMATICA($C86,"open",,"RealTime"))</f>
        <v>15.14</v>
      </c>
      <c r="O86" s="84" cm="1">
        <f t="array" ref="O86">IF($C86="","",_xll.ECONOMATICA($C86,"high",,"RealTime"))</f>
        <v>15.43</v>
      </c>
      <c r="P86" s="84" cm="1">
        <f t="array" ref="P86">IF($C86="","",_xll.ECONOMATICA($C86,"low",,"RealTime"))</f>
        <v>15.04</v>
      </c>
      <c r="Q86" s="84" cm="1">
        <f t="array" ref="Q86">IF($C86="","",_xll.ECONOMATICA($C86,"price",,"RealTime"))</f>
        <v>15.14</v>
      </c>
      <c r="R86" s="84"/>
      <c r="S86" s="84" cm="1">
        <f t="array" ref="S86">IF($C86="","",_xll.ECONOMATICA($C86,"bidprice",,"RealTime"))</f>
        <v>15.14</v>
      </c>
      <c r="T86" s="84" cm="1">
        <f t="array" ref="T86">IF($C86="","",_xll.ECONOMATICA($C86,"askprice",,"RealTime"))</f>
        <v>15.14</v>
      </c>
      <c r="U86" s="88" cm="1">
        <f t="array" ref="U86">IF($C86="","",_xll.ECONOMATICA($C86,"pricediff",,"RealTime"))</f>
        <v>-0.1</v>
      </c>
      <c r="V86" s="88" cm="1">
        <f t="array" ref="V86">IF($C86="","",_xll.ECONOMATICA($C86,"percentdiff",,"RealTime"))</f>
        <v>-0.65600000000000003</v>
      </c>
      <c r="W86" s="84" cm="1">
        <f t="array" ref="W86">IF($C86="","",_xll.ECONOMATICA($C86,"#shares",,"RealTime"))</f>
        <v>1632800</v>
      </c>
      <c r="X86" s="84" cm="1">
        <f t="array" ref="X86">IF($C86="","",_xll.ECONOMATICA($C86,"volume$",,"RealTime"))</f>
        <v>24776704</v>
      </c>
      <c r="Y86" s="89" cm="1">
        <f t="array" ref="Y86">IF($C86="","",_xll.ECONOMATICA($C86,"date",,"RealTime"))</f>
        <v>45219.713877314818</v>
      </c>
      <c r="Z86" s="27"/>
      <c r="AA86" s="27"/>
      <c r="AB86" s="27"/>
      <c r="AC86" s="27"/>
    </row>
    <row r="87" spans="1:29" s="15" customFormat="1" ht="15.5">
      <c r="A87" s="64"/>
      <c r="C87" s="91" t="s">
        <v>119</v>
      </c>
      <c r="D87" s="92"/>
      <c r="E87" s="93" t="s">
        <v>202</v>
      </c>
      <c r="F87" s="94" t="s">
        <v>289</v>
      </c>
      <c r="G87" s="93" t="s">
        <v>249</v>
      </c>
      <c r="H87" s="93"/>
      <c r="I87" s="62"/>
      <c r="J87" s="93" t="s">
        <v>354</v>
      </c>
      <c r="K87" s="93"/>
      <c r="L87" s="93"/>
      <c r="M87" s="63"/>
      <c r="N87" s="83" cm="1">
        <f t="array" ref="N87">IF($C87="","",_xll.ECONOMATICA($C87,"open",,"RealTime"))</f>
        <v>15.01</v>
      </c>
      <c r="O87" s="83" cm="1">
        <f t="array" ref="O87">IF($C87="","",_xll.ECONOMATICA($C87,"high",,"RealTime"))</f>
        <v>15.28</v>
      </c>
      <c r="P87" s="83" cm="1">
        <f t="array" ref="P87">IF($C87="","",_xll.ECONOMATICA($C87,"low",,"RealTime"))</f>
        <v>15.01</v>
      </c>
      <c r="Q87" s="83" cm="1">
        <f t="array" ref="Q87">IF($C87="","",_xll.ECONOMATICA($C87,"price",,"RealTime"))</f>
        <v>15.18</v>
      </c>
      <c r="R87" s="83"/>
      <c r="S87" s="83" cm="1">
        <f t="array" ref="S87">IF($C87="","",_xll.ECONOMATICA($C87,"bidprice",,"RealTime"))</f>
        <v>15.17</v>
      </c>
      <c r="T87" s="83" cm="1">
        <f t="array" ref="T87">IF($C87="","",_xll.ECONOMATICA($C87,"askprice",,"RealTime"))</f>
        <v>15.2</v>
      </c>
      <c r="U87" s="86" cm="1">
        <f t="array" ref="U87">IF($C87="","",_xll.ECONOMATICA($C87,"pricediff",,"RealTime"))</f>
        <v>0.06</v>
      </c>
      <c r="V87" s="86" cm="1">
        <f t="array" ref="V87">IF($C87="","",_xll.ECONOMATICA($C87,"percentdiff",,"RealTime"))</f>
        <v>0.39700000000000002</v>
      </c>
      <c r="W87" s="83" cm="1">
        <f t="array" ref="W87">IF($C87="","",_xll.ECONOMATICA($C87,"#shares",,"RealTime"))</f>
        <v>2345000</v>
      </c>
      <c r="X87" s="83" cm="1">
        <f t="array" ref="X87">IF($C87="","",_xll.ECONOMATICA($C87,"volume$",,"RealTime"))</f>
        <v>35519393</v>
      </c>
      <c r="Y87" s="87" cm="1">
        <f t="array" ref="Y87">IF($C87="","",_xll.ECONOMATICA($C87,"date",,"RealTime"))</f>
        <v>45219.713819444441</v>
      </c>
      <c r="Z87" s="27"/>
      <c r="AA87" s="27"/>
      <c r="AB87" s="27"/>
      <c r="AC87" s="27"/>
    </row>
    <row r="88" spans="1:29" s="15" customFormat="1" ht="15.5">
      <c r="A88" s="64"/>
      <c r="C88" s="95" t="s">
        <v>120</v>
      </c>
      <c r="D88" s="96"/>
      <c r="E88" s="97" t="s">
        <v>203</v>
      </c>
      <c r="F88" s="98" t="s">
        <v>290</v>
      </c>
      <c r="G88" s="97" t="s">
        <v>250</v>
      </c>
      <c r="H88" s="97"/>
      <c r="I88" s="62"/>
      <c r="J88" s="97" t="s">
        <v>355</v>
      </c>
      <c r="K88" s="97"/>
      <c r="L88" s="97"/>
      <c r="M88" s="63"/>
      <c r="N88" s="84" cm="1">
        <f t="array" ref="N88">IF($C88="","",_xll.ECONOMATICA($C88,"open",,"RealTime"))</f>
        <v>21.47</v>
      </c>
      <c r="O88" s="84" cm="1">
        <f t="array" ref="O88">IF($C88="","",_xll.ECONOMATICA($C88,"high",,"RealTime"))</f>
        <v>21.64</v>
      </c>
      <c r="P88" s="84" cm="1">
        <f t="array" ref="P88">IF($C88="","",_xll.ECONOMATICA($C88,"low",,"RealTime"))</f>
        <v>21.25</v>
      </c>
      <c r="Q88" s="84" cm="1">
        <f t="array" ref="Q88">IF($C88="","",_xll.ECONOMATICA($C88,"price",,"RealTime"))</f>
        <v>21.45</v>
      </c>
      <c r="R88" s="84"/>
      <c r="S88" s="84" cm="1">
        <f t="array" ref="S88">IF($C88="","",_xll.ECONOMATICA($C88,"bidprice",,"RealTime"))</f>
        <v>21.45</v>
      </c>
      <c r="T88" s="84" cm="1">
        <f t="array" ref="T88">IF($C88="","",_xll.ECONOMATICA($C88,"askprice",,"RealTime"))</f>
        <v>21.45</v>
      </c>
      <c r="U88" s="88" cm="1">
        <f t="array" ref="U88">IF($C88="","",_xll.ECONOMATICA($C88,"pricediff",,"RealTime"))</f>
        <v>-0.18</v>
      </c>
      <c r="V88" s="88" cm="1">
        <f t="array" ref="V88">IF($C88="","",_xll.ECONOMATICA($C88,"percentdiff",,"RealTime"))</f>
        <v>-0.83199999999999996</v>
      </c>
      <c r="W88" s="84" cm="1">
        <f t="array" ref="W88">IF($C88="","",_xll.ECONOMATICA($C88,"#shares",,"RealTime"))</f>
        <v>14165900</v>
      </c>
      <c r="X88" s="84" cm="1">
        <f t="array" ref="X88">IF($C88="","",_xll.ECONOMATICA($C88,"volume$",,"RealTime"))</f>
        <v>303439570</v>
      </c>
      <c r="Y88" s="89" cm="1">
        <f t="array" ref="Y88">IF($C88="","",_xll.ECONOMATICA($C88,"date",,"RealTime"))</f>
        <v>45219.713541666664</v>
      </c>
      <c r="Z88" s="27"/>
      <c r="AA88" s="27"/>
      <c r="AB88" s="27"/>
      <c r="AC88" s="27"/>
    </row>
    <row r="89" spans="1:29" s="15" customFormat="1" ht="15.5">
      <c r="A89" s="64"/>
      <c r="C89" s="91" t="s">
        <v>121</v>
      </c>
      <c r="D89" s="92"/>
      <c r="E89" s="93" t="s">
        <v>204</v>
      </c>
      <c r="F89" s="94" t="s">
        <v>291</v>
      </c>
      <c r="G89" s="93" t="s">
        <v>250</v>
      </c>
      <c r="H89" s="93"/>
      <c r="I89" s="62"/>
      <c r="J89" s="93" t="s">
        <v>355</v>
      </c>
      <c r="K89" s="93"/>
      <c r="L89" s="93"/>
      <c r="M89" s="63"/>
      <c r="N89" s="83" cm="1">
        <f t="array" ref="N89">IF($C89="","",_xll.ECONOMATICA($C89,"open",,"RealTime"))</f>
        <v>10.1</v>
      </c>
      <c r="O89" s="83" cm="1">
        <f t="array" ref="O89">IF($C89="","",_xll.ECONOMATICA($C89,"high",,"RealTime"))</f>
        <v>10.15</v>
      </c>
      <c r="P89" s="83" cm="1">
        <f t="array" ref="P89">IF($C89="","",_xll.ECONOMATICA($C89,"low",,"RealTime"))</f>
        <v>9.9600000000000009</v>
      </c>
      <c r="Q89" s="83" cm="1">
        <f t="array" ref="Q89">IF($C89="","",_xll.ECONOMATICA($C89,"price",,"RealTime"))</f>
        <v>10.029999999999999</v>
      </c>
      <c r="R89" s="83"/>
      <c r="S89" s="83" cm="1">
        <f t="array" ref="S89">IF($C89="","",_xll.ECONOMATICA($C89,"bidprice",,"RealTime"))</f>
        <v>10.029999999999999</v>
      </c>
      <c r="T89" s="83" cm="1">
        <f t="array" ref="T89">IF($C89="","",_xll.ECONOMATICA($C89,"askprice",,"RealTime"))</f>
        <v>10.029999999999999</v>
      </c>
      <c r="U89" s="86" cm="1">
        <f t="array" ref="U89">IF($C89="","",_xll.ECONOMATICA($C89,"pricediff",,"RealTime"))</f>
        <v>-0.12</v>
      </c>
      <c r="V89" s="86" cm="1">
        <f t="array" ref="V89">IF($C89="","",_xll.ECONOMATICA($C89,"percentdiff",,"RealTime"))</f>
        <v>-1.1819999999999999</v>
      </c>
      <c r="W89" s="83" cm="1">
        <f t="array" ref="W89">IF($C89="","",_xll.ECONOMATICA($C89,"#shares",,"RealTime"))</f>
        <v>10544500</v>
      </c>
      <c r="X89" s="83" cm="1">
        <f t="array" ref="X89">IF($C89="","",_xll.ECONOMATICA($C89,"volume$",,"RealTime"))</f>
        <v>105708790</v>
      </c>
      <c r="Y89" s="87" cm="1">
        <f t="array" ref="Y89">IF($C89="","",_xll.ECONOMATICA($C89,"date",,"RealTime"))</f>
        <v>45219.71365740741</v>
      </c>
      <c r="Z89" s="27"/>
      <c r="AA89" s="27"/>
      <c r="AB89" s="27"/>
      <c r="AC89" s="27"/>
    </row>
    <row r="90" spans="1:29" ht="15.5">
      <c r="C90" s="95" t="s">
        <v>122</v>
      </c>
      <c r="D90" s="96"/>
      <c r="E90" s="97" t="s">
        <v>205</v>
      </c>
      <c r="F90" s="98" t="s">
        <v>292</v>
      </c>
      <c r="G90" s="97" t="s">
        <v>250</v>
      </c>
      <c r="H90" s="97"/>
      <c r="I90" s="62"/>
      <c r="J90" s="97" t="s">
        <v>341</v>
      </c>
      <c r="K90" s="97"/>
      <c r="L90" s="97"/>
      <c r="M90" s="63"/>
      <c r="N90" s="84" cm="1">
        <f t="array" ref="N90">IF($C90="","",_xll.ECONOMATICA($C90,"open",,"RealTime"))</f>
        <v>6.8</v>
      </c>
      <c r="O90" s="84" cm="1">
        <f t="array" ref="O90">IF($C90="","",_xll.ECONOMATICA($C90,"high",,"RealTime"))</f>
        <v>7</v>
      </c>
      <c r="P90" s="84" cm="1">
        <f t="array" ref="P90">IF($C90="","",_xll.ECONOMATICA($C90,"low",,"RealTime"))</f>
        <v>6.74</v>
      </c>
      <c r="Q90" s="84" cm="1">
        <f t="array" ref="Q90">IF($C90="","",_xll.ECONOMATICA($C90,"price",,"RealTime"))</f>
        <v>6.9</v>
      </c>
      <c r="R90" s="84"/>
      <c r="S90" s="84" cm="1">
        <f t="array" ref="S90">IF($C90="","",_xll.ECONOMATICA($C90,"bidprice",,"RealTime"))</f>
        <v>6.9</v>
      </c>
      <c r="T90" s="84" cm="1">
        <f t="array" ref="T90">IF($C90="","",_xll.ECONOMATICA($C90,"askprice",,"RealTime"))</f>
        <v>6.9</v>
      </c>
      <c r="U90" s="88" cm="1">
        <f t="array" ref="U90">IF($C90="","",_xll.ECONOMATICA($C90,"pricediff",,"RealTime"))</f>
        <v>0.02</v>
      </c>
      <c r="V90" s="88" cm="1">
        <f t="array" ref="V90">IF($C90="","",_xll.ECONOMATICA($C90,"percentdiff",,"RealTime"))</f>
        <v>0.29099999999999998</v>
      </c>
      <c r="W90" s="84" cm="1">
        <f t="array" ref="W90">IF($C90="","",_xll.ECONOMATICA($C90,"#shares",,"RealTime"))</f>
        <v>9580100</v>
      </c>
      <c r="X90" s="84" cm="1">
        <f t="array" ref="X90">IF($C90="","",_xll.ECONOMATICA($C90,"volume$",,"RealTime"))</f>
        <v>65484780</v>
      </c>
      <c r="Y90" s="89" cm="1">
        <f t="array" ref="Y90">IF($C90="","",_xll.ECONOMATICA($C90,"date",,"RealTime"))</f>
        <v>45219.713564814818</v>
      </c>
      <c r="Z90" s="26"/>
      <c r="AA90" s="26"/>
      <c r="AB90" s="26"/>
      <c r="AC90" s="26"/>
    </row>
    <row r="91" spans="1:29" ht="15.5">
      <c r="C91" s="91" t="s">
        <v>123</v>
      </c>
      <c r="D91" s="92"/>
      <c r="E91" s="93" t="s">
        <v>206</v>
      </c>
      <c r="F91" s="94" t="s">
        <v>293</v>
      </c>
      <c r="G91" s="93" t="s">
        <v>249</v>
      </c>
      <c r="H91" s="93"/>
      <c r="I91" s="62"/>
      <c r="J91" s="93" t="s">
        <v>356</v>
      </c>
      <c r="K91" s="93"/>
      <c r="L91" s="93"/>
      <c r="M91" s="63"/>
      <c r="N91" s="83" cm="1">
        <f t="array" ref="N91">IF($C91="","",_xll.ECONOMATICA($C91,"open",,"RealTime"))</f>
        <v>12.42</v>
      </c>
      <c r="O91" s="83" cm="1">
        <f t="array" ref="O91">IF($C91="","",_xll.ECONOMATICA($C91,"high",,"RealTime"))</f>
        <v>12.94</v>
      </c>
      <c r="P91" s="83" cm="1">
        <f t="array" ref="P91">IF($C91="","",_xll.ECONOMATICA($C91,"low",,"RealTime"))</f>
        <v>12.36</v>
      </c>
      <c r="Q91" s="83" cm="1">
        <f t="array" ref="Q91">IF($C91="","",_xll.ECONOMATICA($C91,"price",,"RealTime"))</f>
        <v>12.87</v>
      </c>
      <c r="R91" s="83"/>
      <c r="S91" s="83" cm="1">
        <f t="array" ref="S91">IF($C91="","",_xll.ECONOMATICA($C91,"bidprice",,"RealTime"))</f>
        <v>12.87</v>
      </c>
      <c r="T91" s="83" cm="1">
        <f t="array" ref="T91">IF($C91="","",_xll.ECONOMATICA($C91,"askprice",,"RealTime"))</f>
        <v>12.87</v>
      </c>
      <c r="U91" s="86" cm="1">
        <f t="array" ref="U91">IF($C91="","",_xll.ECONOMATICA($C91,"pricediff",,"RealTime"))</f>
        <v>0.37</v>
      </c>
      <c r="V91" s="86" cm="1">
        <f t="array" ref="V91">IF($C91="","",_xll.ECONOMATICA($C91,"percentdiff",,"RealTime"))</f>
        <v>2.96</v>
      </c>
      <c r="W91" s="83" cm="1">
        <f t="array" ref="W91">IF($C91="","",_xll.ECONOMATICA($C91,"#shares",,"RealTime"))</f>
        <v>10455500</v>
      </c>
      <c r="X91" s="83" cm="1">
        <f t="array" ref="X91">IF($C91="","",_xll.ECONOMATICA($C91,"volume$",,"RealTime"))</f>
        <v>133579540</v>
      </c>
      <c r="Y91" s="87" cm="1">
        <f t="array" ref="Y91">IF($C91="","",_xll.ECONOMATICA($C91,"date",,"RealTime"))</f>
        <v>45219.71366898148</v>
      </c>
      <c r="Z91" s="26"/>
      <c r="AA91" s="26"/>
      <c r="AB91" s="26"/>
      <c r="AC91" s="26"/>
    </row>
    <row r="92" spans="1:29" ht="15.5">
      <c r="C92" s="95" t="s">
        <v>124</v>
      </c>
      <c r="D92" s="96"/>
      <c r="E92" s="97" t="s">
        <v>207</v>
      </c>
      <c r="F92" s="98" t="s">
        <v>294</v>
      </c>
      <c r="G92" s="97" t="s">
        <v>249</v>
      </c>
      <c r="H92" s="97"/>
      <c r="I92" s="62"/>
      <c r="J92" s="97" t="s">
        <v>339</v>
      </c>
      <c r="K92" s="97"/>
      <c r="L92" s="97"/>
      <c r="M92" s="63"/>
      <c r="N92" s="84" cm="1">
        <f t="array" ref="N92">IF($C92="","",_xll.ECONOMATICA($C92,"open",,"RealTime"))</f>
        <v>5.35</v>
      </c>
      <c r="O92" s="84" cm="1">
        <f t="array" ref="O92">IF($C92="","",_xll.ECONOMATICA($C92,"high",,"RealTime"))</f>
        <v>5.5</v>
      </c>
      <c r="P92" s="84" cm="1">
        <f t="array" ref="P92">IF($C92="","",_xll.ECONOMATICA($C92,"low",,"RealTime"))</f>
        <v>5.24</v>
      </c>
      <c r="Q92" s="84" cm="1">
        <f t="array" ref="Q92">IF($C92="","",_xll.ECONOMATICA($C92,"price",,"RealTime"))</f>
        <v>5.35</v>
      </c>
      <c r="R92" s="84"/>
      <c r="S92" s="84" cm="1">
        <f t="array" ref="S92">IF($C92="","",_xll.ECONOMATICA($C92,"bidprice",,"RealTime"))</f>
        <v>5.35</v>
      </c>
      <c r="T92" s="84" cm="1">
        <f t="array" ref="T92">IF($C92="","",_xll.ECONOMATICA($C92,"askprice",,"RealTime"))</f>
        <v>5.36</v>
      </c>
      <c r="U92" s="88" cm="1">
        <f t="array" ref="U92">IF($C92="","",_xll.ECONOMATICA($C92,"pricediff",,"RealTime"))</f>
        <v>0.02</v>
      </c>
      <c r="V92" s="88" cm="1">
        <f t="array" ref="V92">IF($C92="","",_xll.ECONOMATICA($C92,"percentdiff",,"RealTime"))</f>
        <v>0.375</v>
      </c>
      <c r="W92" s="84" cm="1">
        <f t="array" ref="W92">IF($C92="","",_xll.ECONOMATICA($C92,"#shares",,"RealTime"))</f>
        <v>10859700</v>
      </c>
      <c r="X92" s="84" cm="1">
        <f t="array" ref="X92">IF($C92="","",_xll.ECONOMATICA($C92,"volume$",,"RealTime"))</f>
        <v>58359407</v>
      </c>
      <c r="Y92" s="89" cm="1">
        <f t="array" ref="Y92">IF($C92="","",_xll.ECONOMATICA($C92,"date",,"RealTime"))</f>
        <v>45219.713784722226</v>
      </c>
      <c r="Z92" s="26"/>
      <c r="AA92" s="26"/>
      <c r="AB92" s="26"/>
      <c r="AC92" s="26"/>
    </row>
    <row r="93" spans="1:29" ht="15.5">
      <c r="C93" s="91" t="s">
        <v>125</v>
      </c>
      <c r="D93" s="92"/>
      <c r="E93" s="93" t="s">
        <v>208</v>
      </c>
      <c r="F93" s="94" t="s">
        <v>295</v>
      </c>
      <c r="G93" s="93" t="s">
        <v>249</v>
      </c>
      <c r="H93" s="93"/>
      <c r="I93" s="62"/>
      <c r="J93" s="93" t="s">
        <v>354</v>
      </c>
      <c r="K93" s="93"/>
      <c r="L93" s="93"/>
      <c r="M93" s="63"/>
      <c r="N93" s="83" cm="1">
        <f t="array" ref="N93">IF($C93="","",_xll.ECONOMATICA($C93,"open",,"RealTime"))</f>
        <v>3.78</v>
      </c>
      <c r="O93" s="83" cm="1">
        <f t="array" ref="O93">IF($C93="","",_xll.ECONOMATICA($C93,"high",,"RealTime"))</f>
        <v>4</v>
      </c>
      <c r="P93" s="83" cm="1">
        <f t="array" ref="P93">IF($C93="","",_xll.ECONOMATICA($C93,"low",,"RealTime"))</f>
        <v>3.76</v>
      </c>
      <c r="Q93" s="83" cm="1">
        <f t="array" ref="Q93">IF($C93="","",_xll.ECONOMATICA($C93,"price",,"RealTime"))</f>
        <v>3.87</v>
      </c>
      <c r="R93" s="83"/>
      <c r="S93" s="83" cm="1">
        <f t="array" ref="S93">IF($C93="","",_xll.ECONOMATICA($C93,"bidprice",,"RealTime"))</f>
        <v>3.87</v>
      </c>
      <c r="T93" s="83" cm="1">
        <f t="array" ref="T93">IF($C93="","",_xll.ECONOMATICA($C93,"askprice",,"RealTime"))</f>
        <v>3.87</v>
      </c>
      <c r="U93" s="86" cm="1">
        <f t="array" ref="U93">IF($C93="","",_xll.ECONOMATICA($C93,"pricediff",,"RealTime"))</f>
        <v>0.05</v>
      </c>
      <c r="V93" s="86" cm="1">
        <f t="array" ref="V93">IF($C93="","",_xll.ECONOMATICA($C93,"percentdiff",,"RealTime"))</f>
        <v>1.3089999999999999</v>
      </c>
      <c r="W93" s="83" cm="1">
        <f t="array" ref="W93">IF($C93="","",_xll.ECONOMATICA($C93,"#shares",,"RealTime"))</f>
        <v>79285200</v>
      </c>
      <c r="X93" s="83" cm="1">
        <f t="array" ref="X93">IF($C93="","",_xll.ECONOMATICA($C93,"volume$",,"RealTime"))</f>
        <v>306559437</v>
      </c>
      <c r="Y93" s="87" cm="1">
        <f t="array" ref="Y93">IF($C93="","",_xll.ECONOMATICA($C93,"date",,"RealTime"))</f>
        <v>45219.713761574072</v>
      </c>
      <c r="Z93" s="26"/>
      <c r="AA93" s="26"/>
      <c r="AB93" s="26"/>
      <c r="AC93" s="26"/>
    </row>
    <row r="94" spans="1:29" ht="15.5">
      <c r="C94" s="95" t="s">
        <v>126</v>
      </c>
      <c r="D94" s="96"/>
      <c r="E94" s="97" t="s">
        <v>209</v>
      </c>
      <c r="F94" s="98" t="s">
        <v>296</v>
      </c>
      <c r="G94" s="97" t="s">
        <v>249</v>
      </c>
      <c r="H94" s="97"/>
      <c r="I94" s="62"/>
      <c r="J94" s="97" t="s">
        <v>340</v>
      </c>
      <c r="K94" s="97"/>
      <c r="L94" s="97"/>
      <c r="M94" s="63"/>
      <c r="N94" s="84" cm="1">
        <f t="array" ref="N94">IF($C94="","",_xll.ECONOMATICA($C94,"open",,"RealTime"))</f>
        <v>33.65</v>
      </c>
      <c r="O94" s="84" cm="1">
        <f t="array" ref="O94">IF($C94="","",_xll.ECONOMATICA($C94,"high",,"RealTime"))</f>
        <v>34.200000000000003</v>
      </c>
      <c r="P94" s="84" cm="1">
        <f t="array" ref="P94">IF($C94="","",_xll.ECONOMATICA($C94,"low",,"RealTime"))</f>
        <v>33.51</v>
      </c>
      <c r="Q94" s="84" cm="1">
        <f t="array" ref="Q94">IF($C94="","",_xll.ECONOMATICA($C94,"price",,"RealTime"))</f>
        <v>33.74</v>
      </c>
      <c r="R94" s="84"/>
      <c r="S94" s="84" cm="1">
        <f t="array" ref="S94">IF($C94="","",_xll.ECONOMATICA($C94,"bidprice",,"RealTime"))</f>
        <v>33.74</v>
      </c>
      <c r="T94" s="84" cm="1">
        <f t="array" ref="T94">IF($C94="","",_xll.ECONOMATICA($C94,"askprice",,"RealTime"))</f>
        <v>33.74</v>
      </c>
      <c r="U94" s="88" cm="1">
        <f t="array" ref="U94">IF($C94="","",_xll.ECONOMATICA($C94,"pricediff",,"RealTime"))</f>
        <v>-0.08</v>
      </c>
      <c r="V94" s="88" cm="1">
        <f t="array" ref="V94">IF($C94="","",_xll.ECONOMATICA($C94,"percentdiff",,"RealTime"))</f>
        <v>-0.23699999999999999</v>
      </c>
      <c r="W94" s="84" cm="1">
        <f t="array" ref="W94">IF($C94="","",_xll.ECONOMATICA($C94,"#shares",,"RealTime"))</f>
        <v>2155300</v>
      </c>
      <c r="X94" s="84" cm="1">
        <f t="array" ref="X94">IF($C94="","",_xll.ECONOMATICA($C94,"volume$",,"RealTime"))</f>
        <v>72851524</v>
      </c>
      <c r="Y94" s="89" cm="1">
        <f t="array" ref="Y94">IF($C94="","",_xll.ECONOMATICA($C94,"date",,"RealTime"))</f>
        <v>45219.71365740741</v>
      </c>
      <c r="Z94" s="26"/>
      <c r="AA94" s="26"/>
      <c r="AB94" s="26"/>
      <c r="AC94" s="26"/>
    </row>
    <row r="95" spans="1:29" ht="15.5">
      <c r="C95" s="91" t="s">
        <v>127</v>
      </c>
      <c r="D95" s="92"/>
      <c r="E95" s="93" t="s">
        <v>210</v>
      </c>
      <c r="F95" s="94" t="s">
        <v>297</v>
      </c>
      <c r="G95" s="93" t="s">
        <v>252</v>
      </c>
      <c r="H95" s="93"/>
      <c r="I95" s="60"/>
      <c r="J95" s="93" t="s">
        <v>336</v>
      </c>
      <c r="K95" s="93"/>
      <c r="L95" s="93"/>
      <c r="M95" s="61"/>
      <c r="N95" s="83" cm="1">
        <f t="array" ref="N95">IF($C95="","",_xll.ECONOMATICA($C95,"open",,"RealTime"))</f>
        <v>19</v>
      </c>
      <c r="O95" s="83" cm="1">
        <f t="array" ref="O95">IF($C95="","",_xll.ECONOMATICA($C95,"high",,"RealTime"))</f>
        <v>19.34</v>
      </c>
      <c r="P95" s="83" cm="1">
        <f t="array" ref="P95">IF($C95="","",_xll.ECONOMATICA($C95,"low",,"RealTime"))</f>
        <v>18.739999999999998</v>
      </c>
      <c r="Q95" s="83" cm="1">
        <f t="array" ref="Q95">IF($C95="","",_xll.ECONOMATICA($C95,"price",,"RealTime"))</f>
        <v>19.190000000000001</v>
      </c>
      <c r="R95" s="83"/>
      <c r="S95" s="83" cm="1">
        <f t="array" ref="S95">IF($C95="","",_xll.ECONOMATICA($C95,"bidprice",,"RealTime"))</f>
        <v>19.190000000000001</v>
      </c>
      <c r="T95" s="83" cm="1">
        <f t="array" ref="T95">IF($C95="","",_xll.ECONOMATICA($C95,"askprice",,"RealTime"))</f>
        <v>19.22</v>
      </c>
      <c r="U95" s="86" cm="1">
        <f t="array" ref="U95">IF($C95="","",_xll.ECONOMATICA($C95,"pricediff",,"RealTime"))</f>
        <v>0.03</v>
      </c>
      <c r="V95" s="86" cm="1">
        <f t="array" ref="V95">IF($C95="","",_xll.ECONOMATICA($C95,"percentdiff",,"RealTime"))</f>
        <v>0.157</v>
      </c>
      <c r="W95" s="83" cm="1">
        <f t="array" ref="W95">IF($C95="","",_xll.ECONOMATICA($C95,"#shares",,"RealTime"))</f>
        <v>3528800</v>
      </c>
      <c r="X95" s="83" cm="1">
        <f t="array" ref="X95">IF($C95="","",_xll.ECONOMATICA($C95,"volume$",,"RealTime"))</f>
        <v>67285144</v>
      </c>
      <c r="Y95" s="87" cm="1">
        <f t="array" ref="Y95">IF($C95="","",_xll.ECONOMATICA($C95,"date",,"RealTime"))</f>
        <v>45219.713854166665</v>
      </c>
      <c r="Z95" s="26"/>
      <c r="AA95" s="26"/>
      <c r="AB95" s="26"/>
      <c r="AC95" s="26"/>
    </row>
    <row r="96" spans="1:29" ht="15.5">
      <c r="C96" s="95" t="s">
        <v>128</v>
      </c>
      <c r="D96" s="96"/>
      <c r="E96" s="97" t="s">
        <v>211</v>
      </c>
      <c r="F96" s="98" t="s">
        <v>298</v>
      </c>
      <c r="G96" s="97" t="s">
        <v>249</v>
      </c>
      <c r="H96" s="97"/>
      <c r="I96" s="60"/>
      <c r="J96" s="97" t="s">
        <v>343</v>
      </c>
      <c r="K96" s="97"/>
      <c r="L96" s="97"/>
      <c r="M96" s="61"/>
      <c r="N96" s="84" cm="1">
        <f t="array" ref="N96">IF($C96="","",_xll.ECONOMATICA($C96,"open",,"RealTime"))</f>
        <v>39.76</v>
      </c>
      <c r="O96" s="84" cm="1">
        <f t="array" ref="O96">IF($C96="","",_xll.ECONOMATICA($C96,"high",,"RealTime"))</f>
        <v>40.549999999999997</v>
      </c>
      <c r="P96" s="84" cm="1">
        <f t="array" ref="P96">IF($C96="","",_xll.ECONOMATICA($C96,"low",,"RealTime"))</f>
        <v>39.700000000000003</v>
      </c>
      <c r="Q96" s="84" cm="1">
        <f t="array" ref="Q96">IF($C96="","",_xll.ECONOMATICA($C96,"price",,"RealTime"))</f>
        <v>40.479999999999997</v>
      </c>
      <c r="R96" s="84"/>
      <c r="S96" s="84" cm="1">
        <f t="array" ref="S96">IF($C96="","",_xll.ECONOMATICA($C96,"bidprice",,"RealTime"))</f>
        <v>40.479999999999997</v>
      </c>
      <c r="T96" s="84" cm="1">
        <f t="array" ref="T96">IF($C96="","",_xll.ECONOMATICA($C96,"askprice",,"RealTime"))</f>
        <v>40.479999999999997</v>
      </c>
      <c r="U96" s="88" cm="1">
        <f t="array" ref="U96">IF($C96="","",_xll.ECONOMATICA($C96,"pricediff",,"RealTime"))</f>
        <v>0.57999999999999996</v>
      </c>
      <c r="V96" s="88" cm="1">
        <f t="array" ref="V96">IF($C96="","",_xll.ECONOMATICA($C96,"percentdiff",,"RealTime"))</f>
        <v>1.454</v>
      </c>
      <c r="W96" s="84" cm="1">
        <f t="array" ref="W96">IF($C96="","",_xll.ECONOMATICA($C96,"#shares",,"RealTime"))</f>
        <v>1415700</v>
      </c>
      <c r="X96" s="84" cm="1">
        <f t="array" ref="X96">IF($C96="","",_xll.ECONOMATICA($C96,"volume$",,"RealTime"))</f>
        <v>56860002</v>
      </c>
      <c r="Y96" s="89" cm="1">
        <f t="array" ref="Y96">IF($C96="","",_xll.ECONOMATICA($C96,"date",,"RealTime"))</f>
        <v>45219.713750000003</v>
      </c>
      <c r="Z96" s="26"/>
      <c r="AA96" s="26"/>
      <c r="AB96" s="26"/>
      <c r="AC96" s="26"/>
    </row>
    <row r="97" spans="3:29" ht="15.5">
      <c r="C97" s="91" t="s">
        <v>129</v>
      </c>
      <c r="D97" s="92"/>
      <c r="E97" s="93" t="s">
        <v>212</v>
      </c>
      <c r="F97" s="94" t="s">
        <v>299</v>
      </c>
      <c r="G97" s="93" t="s">
        <v>250</v>
      </c>
      <c r="H97" s="93"/>
      <c r="I97" s="60"/>
      <c r="J97" s="93" t="s">
        <v>344</v>
      </c>
      <c r="K97" s="93"/>
      <c r="L97" s="93"/>
      <c r="M97" s="61"/>
      <c r="N97" s="83" cm="1">
        <f t="array" ref="N97">IF($C97="","",_xll.ECONOMATICA($C97,"open",,"RealTime"))</f>
        <v>8.74</v>
      </c>
      <c r="O97" s="83" cm="1">
        <f t="array" ref="O97">IF($C97="","",_xll.ECONOMATICA($C97,"high",,"RealTime"))</f>
        <v>8.8699999999999992</v>
      </c>
      <c r="P97" s="83" cm="1">
        <f t="array" ref="P97">IF($C97="","",_xll.ECONOMATICA($C97,"low",,"RealTime"))</f>
        <v>8.6999999999999993</v>
      </c>
      <c r="Q97" s="83" cm="1">
        <f t="array" ref="Q97">IF($C97="","",_xll.ECONOMATICA($C97,"price",,"RealTime"))</f>
        <v>8.74</v>
      </c>
      <c r="R97" s="83"/>
      <c r="S97" s="83" cm="1">
        <f t="array" ref="S97">IF($C97="","",_xll.ECONOMATICA($C97,"bidprice",,"RealTime"))</f>
        <v>8.74</v>
      </c>
      <c r="T97" s="83" cm="1">
        <f t="array" ref="T97">IF($C97="","",_xll.ECONOMATICA($C97,"askprice",,"RealTime"))</f>
        <v>8.74</v>
      </c>
      <c r="U97" s="86" cm="1">
        <f t="array" ref="U97">IF($C97="","",_xll.ECONOMATICA($C97,"pricediff",,"RealTime"))</f>
        <v>-0.01</v>
      </c>
      <c r="V97" s="86" cm="1">
        <f t="array" ref="V97">IF($C97="","",_xll.ECONOMATICA($C97,"percentdiff",,"RealTime"))</f>
        <v>-0.185</v>
      </c>
      <c r="W97" s="83" cm="1">
        <f t="array" ref="W97">IF($C97="","",_xll.ECONOMATICA($C97,"#shares",,"RealTime"))</f>
        <v>13383200</v>
      </c>
      <c r="X97" s="83" cm="1">
        <f t="array" ref="X97">IF($C97="","",_xll.ECONOMATICA($C97,"volume$",,"RealTime"))</f>
        <v>117102707</v>
      </c>
      <c r="Y97" s="87" cm="1">
        <f t="array" ref="Y97">IF($C97="","",_xll.ECONOMATICA($C97,"date",,"RealTime"))</f>
        <v>45219.713784722226</v>
      </c>
      <c r="Z97" s="26"/>
      <c r="AA97" s="26"/>
      <c r="AB97" s="26"/>
      <c r="AC97" s="26"/>
    </row>
    <row r="98" spans="3:29" ht="15.5">
      <c r="C98" s="95" t="s">
        <v>130</v>
      </c>
      <c r="D98" s="96"/>
      <c r="E98" s="97" t="s">
        <v>213</v>
      </c>
      <c r="F98" s="98" t="s">
        <v>300</v>
      </c>
      <c r="G98" s="97" t="s">
        <v>250</v>
      </c>
      <c r="H98" s="97"/>
      <c r="I98" s="60"/>
      <c r="J98" s="97" t="s">
        <v>344</v>
      </c>
      <c r="K98" s="97"/>
      <c r="L98" s="97"/>
      <c r="M98" s="61"/>
      <c r="N98" s="84" cm="1">
        <f t="array" ref="N98">IF($C98="","",_xll.ECONOMATICA($C98,"open",,"RealTime"))</f>
        <v>26.92</v>
      </c>
      <c r="O98" s="84" cm="1">
        <f t="array" ref="O98">IF($C98="","",_xll.ECONOMATICA($C98,"high",,"RealTime"))</f>
        <v>27.23</v>
      </c>
      <c r="P98" s="84" cm="1">
        <f t="array" ref="P98">IF($C98="","",_xll.ECONOMATICA($C98,"low",,"RealTime"))</f>
        <v>26.74</v>
      </c>
      <c r="Q98" s="84" cm="1">
        <f t="array" ref="Q98">IF($C98="","",_xll.ECONOMATICA($C98,"price",,"RealTime"))</f>
        <v>26.96</v>
      </c>
      <c r="R98" s="84"/>
      <c r="S98" s="84" cm="1">
        <f t="array" ref="S98">IF($C98="","",_xll.ECONOMATICA($C98,"bidprice",,"RealTime"))</f>
        <v>26.91</v>
      </c>
      <c r="T98" s="84" cm="1">
        <f t="array" ref="T98">IF($C98="","",_xll.ECONOMATICA($C98,"askprice",,"RealTime"))</f>
        <v>26.96</v>
      </c>
      <c r="U98" s="88" cm="1">
        <f t="array" ref="U98">IF($C98="","",_xll.ECONOMATICA($C98,"pricediff",,"RealTime"))</f>
        <v>-0.1</v>
      </c>
      <c r="V98" s="88" cm="1">
        <f t="array" ref="V98">IF($C98="","",_xll.ECONOMATICA($C98,"percentdiff",,"RealTime"))</f>
        <v>-0.37</v>
      </c>
      <c r="W98" s="84" cm="1">
        <f t="array" ref="W98">IF($C98="","",_xll.ECONOMATICA($C98,"#shares",,"RealTime"))</f>
        <v>23681400</v>
      </c>
      <c r="X98" s="84" cm="1">
        <f t="array" ref="X98">IF($C98="","",_xll.ECONOMATICA($C98,"volume$",,"RealTime"))</f>
        <v>638028841</v>
      </c>
      <c r="Y98" s="89" cm="1">
        <f t="array" ref="Y98">IF($C98="","",_xll.ECONOMATICA($C98,"date",,"RealTime"))</f>
        <v>45219.713599537034</v>
      </c>
      <c r="Z98" s="26"/>
      <c r="AA98" s="26"/>
      <c r="AB98" s="26"/>
      <c r="AC98" s="26"/>
    </row>
    <row r="99" spans="3:29" ht="15.5">
      <c r="C99" s="91" t="s">
        <v>131</v>
      </c>
      <c r="D99" s="92"/>
      <c r="E99" s="93" t="s">
        <v>214</v>
      </c>
      <c r="F99" s="94" t="s">
        <v>301</v>
      </c>
      <c r="G99" s="93" t="s">
        <v>249</v>
      </c>
      <c r="H99" s="93"/>
      <c r="I99" s="60"/>
      <c r="J99" s="93" t="s">
        <v>347</v>
      </c>
      <c r="K99" s="93"/>
      <c r="L99" s="93"/>
      <c r="M99" s="61"/>
      <c r="N99" s="83" cm="1">
        <f t="array" ref="N99">IF($C99="","",_xll.ECONOMATICA($C99,"open",,"RealTime"))</f>
        <v>18.87</v>
      </c>
      <c r="O99" s="83" cm="1">
        <f t="array" ref="O99">IF($C99="","",_xll.ECONOMATICA($C99,"high",,"RealTime"))</f>
        <v>19.260000000000002</v>
      </c>
      <c r="P99" s="83" cm="1">
        <f t="array" ref="P99">IF($C99="","",_xll.ECONOMATICA($C99,"low",,"RealTime"))</f>
        <v>18.86</v>
      </c>
      <c r="Q99" s="83" cm="1">
        <f t="array" ref="Q99">IF($C99="","",_xll.ECONOMATICA($C99,"price",,"RealTime"))</f>
        <v>19.2</v>
      </c>
      <c r="R99" s="83"/>
      <c r="S99" s="83" cm="1">
        <f t="array" ref="S99">IF($C99="","",_xll.ECONOMATICA($C99,"bidprice",,"RealTime"))</f>
        <v>19.2</v>
      </c>
      <c r="T99" s="83" cm="1">
        <f t="array" ref="T99">IF($C99="","",_xll.ECONOMATICA($C99,"askprice",,"RealTime"))</f>
        <v>19.2</v>
      </c>
      <c r="U99" s="86" cm="1">
        <f t="array" ref="U99">IF($C99="","",_xll.ECONOMATICA($C99,"pricediff",,"RealTime"))</f>
        <v>0.23</v>
      </c>
      <c r="V99" s="86" cm="1">
        <f t="array" ref="V99">IF($C99="","",_xll.ECONOMATICA($C99,"percentdiff",,"RealTime"))</f>
        <v>1.212</v>
      </c>
      <c r="W99" s="83" cm="1">
        <f t="array" ref="W99">IF($C99="","",_xll.ECONOMATICA($C99,"#shares",,"RealTime"))</f>
        <v>9024300</v>
      </c>
      <c r="X99" s="83" cm="1">
        <f t="array" ref="X99">IF($C99="","",_xll.ECONOMATICA($C99,"volume$",,"RealTime"))</f>
        <v>172875031</v>
      </c>
      <c r="Y99" s="87" cm="1">
        <f t="array" ref="Y99">IF($C99="","",_xll.ECONOMATICA($C99,"date",,"RealTime"))</f>
        <v>45219.713831018518</v>
      </c>
      <c r="Z99" s="26"/>
      <c r="AA99" s="26"/>
      <c r="AB99" s="26"/>
      <c r="AC99" s="26"/>
    </row>
    <row r="100" spans="3:29" ht="15.5">
      <c r="C100" s="95" t="s">
        <v>132</v>
      </c>
      <c r="D100" s="96"/>
      <c r="E100" s="97" t="s">
        <v>215</v>
      </c>
      <c r="F100" s="98" t="s">
        <v>302</v>
      </c>
      <c r="G100" s="97" t="s">
        <v>254</v>
      </c>
      <c r="H100" s="97"/>
      <c r="I100" s="60"/>
      <c r="J100" s="97" t="s">
        <v>352</v>
      </c>
      <c r="K100" s="97"/>
      <c r="L100" s="97"/>
      <c r="M100" s="61"/>
      <c r="N100" s="84" cm="1">
        <f t="array" ref="N100">IF($C100="","",_xll.ECONOMATICA($C100,"open",,"RealTime"))</f>
        <v>23.02</v>
      </c>
      <c r="O100" s="84" cm="1">
        <f t="array" ref="O100">IF($C100="","",_xll.ECONOMATICA($C100,"high",,"RealTime"))</f>
        <v>23.23</v>
      </c>
      <c r="P100" s="84" cm="1">
        <f t="array" ref="P100">IF($C100="","",_xll.ECONOMATICA($C100,"low",,"RealTime"))</f>
        <v>22.58</v>
      </c>
      <c r="Q100" s="84" cm="1">
        <f t="array" ref="Q100">IF($C100="","",_xll.ECONOMATICA($C100,"price",,"RealTime"))</f>
        <v>22.58</v>
      </c>
      <c r="R100" s="84"/>
      <c r="S100" s="84" cm="1">
        <f t="array" ref="S100">IF($C100="","",_xll.ECONOMATICA($C100,"bidprice",,"RealTime"))</f>
        <v>22.58</v>
      </c>
      <c r="T100" s="84" cm="1">
        <f t="array" ref="T100">IF($C100="","",_xll.ECONOMATICA($C100,"askprice",,"RealTime"))</f>
        <v>22.59</v>
      </c>
      <c r="U100" s="88" cm="1">
        <f t="array" ref="U100">IF($C100="","",_xll.ECONOMATICA($C100,"pricediff",,"RealTime"))</f>
        <v>-0.59</v>
      </c>
      <c r="V100" s="88" cm="1">
        <f t="array" ref="V100">IF($C100="","",_xll.ECONOMATICA($C100,"percentdiff",,"RealTime"))</f>
        <v>-2.5459999999999998</v>
      </c>
      <c r="W100" s="84" cm="1">
        <f t="array" ref="W100">IF($C100="","",_xll.ECONOMATICA($C100,"#shares",,"RealTime"))</f>
        <v>3682900</v>
      </c>
      <c r="X100" s="84" cm="1">
        <f t="array" ref="X100">IF($C100="","",_xll.ECONOMATICA($C100,"volume$",,"RealTime"))</f>
        <v>83785961</v>
      </c>
      <c r="Y100" s="89" cm="1">
        <f t="array" ref="Y100">IF($C100="","",_xll.ECONOMATICA($C100,"date",,"RealTime"))</f>
        <v>45219.713738425926</v>
      </c>
      <c r="Z100" s="26"/>
      <c r="AA100" s="26"/>
      <c r="AB100" s="26"/>
      <c r="AC100" s="26"/>
    </row>
    <row r="101" spans="3:29" ht="15.5">
      <c r="C101" s="91" t="s">
        <v>133</v>
      </c>
      <c r="D101" s="92"/>
      <c r="E101" s="93" t="s">
        <v>216</v>
      </c>
      <c r="F101" s="94" t="s">
        <v>303</v>
      </c>
      <c r="G101" s="93" t="s">
        <v>249</v>
      </c>
      <c r="H101" s="93"/>
      <c r="I101" s="60"/>
      <c r="J101" s="93" t="s">
        <v>349</v>
      </c>
      <c r="K101" s="93"/>
      <c r="L101" s="93"/>
      <c r="M101" s="61"/>
      <c r="N101" s="83" cm="1">
        <f t="array" ref="N101">IF($C101="","",_xll.ECONOMATICA($C101,"open",,"RealTime"))</f>
        <v>50.64</v>
      </c>
      <c r="O101" s="83" cm="1">
        <f t="array" ref="O101">IF($C101="","",_xll.ECONOMATICA($C101,"high",,"RealTime"))</f>
        <v>51.05</v>
      </c>
      <c r="P101" s="83" cm="1">
        <f t="array" ref="P101">IF($C101="","",_xll.ECONOMATICA($C101,"low",,"RealTime"))</f>
        <v>50.15</v>
      </c>
      <c r="Q101" s="83" cm="1">
        <f t="array" ref="Q101">IF($C101="","",_xll.ECONOMATICA($C101,"price",,"RealTime"))</f>
        <v>51</v>
      </c>
      <c r="R101" s="83"/>
      <c r="S101" s="83" cm="1">
        <f t="array" ref="S101">IF($C101="","",_xll.ECONOMATICA($C101,"bidprice",,"RealTime"))</f>
        <v>50.98</v>
      </c>
      <c r="T101" s="83" cm="1">
        <f t="array" ref="T101">IF($C101="","",_xll.ECONOMATICA($C101,"askprice",,"RealTime"))</f>
        <v>51</v>
      </c>
      <c r="U101" s="86" cm="1">
        <f t="array" ref="U101">IF($C101="","",_xll.ECONOMATICA($C101,"pricediff",,"RealTime"))</f>
        <v>-7.0000000000000007E-2</v>
      </c>
      <c r="V101" s="86" cm="1">
        <f t="array" ref="V101">IF($C101="","",_xll.ECONOMATICA($C101,"percentdiff",,"RealTime"))</f>
        <v>-0.13700000000000001</v>
      </c>
      <c r="W101" s="83" cm="1">
        <f t="array" ref="W101">IF($C101="","",_xll.ECONOMATICA($C101,"#shares",,"RealTime"))</f>
        <v>9036300</v>
      </c>
      <c r="X101" s="83" cm="1">
        <f t="array" ref="X101">IF($C101="","",_xll.ECONOMATICA($C101,"volume$",,"RealTime"))</f>
        <v>458061027</v>
      </c>
      <c r="Y101" s="87" cm="1">
        <f t="array" ref="Y101">IF($C101="","",_xll.ECONOMATICA($C101,"date",,"RealTime"))</f>
        <v>45219.713576388887</v>
      </c>
      <c r="Z101" s="26"/>
      <c r="AA101" s="26"/>
      <c r="AB101" s="26"/>
      <c r="AC101" s="26"/>
    </row>
    <row r="102" spans="3:29" ht="15.5">
      <c r="C102" s="95" t="s">
        <v>134</v>
      </c>
      <c r="D102" s="96"/>
      <c r="E102" s="97" t="s">
        <v>217</v>
      </c>
      <c r="F102" s="98" t="s">
        <v>304</v>
      </c>
      <c r="G102" s="97" t="s">
        <v>249</v>
      </c>
      <c r="H102" s="97"/>
      <c r="I102" s="60"/>
      <c r="J102" s="97" t="s">
        <v>357</v>
      </c>
      <c r="K102" s="97"/>
      <c r="L102" s="97"/>
      <c r="M102" s="61"/>
      <c r="N102" s="84" cm="1">
        <f t="array" ref="N102">IF($C102="","",_xll.ECONOMATICA($C102,"open",,"RealTime"))</f>
        <v>5.64</v>
      </c>
      <c r="O102" s="84" cm="1">
        <f t="array" ref="O102">IF($C102="","",_xll.ECONOMATICA($C102,"high",,"RealTime"))</f>
        <v>5.9</v>
      </c>
      <c r="P102" s="84" cm="1">
        <f t="array" ref="P102">IF($C102="","",_xll.ECONOMATICA($C102,"low",,"RealTime"))</f>
        <v>5.64</v>
      </c>
      <c r="Q102" s="84" cm="1">
        <f t="array" ref="Q102">IF($C102="","",_xll.ECONOMATICA($C102,"price",,"RealTime"))</f>
        <v>5.82</v>
      </c>
      <c r="R102" s="84"/>
      <c r="S102" s="84" cm="1">
        <f t="array" ref="S102">IF($C102="","",_xll.ECONOMATICA($C102,"bidprice",,"RealTime"))</f>
        <v>5.76</v>
      </c>
      <c r="T102" s="84" cm="1">
        <f t="array" ref="T102">IF($C102="","",_xll.ECONOMATICA($C102,"askprice",,"RealTime"))</f>
        <v>5.82</v>
      </c>
      <c r="U102" s="88" cm="1">
        <f t="array" ref="U102">IF($C102="","",_xll.ECONOMATICA($C102,"pricediff",,"RealTime"))</f>
        <v>0.09</v>
      </c>
      <c r="V102" s="88" cm="1">
        <f t="array" ref="V102">IF($C102="","",_xll.ECONOMATICA($C102,"percentdiff",,"RealTime"))</f>
        <v>1.571</v>
      </c>
      <c r="W102" s="84" cm="1">
        <f t="array" ref="W102">IF($C102="","",_xll.ECONOMATICA($C102,"#shares",,"RealTime"))</f>
        <v>4305600</v>
      </c>
      <c r="X102" s="84" cm="1">
        <f t="array" ref="X102">IF($C102="","",_xll.ECONOMATICA($C102,"volume$",,"RealTime"))</f>
        <v>24890866</v>
      </c>
      <c r="Y102" s="89" cm="1">
        <f t="array" ref="Y102">IF($C102="","",_xll.ECONOMATICA($C102,"date",,"RealTime"))</f>
        <v>45219.713553240741</v>
      </c>
      <c r="Z102" s="26"/>
      <c r="AA102" s="26"/>
      <c r="AB102" s="26"/>
      <c r="AC102" s="26"/>
    </row>
    <row r="103" spans="3:29" ht="15.5">
      <c r="C103" s="91" t="s">
        <v>135</v>
      </c>
      <c r="D103" s="92"/>
      <c r="E103" s="93" t="s">
        <v>218</v>
      </c>
      <c r="F103" s="94" t="s">
        <v>305</v>
      </c>
      <c r="G103" s="93" t="s">
        <v>249</v>
      </c>
      <c r="H103" s="93"/>
      <c r="I103" s="60"/>
      <c r="J103" s="93" t="s">
        <v>339</v>
      </c>
      <c r="K103" s="93"/>
      <c r="L103" s="93"/>
      <c r="M103" s="61"/>
      <c r="N103" s="83" cm="1">
        <f t="array" ref="N103">IF($C103="","",_xll.ECONOMATICA($C103,"open",,"RealTime"))</f>
        <v>12.23</v>
      </c>
      <c r="O103" s="83" cm="1">
        <f t="array" ref="O103">IF($C103="","",_xll.ECONOMATICA($C103,"high",,"RealTime"))</f>
        <v>12.42</v>
      </c>
      <c r="P103" s="83" cm="1">
        <f t="array" ref="P103">IF($C103="","",_xll.ECONOMATICA($C103,"low",,"RealTime"))</f>
        <v>12.05</v>
      </c>
      <c r="Q103" s="83" cm="1">
        <f t="array" ref="Q103">IF($C103="","",_xll.ECONOMATICA($C103,"price",,"RealTime"))</f>
        <v>12.22</v>
      </c>
      <c r="R103" s="83"/>
      <c r="S103" s="83" cm="1">
        <f t="array" ref="S103">IF($C103="","",_xll.ECONOMATICA($C103,"bidprice",,"RealTime"))</f>
        <v>12.21</v>
      </c>
      <c r="T103" s="83" cm="1">
        <f t="array" ref="T103">IF($C103="","",_xll.ECONOMATICA($C103,"askprice",,"RealTime"))</f>
        <v>12.24</v>
      </c>
      <c r="U103" s="86" cm="1">
        <f t="array" ref="U103">IF($C103="","",_xll.ECONOMATICA($C103,"pricediff",,"RealTime"))</f>
        <v>-0.12</v>
      </c>
      <c r="V103" s="86" cm="1">
        <f t="array" ref="V103">IF($C103="","",_xll.ECONOMATICA($C103,"percentdiff",,"RealTime"))</f>
        <v>-0.97199999999999998</v>
      </c>
      <c r="W103" s="83" cm="1">
        <f t="array" ref="W103">IF($C103="","",_xll.ECONOMATICA($C103,"#shares",,"RealTime"))</f>
        <v>16754100</v>
      </c>
      <c r="X103" s="83" cm="1">
        <f t="array" ref="X103">IF($C103="","",_xll.ECONOMATICA($C103,"volume$",,"RealTime"))</f>
        <v>204692472</v>
      </c>
      <c r="Y103" s="87" cm="1">
        <f t="array" ref="Y103">IF($C103="","",_xll.ECONOMATICA($C103,"date",,"RealTime"))</f>
        <v>45219.713634259257</v>
      </c>
      <c r="Z103" s="26"/>
      <c r="AA103" s="26"/>
      <c r="AB103" s="26"/>
      <c r="AC103" s="26"/>
    </row>
    <row r="104" spans="3:29" ht="15.5">
      <c r="C104" s="95" t="s">
        <v>136</v>
      </c>
      <c r="D104" s="96"/>
      <c r="E104" s="97" t="s">
        <v>219</v>
      </c>
      <c r="F104" s="98" t="s">
        <v>306</v>
      </c>
      <c r="G104" s="97" t="s">
        <v>249</v>
      </c>
      <c r="H104" s="97"/>
      <c r="I104" s="60"/>
      <c r="J104" s="97" t="s">
        <v>339</v>
      </c>
      <c r="K104" s="97"/>
      <c r="L104" s="97"/>
      <c r="M104" s="61"/>
      <c r="N104" s="84" cm="1">
        <f t="array" ref="N104">IF($C104="","",_xll.ECONOMATICA($C104,"open",,"RealTime"))</f>
        <v>1.58</v>
      </c>
      <c r="O104" s="84" cm="1">
        <f t="array" ref="O104">IF($C104="","",_xll.ECONOMATICA($C104,"high",,"RealTime"))</f>
        <v>1.62</v>
      </c>
      <c r="P104" s="84" cm="1">
        <f t="array" ref="P104">IF($C104="","",_xll.ECONOMATICA($C104,"low",,"RealTime"))</f>
        <v>1.53</v>
      </c>
      <c r="Q104" s="84" cm="1">
        <f t="array" ref="Q104">IF($C104="","",_xll.ECONOMATICA($C104,"price",,"RealTime"))</f>
        <v>1.54</v>
      </c>
      <c r="R104" s="84"/>
      <c r="S104" s="84" cm="1">
        <f t="array" ref="S104">IF($C104="","",_xll.ECONOMATICA($C104,"bidprice",,"RealTime"))</f>
        <v>1.54</v>
      </c>
      <c r="T104" s="84" cm="1">
        <f t="array" ref="T104">IF($C104="","",_xll.ECONOMATICA($C104,"askprice",,"RealTime"))</f>
        <v>1.55</v>
      </c>
      <c r="U104" s="88" cm="1">
        <f t="array" ref="U104">IF($C104="","",_xll.ECONOMATICA($C104,"pricediff",,"RealTime"))</f>
        <v>-7.0000000000000007E-2</v>
      </c>
      <c r="V104" s="88" cm="1">
        <f t="array" ref="V104">IF($C104="","",_xll.ECONOMATICA($C104,"percentdiff",,"RealTime"))</f>
        <v>-4.3479999999999999</v>
      </c>
      <c r="W104" s="84" cm="1">
        <f t="array" ref="W104">IF($C104="","",_xll.ECONOMATICA($C104,"#shares",,"RealTime"))</f>
        <v>156863500</v>
      </c>
      <c r="X104" s="84" cm="1">
        <f t="array" ref="X104">IF($C104="","",_xll.ECONOMATICA($C104,"volume$",,"RealTime"))</f>
        <v>245444902</v>
      </c>
      <c r="Y104" s="89" cm="1">
        <f t="array" ref="Y104">IF($C104="","",_xll.ECONOMATICA($C104,"date",,"RealTime"))</f>
        <v>45219.713622685187</v>
      </c>
      <c r="Z104" s="26"/>
      <c r="AA104" s="26"/>
      <c r="AB104" s="26"/>
      <c r="AC104" s="26"/>
    </row>
    <row r="105" spans="3:29" ht="15.5">
      <c r="C105" s="91" t="s">
        <v>137</v>
      </c>
      <c r="D105" s="92"/>
      <c r="E105" s="93" t="s">
        <v>220</v>
      </c>
      <c r="F105" s="94" t="s">
        <v>307</v>
      </c>
      <c r="G105" s="93" t="s">
        <v>249</v>
      </c>
      <c r="H105" s="93"/>
      <c r="I105" s="60"/>
      <c r="J105" s="93" t="s">
        <v>347</v>
      </c>
      <c r="K105" s="93"/>
      <c r="L105" s="93"/>
      <c r="M105" s="61"/>
      <c r="N105" s="83" cm="1">
        <f t="array" ref="N105">IF($C105="","",_xll.ECONOMATICA($C105,"open",,"RealTime"))</f>
        <v>6.31</v>
      </c>
      <c r="O105" s="83" cm="1">
        <f t="array" ref="O105">IF($C105="","",_xll.ECONOMATICA($C105,"high",,"RealTime"))</f>
        <v>6.39</v>
      </c>
      <c r="P105" s="83" cm="1">
        <f t="array" ref="P105">IF($C105="","",_xll.ECONOMATICA($C105,"low",,"RealTime"))</f>
        <v>6.25</v>
      </c>
      <c r="Q105" s="83" cm="1">
        <f t="array" ref="Q105">IF($C105="","",_xll.ECONOMATICA($C105,"price",,"RealTime"))</f>
        <v>6.32</v>
      </c>
      <c r="R105" s="83"/>
      <c r="S105" s="83" cm="1">
        <f t="array" ref="S105">IF($C105="","",_xll.ECONOMATICA($C105,"bidprice",,"RealTime"))</f>
        <v>6.32</v>
      </c>
      <c r="T105" s="83" cm="1">
        <f t="array" ref="T105">IF($C105="","",_xll.ECONOMATICA($C105,"askprice",,"RealTime"))</f>
        <v>6.32</v>
      </c>
      <c r="U105" s="86" cm="1">
        <f t="array" ref="U105">IF($C105="","",_xll.ECONOMATICA($C105,"pricediff",,"RealTime"))</f>
        <v>-0.02</v>
      </c>
      <c r="V105" s="86" cm="1">
        <f t="array" ref="V105">IF($C105="","",_xll.ECONOMATICA($C105,"percentdiff",,"RealTime"))</f>
        <v>-0.315</v>
      </c>
      <c r="W105" s="83" cm="1">
        <f t="array" ref="W105">IF($C105="","",_xll.ECONOMATICA($C105,"#shares",,"RealTime"))</f>
        <v>7501300</v>
      </c>
      <c r="X105" s="83" cm="1">
        <f t="array" ref="X105">IF($C105="","",_xll.ECONOMATICA($C105,"volume$",,"RealTime"))</f>
        <v>47213158</v>
      </c>
      <c r="Y105" s="87" cm="1">
        <f t="array" ref="Y105">IF($C105="","",_xll.ECONOMATICA($C105,"date",,"RealTime"))</f>
        <v>45219.713773148149</v>
      </c>
      <c r="Z105" s="26"/>
      <c r="AA105" s="26"/>
      <c r="AB105" s="26"/>
      <c r="AC105" s="26"/>
    </row>
    <row r="106" spans="3:29" ht="15.5">
      <c r="C106" s="95" t="s">
        <v>138</v>
      </c>
      <c r="D106" s="96"/>
      <c r="E106" s="97" t="s">
        <v>221</v>
      </c>
      <c r="F106" s="98" t="s">
        <v>308</v>
      </c>
      <c r="G106" s="97" t="s">
        <v>249</v>
      </c>
      <c r="H106" s="97"/>
      <c r="I106" s="60"/>
      <c r="J106" s="97" t="s">
        <v>347</v>
      </c>
      <c r="K106" s="97"/>
      <c r="L106" s="97"/>
      <c r="M106" s="61"/>
      <c r="N106" s="84" cm="1">
        <f t="array" ref="N106">IF($C106="","",_xll.ECONOMATICA($C106,"open",,"RealTime"))</f>
        <v>7.41</v>
      </c>
      <c r="O106" s="84" cm="1">
        <f t="array" ref="O106">IF($C106="","",_xll.ECONOMATICA($C106,"high",,"RealTime"))</f>
        <v>7.51</v>
      </c>
      <c r="P106" s="84" cm="1">
        <f t="array" ref="P106">IF($C106="","",_xll.ECONOMATICA($C106,"low",,"RealTime"))</f>
        <v>7.37</v>
      </c>
      <c r="Q106" s="84" cm="1">
        <f t="array" ref="Q106">IF($C106="","",_xll.ECONOMATICA($C106,"price",,"RealTime"))</f>
        <v>7.43</v>
      </c>
      <c r="R106" s="84"/>
      <c r="S106" s="84" cm="1">
        <f t="array" ref="S106">IF($C106="","",_xll.ECONOMATICA($C106,"bidprice",,"RealTime"))</f>
        <v>7.43</v>
      </c>
      <c r="T106" s="84" cm="1">
        <f t="array" ref="T106">IF($C106="","",_xll.ECONOMATICA($C106,"askprice",,"RealTime"))</f>
        <v>7.43</v>
      </c>
      <c r="U106" s="88" cm="1">
        <f t="array" ref="U106">IF($C106="","",_xll.ECONOMATICA($C106,"pricediff",,"RealTime"))</f>
        <v>-0.03</v>
      </c>
      <c r="V106" s="88" cm="1">
        <f t="array" ref="V106">IF($C106="","",_xll.ECONOMATICA($C106,"percentdiff",,"RealTime"))</f>
        <v>-0.40200000000000002</v>
      </c>
      <c r="W106" s="84" cm="1">
        <f t="array" ref="W106">IF($C106="","",_xll.ECONOMATICA($C106,"#shares",,"RealTime"))</f>
        <v>10936100</v>
      </c>
      <c r="X106" s="84" cm="1">
        <f t="array" ref="X106">IF($C106="","",_xll.ECONOMATICA($C106,"volume$",,"RealTime"))</f>
        <v>81416264</v>
      </c>
      <c r="Y106" s="89" cm="1">
        <f t="array" ref="Y106">IF($C106="","",_xll.ECONOMATICA($C106,"date",,"RealTime"))</f>
        <v>45219.713634259257</v>
      </c>
      <c r="Z106" s="26"/>
      <c r="AA106" s="26"/>
      <c r="AB106" s="26"/>
      <c r="AC106" s="26"/>
    </row>
    <row r="107" spans="3:29" ht="15.5">
      <c r="C107" s="91" t="s">
        <v>139</v>
      </c>
      <c r="D107" s="92"/>
      <c r="E107" s="93" t="s">
        <v>222</v>
      </c>
      <c r="F107" s="94" t="s">
        <v>309</v>
      </c>
      <c r="G107" s="93" t="s">
        <v>249</v>
      </c>
      <c r="H107" s="93"/>
      <c r="I107" s="60"/>
      <c r="J107" s="93" t="s">
        <v>351</v>
      </c>
      <c r="K107" s="93"/>
      <c r="L107" s="93"/>
      <c r="M107" s="61"/>
      <c r="N107" s="83" cm="1">
        <f t="array" ref="N107">IF($C107="","",_xll.ECONOMATICA($C107,"open",,"RealTime"))</f>
        <v>8.17</v>
      </c>
      <c r="O107" s="83" cm="1">
        <f t="array" ref="O107">IF($C107="","",_xll.ECONOMATICA($C107,"high",,"RealTime"))</f>
        <v>8.2799999999999994</v>
      </c>
      <c r="P107" s="83" cm="1">
        <f t="array" ref="P107">IF($C107="","",_xll.ECONOMATICA($C107,"low",,"RealTime"))</f>
        <v>7.94</v>
      </c>
      <c r="Q107" s="83" cm="1">
        <f t="array" ref="Q107">IF($C107="","",_xll.ECONOMATICA($C107,"price",,"RealTime"))</f>
        <v>8.14</v>
      </c>
      <c r="R107" s="83"/>
      <c r="S107" s="83" cm="1">
        <f t="array" ref="S107">IF($C107="","",_xll.ECONOMATICA($C107,"bidprice",,"RealTime"))</f>
        <v>8.14</v>
      </c>
      <c r="T107" s="83" cm="1">
        <f t="array" ref="T107">IF($C107="","",_xll.ECONOMATICA($C107,"askprice",,"RealTime"))</f>
        <v>8.14</v>
      </c>
      <c r="U107" s="86" cm="1">
        <f t="array" ref="U107">IF($C107="","",_xll.ECONOMATICA($C107,"pricediff",,"RealTime"))</f>
        <v>-0.1</v>
      </c>
      <c r="V107" s="86" cm="1">
        <f t="array" ref="V107">IF($C107="","",_xll.ECONOMATICA($C107,"percentdiff",,"RealTime"))</f>
        <v>-1.214</v>
      </c>
      <c r="W107" s="83" cm="1">
        <f t="array" ref="W107">IF($C107="","",_xll.ECONOMATICA($C107,"#shares",,"RealTime"))</f>
        <v>16452200</v>
      </c>
      <c r="X107" s="83" cm="1">
        <f t="array" ref="X107">IF($C107="","",_xll.ECONOMATICA($C107,"volume$",,"RealTime"))</f>
        <v>133081856</v>
      </c>
      <c r="Y107" s="87" cm="1">
        <f t="array" ref="Y107">IF($C107="","",_xll.ECONOMATICA($C107,"date",,"RealTime"))</f>
        <v>45219.713645833333</v>
      </c>
      <c r="Z107" s="26"/>
      <c r="AA107" s="26"/>
      <c r="AB107" s="26"/>
      <c r="AC107" s="26"/>
    </row>
    <row r="108" spans="3:29" ht="15.5">
      <c r="C108" s="95" t="s">
        <v>140</v>
      </c>
      <c r="D108" s="96"/>
      <c r="E108" s="97" t="s">
        <v>223</v>
      </c>
      <c r="F108" s="98" t="s">
        <v>310</v>
      </c>
      <c r="G108" s="97" t="s">
        <v>249</v>
      </c>
      <c r="H108" s="97"/>
      <c r="I108" s="60"/>
      <c r="J108" s="97" t="s">
        <v>336</v>
      </c>
      <c r="K108" s="97"/>
      <c r="L108" s="97"/>
      <c r="M108" s="61"/>
      <c r="N108" s="84" cm="1">
        <f t="array" ref="N108">IF($C108="","",_xll.ECONOMATICA($C108,"open",,"RealTime"))</f>
        <v>24.05</v>
      </c>
      <c r="O108" s="84" cm="1">
        <f t="array" ref="O108">IF($C108="","",_xll.ECONOMATICA($C108,"high",,"RealTime"))</f>
        <v>24.4</v>
      </c>
      <c r="P108" s="84" cm="1">
        <f t="array" ref="P108">IF($C108="","",_xll.ECONOMATICA($C108,"low",,"RealTime"))</f>
        <v>23.82</v>
      </c>
      <c r="Q108" s="84" cm="1">
        <f t="array" ref="Q108">IF($C108="","",_xll.ECONOMATICA($C108,"price",,"RealTime"))</f>
        <v>24.24</v>
      </c>
      <c r="R108" s="84"/>
      <c r="S108" s="84" cm="1">
        <f t="array" ref="S108">IF($C108="","",_xll.ECONOMATICA($C108,"bidprice",,"RealTime"))</f>
        <v>24.24</v>
      </c>
      <c r="T108" s="84" cm="1">
        <f t="array" ref="T108">IF($C108="","",_xll.ECONOMATICA($C108,"askprice",,"RealTime"))</f>
        <v>24.24</v>
      </c>
      <c r="U108" s="88" cm="1">
        <f t="array" ref="U108">IF($C108="","",_xll.ECONOMATICA($C108,"pricediff",,"RealTime"))</f>
        <v>0.03</v>
      </c>
      <c r="V108" s="88" cm="1">
        <f t="array" ref="V108">IF($C108="","",_xll.ECONOMATICA($C108,"percentdiff",,"RealTime"))</f>
        <v>0.124</v>
      </c>
      <c r="W108" s="84" cm="1">
        <f t="array" ref="W108">IF($C108="","",_xll.ECONOMATICA($C108,"#shares",,"RealTime"))</f>
        <v>3525100</v>
      </c>
      <c r="X108" s="84" cm="1">
        <f t="array" ref="X108">IF($C108="","",_xll.ECONOMATICA($C108,"volume$",,"RealTime"))</f>
        <v>85040866</v>
      </c>
      <c r="Y108" s="89" cm="1">
        <f t="array" ref="Y108">IF($C108="","",_xll.ECONOMATICA($C108,"date",,"RealTime"))</f>
        <v>45219.713750000003</v>
      </c>
      <c r="Z108" s="26"/>
      <c r="AA108" s="26"/>
      <c r="AB108" s="26"/>
      <c r="AC108" s="26"/>
    </row>
    <row r="109" spans="3:29" ht="15.5">
      <c r="C109" s="91" t="s">
        <v>141</v>
      </c>
      <c r="D109" s="92"/>
      <c r="E109" s="93" t="s">
        <v>224</v>
      </c>
      <c r="F109" s="94" t="s">
        <v>311</v>
      </c>
      <c r="G109" s="93" t="s">
        <v>249</v>
      </c>
      <c r="H109" s="93"/>
      <c r="I109" s="60"/>
      <c r="J109" s="93" t="s">
        <v>340</v>
      </c>
      <c r="K109" s="93"/>
      <c r="L109" s="93"/>
      <c r="M109" s="61"/>
      <c r="N109" s="83" cm="1">
        <f t="array" ref="N109">IF($C109="","",_xll.ECONOMATICA($C109,"open",,"RealTime"))</f>
        <v>3.37</v>
      </c>
      <c r="O109" s="83" cm="1">
        <f t="array" ref="O109">IF($C109="","",_xll.ECONOMATICA($C109,"high",,"RealTime"))</f>
        <v>3.55</v>
      </c>
      <c r="P109" s="83" cm="1">
        <f t="array" ref="P109">IF($C109="","",_xll.ECONOMATICA($C109,"low",,"RealTime"))</f>
        <v>3.29</v>
      </c>
      <c r="Q109" s="83" cm="1">
        <f t="array" ref="Q109">IF($C109="","",_xll.ECONOMATICA($C109,"price",,"RealTime"))</f>
        <v>3.46</v>
      </c>
      <c r="R109" s="83"/>
      <c r="S109" s="83" cm="1">
        <f t="array" ref="S109">IF($C109="","",_xll.ECONOMATICA($C109,"bidprice",,"RealTime"))</f>
        <v>3.46</v>
      </c>
      <c r="T109" s="83" cm="1">
        <f t="array" ref="T109">IF($C109="","",_xll.ECONOMATICA($C109,"askprice",,"RealTime"))</f>
        <v>3.47</v>
      </c>
      <c r="U109" s="86" cm="1">
        <f t="array" ref="U109">IF($C109="","",_xll.ECONOMATICA($C109,"pricediff",,"RealTime"))</f>
        <v>-0.01</v>
      </c>
      <c r="V109" s="86" cm="1">
        <f t="array" ref="V109">IF($C109="","",_xll.ECONOMATICA($C109,"percentdiff",,"RealTime"))</f>
        <v>-0.28799999999999998</v>
      </c>
      <c r="W109" s="83" cm="1">
        <f t="array" ref="W109">IF($C109="","",_xll.ECONOMATICA($C109,"#shares",,"RealTime"))</f>
        <v>9765600</v>
      </c>
      <c r="X109" s="83" cm="1">
        <f t="array" ref="X109">IF($C109="","",_xll.ECONOMATICA($C109,"volume$",,"RealTime"))</f>
        <v>33228175</v>
      </c>
      <c r="Y109" s="87" cm="1">
        <f t="array" ref="Y109">IF($C109="","",_xll.ECONOMATICA($C109,"date",,"RealTime"))</f>
        <v>45219.71366898148</v>
      </c>
      <c r="Z109" s="26"/>
      <c r="AA109" s="26"/>
      <c r="AB109" s="26"/>
      <c r="AC109" s="26"/>
    </row>
    <row r="110" spans="3:29" ht="15.5">
      <c r="C110" s="95" t="s">
        <v>142</v>
      </c>
      <c r="D110" s="96"/>
      <c r="E110" s="97" t="s">
        <v>225</v>
      </c>
      <c r="F110" s="98" t="s">
        <v>312</v>
      </c>
      <c r="G110" s="97" t="s">
        <v>249</v>
      </c>
      <c r="H110" s="97"/>
      <c r="I110" s="60"/>
      <c r="J110" s="97" t="s">
        <v>335</v>
      </c>
      <c r="K110" s="97"/>
      <c r="L110" s="97"/>
      <c r="M110" s="61"/>
      <c r="N110" s="84" cm="1">
        <f t="array" ref="N110">IF($C110="","",_xll.ECONOMATICA($C110,"open",,"RealTime"))</f>
        <v>41.62</v>
      </c>
      <c r="O110" s="84" cm="1">
        <f t="array" ref="O110">IF($C110="","",_xll.ECONOMATICA($C110,"high",,"RealTime"))</f>
        <v>41.86</v>
      </c>
      <c r="P110" s="84" cm="1">
        <f t="array" ref="P110">IF($C110="","",_xll.ECONOMATICA($C110,"low",,"RealTime"))</f>
        <v>40.42</v>
      </c>
      <c r="Q110" s="84" cm="1">
        <f t="array" ref="Q110">IF($C110="","",_xll.ECONOMATICA($C110,"price",,"RealTime"))</f>
        <v>40.81</v>
      </c>
      <c r="R110" s="84"/>
      <c r="S110" s="84" cm="1">
        <f t="array" ref="S110">IF($C110="","",_xll.ECONOMATICA($C110,"bidprice",,"RealTime"))</f>
        <v>40.81</v>
      </c>
      <c r="T110" s="84" cm="1">
        <f t="array" ref="T110">IF($C110="","",_xll.ECONOMATICA($C110,"askprice",,"RealTime"))</f>
        <v>40.81</v>
      </c>
      <c r="U110" s="88" cm="1">
        <f t="array" ref="U110">IF($C110="","",_xll.ECONOMATICA($C110,"pricediff",,"RealTime"))</f>
        <v>-0.45</v>
      </c>
      <c r="V110" s="88" cm="1">
        <f t="array" ref="V110">IF($C110="","",_xll.ECONOMATICA($C110,"percentdiff",,"RealTime"))</f>
        <v>-1.091</v>
      </c>
      <c r="W110" s="84" cm="1">
        <f t="array" ref="W110">IF($C110="","",_xll.ECONOMATICA($C110,"#shares",,"RealTime"))</f>
        <v>11104500</v>
      </c>
      <c r="X110" s="84" cm="1">
        <f t="array" ref="X110">IF($C110="","",_xll.ECONOMATICA($C110,"volume$",,"RealTime"))</f>
        <v>454181682</v>
      </c>
      <c r="Y110" s="89" cm="1">
        <f t="array" ref="Y110">IF($C110="","",_xll.ECONOMATICA($C110,"date",,"RealTime"))</f>
        <v>45219.713587962964</v>
      </c>
      <c r="Z110" s="26"/>
      <c r="AA110" s="26"/>
      <c r="AB110" s="26"/>
      <c r="AC110" s="26"/>
    </row>
    <row r="111" spans="3:29" ht="15.5">
      <c r="C111" s="91" t="s">
        <v>143</v>
      </c>
      <c r="D111" s="92"/>
      <c r="E111" s="93" t="s">
        <v>226</v>
      </c>
      <c r="F111" s="94" t="s">
        <v>312</v>
      </c>
      <c r="G111" s="93" t="s">
        <v>250</v>
      </c>
      <c r="H111" s="93"/>
      <c r="I111" s="60"/>
      <c r="J111" s="93" t="s">
        <v>335</v>
      </c>
      <c r="K111" s="93"/>
      <c r="L111" s="93"/>
      <c r="M111" s="61"/>
      <c r="N111" s="83" cm="1">
        <f t="array" ref="N111">IF($C111="","",_xll.ECONOMATICA($C111,"open",,"RealTime"))</f>
        <v>38.69</v>
      </c>
      <c r="O111" s="83" cm="1">
        <f t="array" ref="O111">IF($C111="","",_xll.ECONOMATICA($C111,"high",,"RealTime"))</f>
        <v>38.86</v>
      </c>
      <c r="P111" s="83" cm="1">
        <f t="array" ref="P111">IF($C111="","",_xll.ECONOMATICA($C111,"low",,"RealTime"))</f>
        <v>37.39</v>
      </c>
      <c r="Q111" s="83" cm="1">
        <f t="array" ref="Q111">IF($C111="","",_xll.ECONOMATICA($C111,"price",,"RealTime"))</f>
        <v>37.85</v>
      </c>
      <c r="R111" s="83"/>
      <c r="S111" s="83" cm="1">
        <f t="array" ref="S111">IF($C111="","",_xll.ECONOMATICA($C111,"bidprice",,"RealTime"))</f>
        <v>37.83</v>
      </c>
      <c r="T111" s="83" cm="1">
        <f t="array" ref="T111">IF($C111="","",_xll.ECONOMATICA($C111,"askprice",,"RealTime"))</f>
        <v>37.85</v>
      </c>
      <c r="U111" s="86" cm="1">
        <f t="array" ref="U111">IF($C111="","",_xll.ECONOMATICA($C111,"pricediff",,"RealTime"))</f>
        <v>-0.49</v>
      </c>
      <c r="V111" s="86" cm="1">
        <f t="array" ref="V111">IF($C111="","",_xll.ECONOMATICA($C111,"percentdiff",,"RealTime"))</f>
        <v>-1.278</v>
      </c>
      <c r="W111" s="83" cm="1">
        <f t="array" ref="W111">IF($C111="","",_xll.ECONOMATICA($C111,"#shares",,"RealTime"))</f>
        <v>65992700</v>
      </c>
      <c r="X111" s="83" cm="1">
        <f t="array" ref="X111">IF($C111="","",_xll.ECONOMATICA($C111,"volume$",,"RealTime"))</f>
        <v>2501883060</v>
      </c>
      <c r="Y111" s="87" cm="1">
        <f t="array" ref="Y111">IF($C111="","",_xll.ECONOMATICA($C111,"date",,"RealTime"))</f>
        <v>45219.713645833333</v>
      </c>
      <c r="Z111" s="26"/>
      <c r="AA111" s="26"/>
      <c r="AB111" s="26"/>
      <c r="AC111" s="26"/>
    </row>
    <row r="112" spans="3:29" ht="15.5">
      <c r="C112" s="95" t="s">
        <v>400</v>
      </c>
      <c r="D112" s="96"/>
      <c r="E112" s="97" t="s">
        <v>403</v>
      </c>
      <c r="F112" s="98" t="s">
        <v>406</v>
      </c>
      <c r="G112" s="97" t="s">
        <v>249</v>
      </c>
      <c r="H112" s="97"/>
      <c r="I112" s="62"/>
      <c r="J112" s="97" t="s">
        <v>335</v>
      </c>
      <c r="K112" s="97"/>
      <c r="L112" s="97"/>
      <c r="M112" s="63"/>
      <c r="N112" s="84" cm="1">
        <f t="array" ref="N112">IF($C112="","",_xll.ECONOMATICA($C112,"open",,"RealTime"))</f>
        <v>21.7</v>
      </c>
      <c r="O112" s="84" cm="1">
        <f t="array" ref="O112">IF($C112="","",_xll.ECONOMATICA($C112,"high",,"RealTime"))</f>
        <v>22.08</v>
      </c>
      <c r="P112" s="84" cm="1">
        <f t="array" ref="P112">IF($C112="","",_xll.ECONOMATICA($C112,"low",,"RealTime"))</f>
        <v>21.27</v>
      </c>
      <c r="Q112" s="84" cm="1">
        <f t="array" ref="Q112">IF($C112="","",_xll.ECONOMATICA($C112,"price",,"RealTime"))</f>
        <v>21.63</v>
      </c>
      <c r="R112" s="84"/>
      <c r="S112" s="84" cm="1">
        <f t="array" ref="S112">IF($C112="","",_xll.ECONOMATICA($C112,"bidprice",,"RealTime"))</f>
        <v>21.61</v>
      </c>
      <c r="T112" s="84" cm="1">
        <f t="array" ref="T112">IF($C112="","",_xll.ECONOMATICA($C112,"askprice",,"RealTime"))</f>
        <v>21.63</v>
      </c>
      <c r="U112" s="88" cm="1">
        <f t="array" ref="U112">IF($C112="","",_xll.ECONOMATICA($C112,"pricediff",,"RealTime"))</f>
        <v>-0.17</v>
      </c>
      <c r="V112" s="88" cm="1">
        <f t="array" ref="V112">IF($C112="","",_xll.ECONOMATICA($C112,"percentdiff",,"RealTime"))</f>
        <v>-0.78</v>
      </c>
      <c r="W112" s="84" cm="1">
        <f t="array" ref="W112">IF($C112="","",_xll.ECONOMATICA($C112,"#shares",,"RealTime"))</f>
        <v>2710200</v>
      </c>
      <c r="X112" s="84" cm="1">
        <f t="array" ref="X112">IF($C112="","",_xll.ECONOMATICA($C112,"volume$",,"RealTime"))</f>
        <v>58673878</v>
      </c>
      <c r="Y112" s="89" cm="1">
        <f t="array" ref="Y112">IF($C112="","",_xll.ECONOMATICA($C112,"date",,"RealTime"))</f>
        <v>45219.713842592595</v>
      </c>
      <c r="Z112" s="26"/>
      <c r="AA112" s="26"/>
      <c r="AB112" s="26"/>
      <c r="AC112" s="26"/>
    </row>
    <row r="113" spans="3:29" ht="15.5">
      <c r="C113" s="91" t="s">
        <v>144</v>
      </c>
      <c r="D113" s="92"/>
      <c r="E113" s="93" t="s">
        <v>227</v>
      </c>
      <c r="F113" s="94" t="s">
        <v>313</v>
      </c>
      <c r="G113" s="93" t="s">
        <v>249</v>
      </c>
      <c r="H113" s="93"/>
      <c r="I113" s="62"/>
      <c r="J113" s="93" t="s">
        <v>335</v>
      </c>
      <c r="K113" s="93"/>
      <c r="L113" s="93"/>
      <c r="M113" s="63"/>
      <c r="N113" s="83" cm="1">
        <f t="array" ref="N113">IF($C113="","",_xll.ECONOMATICA($C113,"open",,"RealTime"))</f>
        <v>50.04</v>
      </c>
      <c r="O113" s="83" cm="1">
        <f t="array" ref="O113">IF($C113="","",_xll.ECONOMATICA($C113,"high",,"RealTime"))</f>
        <v>50.22</v>
      </c>
      <c r="P113" s="83" cm="1">
        <f t="array" ref="P113">IF($C113="","",_xll.ECONOMATICA($C113,"low",,"RealTime"))</f>
        <v>49.17</v>
      </c>
      <c r="Q113" s="83" cm="1">
        <f t="array" ref="Q113">IF($C113="","",_xll.ECONOMATICA($C113,"price",,"RealTime"))</f>
        <v>49.7</v>
      </c>
      <c r="R113" s="83"/>
      <c r="S113" s="83" cm="1">
        <f t="array" ref="S113">IF($C113="","",_xll.ECONOMATICA($C113,"bidprice",,"RealTime"))</f>
        <v>49.63</v>
      </c>
      <c r="T113" s="83" cm="1">
        <f t="array" ref="T113">IF($C113="","",_xll.ECONOMATICA($C113,"askprice",,"RealTime"))</f>
        <v>49.7</v>
      </c>
      <c r="U113" s="86" cm="1">
        <f t="array" ref="U113">IF($C113="","",_xll.ECONOMATICA($C113,"pricediff",,"RealTime"))</f>
        <v>-0.33</v>
      </c>
      <c r="V113" s="86" cm="1">
        <f t="array" ref="V113">IF($C113="","",_xll.ECONOMATICA($C113,"percentdiff",,"RealTime"))</f>
        <v>-0.66</v>
      </c>
      <c r="W113" s="83" cm="1">
        <f t="array" ref="W113">IF($C113="","",_xll.ECONOMATICA($C113,"#shares",,"RealTime"))</f>
        <v>9592500</v>
      </c>
      <c r="X113" s="83" cm="1">
        <f t="array" ref="X113">IF($C113="","",_xll.ECONOMATICA($C113,"volume$",,"RealTime"))</f>
        <v>476689041</v>
      </c>
      <c r="Y113" s="87" cm="1">
        <f t="array" ref="Y113">IF($C113="","",_xll.ECONOMATICA($C113,"date",,"RealTime"))</f>
        <v>45219.71365740741</v>
      </c>
      <c r="Z113" s="26"/>
      <c r="AA113" s="26"/>
      <c r="AB113" s="26"/>
      <c r="AC113" s="26"/>
    </row>
    <row r="114" spans="3:29" ht="15.5">
      <c r="C114" s="95" t="s">
        <v>145</v>
      </c>
      <c r="D114" s="96"/>
      <c r="E114" s="97" t="s">
        <v>228</v>
      </c>
      <c r="F114" s="98" t="s">
        <v>314</v>
      </c>
      <c r="G114" s="97" t="s">
        <v>249</v>
      </c>
      <c r="H114" s="97"/>
      <c r="I114" s="62"/>
      <c r="J114" s="97" t="s">
        <v>339</v>
      </c>
      <c r="K114" s="97"/>
      <c r="L114" s="97"/>
      <c r="M114" s="63"/>
      <c r="N114" s="84" cm="1">
        <f t="array" ref="N114">IF($C114="","",_xll.ECONOMATICA($C114,"open",,"RealTime"))</f>
        <v>3.76</v>
      </c>
      <c r="O114" s="84" cm="1">
        <f t="array" ref="O114">IF($C114="","",_xll.ECONOMATICA($C114,"high",,"RealTime"))</f>
        <v>3.82</v>
      </c>
      <c r="P114" s="84" cm="1">
        <f t="array" ref="P114">IF($C114="","",_xll.ECONOMATICA($C114,"low",,"RealTime"))</f>
        <v>3.74</v>
      </c>
      <c r="Q114" s="84" cm="1">
        <f t="array" ref="Q114">IF($C114="","",_xll.ECONOMATICA($C114,"price",,"RealTime"))</f>
        <v>3.78</v>
      </c>
      <c r="R114" s="84"/>
      <c r="S114" s="84" cm="1">
        <f t="array" ref="S114">IF($C114="","",_xll.ECONOMATICA($C114,"bidprice",,"RealTime"))</f>
        <v>3.78</v>
      </c>
      <c r="T114" s="84" cm="1">
        <f t="array" ref="T114">IF($C114="","",_xll.ECONOMATICA($C114,"askprice",,"RealTime"))</f>
        <v>3.78</v>
      </c>
      <c r="U114" s="88" cm="1">
        <f t="array" ref="U114">IF($C114="","",_xll.ECONOMATICA($C114,"pricediff",,"RealTime"))</f>
        <v>0.01</v>
      </c>
      <c r="V114" s="88" cm="1">
        <f t="array" ref="V114">IF($C114="","",_xll.ECONOMATICA($C114,"percentdiff",,"RealTime"))</f>
        <v>0.26500000000000001</v>
      </c>
      <c r="W114" s="84" cm="1">
        <f t="array" ref="W114">IF($C114="","",_xll.ECONOMATICA($C114,"#shares",,"RealTime"))</f>
        <v>6410100</v>
      </c>
      <c r="X114" s="84" cm="1">
        <f t="array" ref="X114">IF($C114="","",_xll.ECONOMATICA($C114,"volume$",,"RealTime"))</f>
        <v>24238622</v>
      </c>
      <c r="Y114" s="89" cm="1">
        <f t="array" ref="Y114">IF($C114="","",_xll.ECONOMATICA($C114,"date",,"RealTime"))</f>
        <v>45219.713750000003</v>
      </c>
      <c r="Z114" s="26"/>
      <c r="AA114" s="26"/>
      <c r="AB114" s="26"/>
      <c r="AC114" s="26"/>
    </row>
    <row r="115" spans="3:29" ht="15.5">
      <c r="C115" s="91" t="s">
        <v>146</v>
      </c>
      <c r="D115" s="92"/>
      <c r="E115" s="93" t="s">
        <v>229</v>
      </c>
      <c r="F115" s="94" t="s">
        <v>315</v>
      </c>
      <c r="G115" s="93" t="s">
        <v>249</v>
      </c>
      <c r="H115" s="93"/>
      <c r="I115" s="62"/>
      <c r="J115" s="93" t="s">
        <v>340</v>
      </c>
      <c r="K115" s="93"/>
      <c r="L115" s="93"/>
      <c r="M115" s="63"/>
      <c r="N115" s="83" cm="1">
        <f t="array" ref="N115">IF($C115="","",_xll.ECONOMATICA($C115,"open",,"RealTime"))</f>
        <v>26.22</v>
      </c>
      <c r="O115" s="83" cm="1">
        <f t="array" ref="O115">IF($C115="","",_xll.ECONOMATICA($C115,"high",,"RealTime"))</f>
        <v>26.43</v>
      </c>
      <c r="P115" s="83" cm="1">
        <f t="array" ref="P115">IF($C115="","",_xll.ECONOMATICA($C115,"low",,"RealTime"))</f>
        <v>26.03</v>
      </c>
      <c r="Q115" s="83" cm="1">
        <f t="array" ref="Q115">IF($C115="","",_xll.ECONOMATICA($C115,"price",,"RealTime"))</f>
        <v>26.06</v>
      </c>
      <c r="R115" s="83"/>
      <c r="S115" s="83" cm="1">
        <f t="array" ref="S115">IF($C115="","",_xll.ECONOMATICA($C115,"bidprice",,"RealTime"))</f>
        <v>26.06</v>
      </c>
      <c r="T115" s="83" cm="1">
        <f t="array" ref="T115">IF($C115="","",_xll.ECONOMATICA($C115,"askprice",,"RealTime"))</f>
        <v>26.06</v>
      </c>
      <c r="U115" s="86" cm="1">
        <f t="array" ref="U115">IF($C115="","",_xll.ECONOMATICA($C115,"pricediff",,"RealTime"))</f>
        <v>-0.34</v>
      </c>
      <c r="V115" s="86" cm="1">
        <f t="array" ref="V115">IF($C115="","",_xll.ECONOMATICA($C115,"percentdiff",,"RealTime"))</f>
        <v>-1.288</v>
      </c>
      <c r="W115" s="83" cm="1">
        <f t="array" ref="W115">IF($C115="","",_xll.ECONOMATICA($C115,"#shares",,"RealTime"))</f>
        <v>5474000</v>
      </c>
      <c r="X115" s="83" cm="1">
        <f t="array" ref="X115">IF($C115="","",_xll.ECONOMATICA($C115,"volume$",,"RealTime"))</f>
        <v>143424753</v>
      </c>
      <c r="Y115" s="87" cm="1">
        <f t="array" ref="Y115">IF($C115="","",_xll.ECONOMATICA($C115,"date",,"RealTime"))</f>
        <v>45219.713750000003</v>
      </c>
      <c r="Z115" s="26"/>
      <c r="AA115" s="26"/>
      <c r="AB115" s="26"/>
      <c r="AC115" s="26"/>
    </row>
    <row r="116" spans="3:29" ht="15.5">
      <c r="C116" s="95" t="s">
        <v>147</v>
      </c>
      <c r="D116" s="96"/>
      <c r="E116" s="97" t="s">
        <v>230</v>
      </c>
      <c r="F116" s="98" t="s">
        <v>316</v>
      </c>
      <c r="G116" s="97" t="s">
        <v>250</v>
      </c>
      <c r="H116" s="97"/>
      <c r="I116" s="62"/>
      <c r="J116" s="97" t="s">
        <v>358</v>
      </c>
      <c r="K116" s="97"/>
      <c r="L116" s="97"/>
      <c r="M116" s="63"/>
      <c r="N116" s="84" cm="1">
        <f t="array" ref="N116">IF($C116="","",_xll.ECONOMATICA($C116,"open",,"RealTime"))</f>
        <v>3.51</v>
      </c>
      <c r="O116" s="84" cm="1">
        <f t="array" ref="O116">IF($C116="","",_xll.ECONOMATICA($C116,"high",,"RealTime"))</f>
        <v>3.61</v>
      </c>
      <c r="P116" s="84" cm="1">
        <f t="array" ref="P116">IF($C116="","",_xll.ECONOMATICA($C116,"low",,"RealTime"))</f>
        <v>3.51</v>
      </c>
      <c r="Q116" s="84" cm="1">
        <f t="array" ref="Q116">IF($C116="","",_xll.ECONOMATICA($C116,"price",,"RealTime"))</f>
        <v>3.58</v>
      </c>
      <c r="R116" s="84"/>
      <c r="S116" s="84" cm="1">
        <f t="array" ref="S116">IF($C116="","",_xll.ECONOMATICA($C116,"bidprice",,"RealTime"))</f>
        <v>3.58</v>
      </c>
      <c r="T116" s="84" cm="1">
        <f t="array" ref="T116">IF($C116="","",_xll.ECONOMATICA($C116,"askprice",,"RealTime"))</f>
        <v>3.58</v>
      </c>
      <c r="U116" s="88" cm="1">
        <f t="array" ref="U116">IF($C116="","",_xll.ECONOMATICA($C116,"pricediff",,"RealTime"))</f>
        <v>0.03</v>
      </c>
      <c r="V116" s="88" cm="1">
        <f t="array" ref="V116">IF($C116="","",_xll.ECONOMATICA($C116,"percentdiff",,"RealTime"))</f>
        <v>0.84499999999999997</v>
      </c>
      <c r="W116" s="84" cm="1">
        <f t="array" ref="W116">IF($C116="","",_xll.ECONOMATICA($C116,"#shares",,"RealTime"))</f>
        <v>22248100</v>
      </c>
      <c r="X116" s="84" cm="1">
        <f t="array" ref="X116">IF($C116="","",_xll.ECONOMATICA($C116,"volume$",,"RealTime"))</f>
        <v>79201725</v>
      </c>
      <c r="Y116" s="89" cm="1">
        <f t="array" ref="Y116">IF($C116="","",_xll.ECONOMATICA($C116,"date",,"RealTime"))</f>
        <v>45219.713819444441</v>
      </c>
      <c r="Z116" s="26"/>
      <c r="AA116" s="26"/>
      <c r="AB116" s="26"/>
      <c r="AC116" s="26"/>
    </row>
    <row r="117" spans="3:29" ht="15.5">
      <c r="C117" s="91" t="s">
        <v>148</v>
      </c>
      <c r="D117" s="92"/>
      <c r="E117" s="93" t="s">
        <v>231</v>
      </c>
      <c r="F117" s="94" t="s">
        <v>317</v>
      </c>
      <c r="G117" s="93" t="s">
        <v>249</v>
      </c>
      <c r="H117" s="93"/>
      <c r="I117" s="62"/>
      <c r="J117" s="93" t="s">
        <v>354</v>
      </c>
      <c r="K117" s="93"/>
      <c r="L117" s="93"/>
      <c r="M117" s="63"/>
      <c r="N117" s="83" cm="1">
        <f t="array" ref="N117">IF($C117="","",_xll.ECONOMATICA($C117,"open",,"RealTime"))</f>
        <v>22.79</v>
      </c>
      <c r="O117" s="83" cm="1">
        <f t="array" ref="O117">IF($C117="","",_xll.ECONOMATICA($C117,"high",,"RealTime"))</f>
        <v>23.7</v>
      </c>
      <c r="P117" s="83" cm="1">
        <f t="array" ref="P117">IF($C117="","",_xll.ECONOMATICA($C117,"low",,"RealTime"))</f>
        <v>22.79</v>
      </c>
      <c r="Q117" s="83" cm="1">
        <f t="array" ref="Q117">IF($C117="","",_xll.ECONOMATICA($C117,"price",,"RealTime"))</f>
        <v>23.37</v>
      </c>
      <c r="R117" s="83"/>
      <c r="S117" s="83" cm="1">
        <f t="array" ref="S117">IF($C117="","",_xll.ECONOMATICA($C117,"bidprice",,"RealTime"))</f>
        <v>23.35</v>
      </c>
      <c r="T117" s="83" cm="1">
        <f t="array" ref="T117">IF($C117="","",_xll.ECONOMATICA($C117,"askprice",,"RealTime"))</f>
        <v>23.45</v>
      </c>
      <c r="U117" s="86" cm="1">
        <f t="array" ref="U117">IF($C117="","",_xll.ECONOMATICA($C117,"pricediff",,"RealTime"))</f>
        <v>0.27</v>
      </c>
      <c r="V117" s="86" cm="1">
        <f t="array" ref="V117">IF($C117="","",_xll.ECONOMATICA($C117,"percentdiff",,"RealTime"))</f>
        <v>1.169</v>
      </c>
      <c r="W117" s="83" cm="1">
        <f t="array" ref="W117">IF($C117="","",_xll.ECONOMATICA($C117,"#shares",,"RealTime"))</f>
        <v>6640200</v>
      </c>
      <c r="X117" s="83" cm="1">
        <f t="array" ref="X117">IF($C117="","",_xll.ECONOMATICA($C117,"volume$",,"RealTime"))</f>
        <v>154790629</v>
      </c>
      <c r="Y117" s="87" cm="1">
        <f t="array" ref="Y117">IF($C117="","",_xll.ECONOMATICA($C117,"date",,"RealTime"))</f>
        <v>45219.713634259257</v>
      </c>
      <c r="Z117" s="26"/>
      <c r="AA117" s="26"/>
      <c r="AB117" s="26"/>
      <c r="AC117" s="26"/>
    </row>
    <row r="118" spans="3:29" ht="15.5">
      <c r="C118" s="95" t="s">
        <v>149</v>
      </c>
      <c r="D118" s="96"/>
      <c r="E118" s="97" t="s">
        <v>232</v>
      </c>
      <c r="F118" s="98" t="s">
        <v>318</v>
      </c>
      <c r="G118" s="97" t="s">
        <v>249</v>
      </c>
      <c r="H118" s="97"/>
      <c r="I118" s="62"/>
      <c r="J118" s="97" t="s">
        <v>341</v>
      </c>
      <c r="K118" s="97"/>
      <c r="L118" s="97"/>
      <c r="M118" s="63"/>
      <c r="N118" s="84" cm="1">
        <f t="array" ref="N118">IF($C118="","",_xll.ECONOMATICA($C118,"open",,"RealTime"))</f>
        <v>21.64</v>
      </c>
      <c r="O118" s="84" cm="1">
        <f t="array" ref="O118">IF($C118="","",_xll.ECONOMATICA($C118,"high",,"RealTime"))</f>
        <v>21.8</v>
      </c>
      <c r="P118" s="84" cm="1">
        <f t="array" ref="P118">IF($C118="","",_xll.ECONOMATICA($C118,"low",,"RealTime"))</f>
        <v>21.33</v>
      </c>
      <c r="Q118" s="84" cm="1">
        <f t="array" ref="Q118">IF($C118="","",_xll.ECONOMATICA($C118,"price",,"RealTime"))</f>
        <v>21.57</v>
      </c>
      <c r="R118" s="84"/>
      <c r="S118" s="84" cm="1">
        <f t="array" ref="S118">IF($C118="","",_xll.ECONOMATICA($C118,"bidprice",,"RealTime"))</f>
        <v>21.57</v>
      </c>
      <c r="T118" s="84" cm="1">
        <f t="array" ref="T118">IF($C118="","",_xll.ECONOMATICA($C118,"askprice",,"RealTime"))</f>
        <v>21.57</v>
      </c>
      <c r="U118" s="88" cm="1">
        <f t="array" ref="U118">IF($C118="","",_xll.ECONOMATICA($C118,"pricediff",,"RealTime"))</f>
        <v>-0.1</v>
      </c>
      <c r="V118" s="88" cm="1">
        <f t="array" ref="V118">IF($C118="","",_xll.ECONOMATICA($C118,"percentdiff",,"RealTime"))</f>
        <v>-0.46100000000000002</v>
      </c>
      <c r="W118" s="84" cm="1">
        <f t="array" ref="W118">IF($C118="","",_xll.ECONOMATICA($C118,"#shares",,"RealTime"))</f>
        <v>9385100</v>
      </c>
      <c r="X118" s="84" cm="1">
        <f t="array" ref="X118">IF($C118="","",_xll.ECONOMATICA($C118,"volume$",,"RealTime"))</f>
        <v>201960841</v>
      </c>
      <c r="Y118" s="89" cm="1">
        <f t="array" ref="Y118">IF($C118="","",_xll.ECONOMATICA($C118,"date",,"RealTime"))</f>
        <v>45219.713541666664</v>
      </c>
      <c r="Z118" s="26"/>
      <c r="AA118" s="26"/>
      <c r="AB118" s="26"/>
      <c r="AC118" s="26"/>
    </row>
    <row r="119" spans="3:29" ht="15.5">
      <c r="C119" s="91" t="s">
        <v>150</v>
      </c>
      <c r="D119" s="92"/>
      <c r="E119" s="93" t="s">
        <v>233</v>
      </c>
      <c r="F119" s="94" t="s">
        <v>319</v>
      </c>
      <c r="G119" s="93" t="s">
        <v>249</v>
      </c>
      <c r="H119" s="93"/>
      <c r="I119" s="62"/>
      <c r="J119" s="93" t="s">
        <v>359</v>
      </c>
      <c r="K119" s="93"/>
      <c r="L119" s="93"/>
      <c r="M119" s="63"/>
      <c r="N119" s="83" cm="1">
        <f t="array" ref="N119">IF($C119="","",_xll.ECONOMATICA($C119,"open",,"RealTime"))</f>
        <v>59.99</v>
      </c>
      <c r="O119" s="83" cm="1">
        <f t="array" ref="O119">IF($C119="","",_xll.ECONOMATICA($C119,"high",,"RealTime"))</f>
        <v>60.48</v>
      </c>
      <c r="P119" s="83" cm="1">
        <f t="array" ref="P119">IF($C119="","",_xll.ECONOMATICA($C119,"low",,"RealTime"))</f>
        <v>59.44</v>
      </c>
      <c r="Q119" s="83" cm="1">
        <f t="array" ref="Q119">IF($C119="","",_xll.ECONOMATICA($C119,"price",,"RealTime"))</f>
        <v>59.44</v>
      </c>
      <c r="R119" s="83"/>
      <c r="S119" s="83" cm="1">
        <f t="array" ref="S119">IF($C119="","",_xll.ECONOMATICA($C119,"bidprice",,"RealTime"))</f>
        <v>59.43</v>
      </c>
      <c r="T119" s="83" cm="1">
        <f t="array" ref="T119">IF($C119="","",_xll.ECONOMATICA($C119,"askprice",,"RealTime"))</f>
        <v>59.49</v>
      </c>
      <c r="U119" s="86" cm="1">
        <f t="array" ref="U119">IF($C119="","",_xll.ECONOMATICA($C119,"pricediff",,"RealTime"))</f>
        <v>-0.95</v>
      </c>
      <c r="V119" s="86" cm="1">
        <f t="array" ref="V119">IF($C119="","",_xll.ECONOMATICA($C119,"percentdiff",,"RealTime"))</f>
        <v>-1.573</v>
      </c>
      <c r="W119" s="83" cm="1">
        <f t="array" ref="W119">IF($C119="","",_xll.ECONOMATICA($C119,"#shares",,"RealTime"))</f>
        <v>5409400</v>
      </c>
      <c r="X119" s="83" cm="1">
        <f t="array" ref="X119">IF($C119="","",_xll.ECONOMATICA($C119,"volume$",,"RealTime"))</f>
        <v>322716312</v>
      </c>
      <c r="Y119" s="87" cm="1">
        <f t="array" ref="Y119">IF($C119="","",_xll.ECONOMATICA($C119,"date",,"RealTime"))</f>
        <v>45219.71361111111</v>
      </c>
      <c r="Z119" s="26"/>
      <c r="AA119" s="26"/>
      <c r="AB119" s="26"/>
      <c r="AC119" s="26"/>
    </row>
    <row r="120" spans="3:29" ht="15.5">
      <c r="C120" s="95" t="s">
        <v>151</v>
      </c>
      <c r="D120" s="96"/>
      <c r="E120" s="97" t="s">
        <v>234</v>
      </c>
      <c r="F120" s="98" t="s">
        <v>320</v>
      </c>
      <c r="G120" s="97" t="s">
        <v>252</v>
      </c>
      <c r="H120" s="97"/>
      <c r="I120" s="62"/>
      <c r="J120" s="97" t="s">
        <v>344</v>
      </c>
      <c r="K120" s="97"/>
      <c r="L120" s="97"/>
      <c r="M120" s="63"/>
      <c r="N120" s="84" cm="1">
        <f t="array" ref="N120">IF($C120="","",_xll.ECONOMATICA($C120,"open",,"RealTime"))</f>
        <v>26.38</v>
      </c>
      <c r="O120" s="84" cm="1">
        <f t="array" ref="O120">IF($C120="","",_xll.ECONOMATICA($C120,"high",,"RealTime"))</f>
        <v>26.62</v>
      </c>
      <c r="P120" s="84" cm="1">
        <f t="array" ref="P120">IF($C120="","",_xll.ECONOMATICA($C120,"low",,"RealTime"))</f>
        <v>26.1</v>
      </c>
      <c r="Q120" s="84" cm="1">
        <f t="array" ref="Q120">IF($C120="","",_xll.ECONOMATICA($C120,"price",,"RealTime"))</f>
        <v>26.21</v>
      </c>
      <c r="R120" s="84"/>
      <c r="S120" s="84" cm="1">
        <f t="array" ref="S120">IF($C120="","",_xll.ECONOMATICA($C120,"bidprice",,"RealTime"))</f>
        <v>26.21</v>
      </c>
      <c r="T120" s="84" cm="1">
        <f t="array" ref="T120">IF($C120="","",_xll.ECONOMATICA($C120,"askprice",,"RealTime"))</f>
        <v>26.21</v>
      </c>
      <c r="U120" s="88" cm="1">
        <f t="array" ref="U120">IF($C120="","",_xll.ECONOMATICA($C120,"pricediff",,"RealTime"))</f>
        <v>-0.24</v>
      </c>
      <c r="V120" s="88" cm="1">
        <f t="array" ref="V120">IF($C120="","",_xll.ECONOMATICA($C120,"percentdiff",,"RealTime"))</f>
        <v>-0.91400000000000003</v>
      </c>
      <c r="W120" s="84" cm="1">
        <f t="array" ref="W120">IF($C120="","",_xll.ECONOMATICA($C120,"#shares",,"RealTime"))</f>
        <v>1824300</v>
      </c>
      <c r="X120" s="84" cm="1">
        <f t="array" ref="X120">IF($C120="","",_xll.ECONOMATICA($C120,"volume$",,"RealTime"))</f>
        <v>47875633</v>
      </c>
      <c r="Y120" s="89" cm="1">
        <f t="array" ref="Y120">IF($C120="","",_xll.ECONOMATICA($C120,"date",,"RealTime"))</f>
        <v>45219.71366898148</v>
      </c>
      <c r="Z120" s="26"/>
      <c r="AA120" s="26"/>
      <c r="AB120" s="26"/>
      <c r="AC120" s="26"/>
    </row>
    <row r="121" spans="3:29" ht="15.5">
      <c r="C121" s="91" t="s">
        <v>152</v>
      </c>
      <c r="D121" s="92"/>
      <c r="E121" s="93" t="s">
        <v>235</v>
      </c>
      <c r="F121" s="94" t="s">
        <v>321</v>
      </c>
      <c r="G121" s="93" t="s">
        <v>249</v>
      </c>
      <c r="H121" s="93"/>
      <c r="I121" s="62"/>
      <c r="J121" s="93" t="s">
        <v>347</v>
      </c>
      <c r="K121" s="93"/>
      <c r="L121" s="93"/>
      <c r="M121" s="63"/>
      <c r="N121" s="83" cm="1">
        <f t="array" ref="N121">IF($C121="","",_xll.ECONOMATICA($C121,"open",,"RealTime"))</f>
        <v>37</v>
      </c>
      <c r="O121" s="83" cm="1">
        <f t="array" ref="O121">IF($C121="","",_xll.ECONOMATICA($C121,"high",,"RealTime"))</f>
        <v>37.659999999999997</v>
      </c>
      <c r="P121" s="83" cm="1">
        <f t="array" ref="P121">IF($C121="","",_xll.ECONOMATICA($C121,"low",,"RealTime"))</f>
        <v>36.76</v>
      </c>
      <c r="Q121" s="83" cm="1">
        <f t="array" ref="Q121">IF($C121="","",_xll.ECONOMATICA($C121,"price",,"RealTime"))</f>
        <v>37</v>
      </c>
      <c r="R121" s="83"/>
      <c r="S121" s="83" cm="1">
        <f t="array" ref="S121">IF($C121="","",_xll.ECONOMATICA($C121,"bidprice",,"RealTime"))</f>
        <v>36.99</v>
      </c>
      <c r="T121" s="83" cm="1">
        <f t="array" ref="T121">IF($C121="","",_xll.ECONOMATICA($C121,"askprice",,"RealTime"))</f>
        <v>37.07</v>
      </c>
      <c r="U121" s="86" cm="1">
        <f t="array" ref="U121">IF($C121="","",_xll.ECONOMATICA($C121,"pricediff",,"RealTime"))</f>
        <v>-0.37</v>
      </c>
      <c r="V121" s="86" cm="1">
        <f t="array" ref="V121">IF($C121="","",_xll.ECONOMATICA($C121,"percentdiff",,"RealTime"))</f>
        <v>-0.99</v>
      </c>
      <c r="W121" s="83" cm="1">
        <f t="array" ref="W121">IF($C121="","",_xll.ECONOMATICA($C121,"#shares",,"RealTime"))</f>
        <v>926800</v>
      </c>
      <c r="X121" s="83" cm="1">
        <f t="array" ref="X121">IF($C121="","",_xll.ECONOMATICA($C121,"volume$",,"RealTime"))</f>
        <v>34395839</v>
      </c>
      <c r="Y121" s="87" cm="1">
        <f t="array" ref="Y121">IF($C121="","",_xll.ECONOMATICA($C121,"date",,"RealTime"))</f>
        <v>45219.713819444441</v>
      </c>
      <c r="Z121" s="26"/>
      <c r="AA121" s="26"/>
      <c r="AB121" s="26"/>
      <c r="AC121" s="26"/>
    </row>
    <row r="122" spans="3:29" ht="15.5">
      <c r="C122" s="95" t="s">
        <v>153</v>
      </c>
      <c r="D122" s="96"/>
      <c r="E122" s="97" t="s">
        <v>236</v>
      </c>
      <c r="F122" s="98" t="s">
        <v>322</v>
      </c>
      <c r="G122" s="97" t="s">
        <v>249</v>
      </c>
      <c r="H122" s="97"/>
      <c r="I122" s="62"/>
      <c r="J122" s="97" t="s">
        <v>355</v>
      </c>
      <c r="K122" s="97"/>
      <c r="L122" s="97"/>
      <c r="M122" s="63"/>
      <c r="N122" s="84" cm="1">
        <f t="array" ref="N122">IF($C122="","",_xll.ECONOMATICA($C122,"open",,"RealTime"))</f>
        <v>11.05</v>
      </c>
      <c r="O122" s="84" cm="1">
        <f t="array" ref="O122">IF($C122="","",_xll.ECONOMATICA($C122,"high",,"RealTime"))</f>
        <v>11.12</v>
      </c>
      <c r="P122" s="84" cm="1">
        <f t="array" ref="P122">IF($C122="","",_xll.ECONOMATICA($C122,"low",,"RealTime"))</f>
        <v>10.82</v>
      </c>
      <c r="Q122" s="84" cm="1">
        <f t="array" ref="Q122">IF($C122="","",_xll.ECONOMATICA($C122,"price",,"RealTime"))</f>
        <v>10.88</v>
      </c>
      <c r="R122" s="84"/>
      <c r="S122" s="84" cm="1">
        <f t="array" ref="S122">IF($C122="","",_xll.ECONOMATICA($C122,"bidprice",,"RealTime"))</f>
        <v>10.87</v>
      </c>
      <c r="T122" s="84" cm="1">
        <f t="array" ref="T122">IF($C122="","",_xll.ECONOMATICA($C122,"askprice",,"RealTime"))</f>
        <v>10.88</v>
      </c>
      <c r="U122" s="88" cm="1">
        <f t="array" ref="U122">IF($C122="","",_xll.ECONOMATICA($C122,"pricediff",,"RealTime"))</f>
        <v>-0.37</v>
      </c>
      <c r="V122" s="88" cm="1">
        <f t="array" ref="V122">IF($C122="","",_xll.ECONOMATICA($C122,"percentdiff",,"RealTime"))</f>
        <v>-3.2890000000000001</v>
      </c>
      <c r="W122" s="84" cm="1">
        <f t="array" ref="W122">IF($C122="","",_xll.ECONOMATICA($C122,"#shares",,"RealTime"))</f>
        <v>10131100</v>
      </c>
      <c r="X122" s="84" cm="1">
        <f t="array" ref="X122">IF($C122="","",_xll.ECONOMATICA($C122,"volume$",,"RealTime"))</f>
        <v>110476894</v>
      </c>
      <c r="Y122" s="89" cm="1">
        <f t="array" ref="Y122">IF($C122="","",_xll.ECONOMATICA($C122,"date",,"RealTime"))</f>
        <v>45219.71365740741</v>
      </c>
      <c r="Z122" s="26"/>
      <c r="AA122" s="26"/>
      <c r="AB122" s="26"/>
      <c r="AC122" s="26"/>
    </row>
    <row r="123" spans="3:29" ht="15.5">
      <c r="C123" s="91" t="s">
        <v>154</v>
      </c>
      <c r="D123" s="92"/>
      <c r="E123" s="93" t="s">
        <v>237</v>
      </c>
      <c r="F123" s="94" t="s">
        <v>323</v>
      </c>
      <c r="G123" s="93" t="s">
        <v>249</v>
      </c>
      <c r="H123" s="93"/>
      <c r="I123" s="60"/>
      <c r="J123" s="93" t="s">
        <v>358</v>
      </c>
      <c r="K123" s="93"/>
      <c r="L123" s="93"/>
      <c r="M123" s="61"/>
      <c r="N123" s="83" cm="1">
        <f t="array" ref="N123">IF($C123="","",_xll.ECONOMATICA($C123,"open",,"RealTime"))</f>
        <v>36.5</v>
      </c>
      <c r="O123" s="83" cm="1">
        <f t="array" ref="O123">IF($C123="","",_xll.ECONOMATICA($C123,"high",,"RealTime"))</f>
        <v>36.590000000000003</v>
      </c>
      <c r="P123" s="83" cm="1">
        <f t="array" ref="P123">IF($C123="","",_xll.ECONOMATICA($C123,"low",,"RealTime"))</f>
        <v>35.86</v>
      </c>
      <c r="Q123" s="83" cm="1">
        <f t="array" ref="Q123">IF($C123="","",_xll.ECONOMATICA($C123,"price",,"RealTime"))</f>
        <v>36.270000000000003</v>
      </c>
      <c r="R123" s="83"/>
      <c r="S123" s="83" cm="1">
        <f t="array" ref="S123">IF($C123="","",_xll.ECONOMATICA($C123,"bidprice",,"RealTime"))</f>
        <v>36.229999999999997</v>
      </c>
      <c r="T123" s="83" cm="1">
        <f t="array" ref="T123">IF($C123="","",_xll.ECONOMATICA($C123,"askprice",,"RealTime"))</f>
        <v>36.29</v>
      </c>
      <c r="U123" s="86" cm="1">
        <f t="array" ref="U123">IF($C123="","",_xll.ECONOMATICA($C123,"pricediff",,"RealTime"))</f>
        <v>-0.42</v>
      </c>
      <c r="V123" s="86" cm="1">
        <f t="array" ref="V123">IF($C123="","",_xll.ECONOMATICA($C123,"percentdiff",,"RealTime"))</f>
        <v>-1.145</v>
      </c>
      <c r="W123" s="83" cm="1">
        <f t="array" ref="W123">IF($C123="","",_xll.ECONOMATICA($C123,"#shares",,"RealTime"))</f>
        <v>1364200</v>
      </c>
      <c r="X123" s="83" cm="1">
        <f t="array" ref="X123">IF($C123="","",_xll.ECONOMATICA($C123,"volume$",,"RealTime"))</f>
        <v>49404274</v>
      </c>
      <c r="Y123" s="87" cm="1">
        <f t="array" ref="Y123">IF($C123="","",_xll.ECONOMATICA($C123,"date",,"RealTime"))</f>
        <v>45219.713587962964</v>
      </c>
      <c r="Z123" s="26"/>
      <c r="AA123" s="26"/>
      <c r="AB123" s="26"/>
      <c r="AC123" s="26"/>
    </row>
    <row r="124" spans="3:29" ht="15.5">
      <c r="C124" s="95" t="s">
        <v>155</v>
      </c>
      <c r="D124" s="96"/>
      <c r="E124" s="97" t="s">
        <v>238</v>
      </c>
      <c r="F124" s="98" t="s">
        <v>324</v>
      </c>
      <c r="G124" s="97" t="s">
        <v>249</v>
      </c>
      <c r="H124" s="97"/>
      <c r="I124" s="60"/>
      <c r="J124" s="97" t="s">
        <v>352</v>
      </c>
      <c r="K124" s="97"/>
      <c r="L124" s="97"/>
      <c r="M124" s="61"/>
      <c r="N124" s="84" cm="1">
        <f t="array" ref="N124">IF($C124="","",_xll.ECONOMATICA($C124,"open",,"RealTime"))</f>
        <v>55.64</v>
      </c>
      <c r="O124" s="84" cm="1">
        <f t="array" ref="O124">IF($C124="","",_xll.ECONOMATICA($C124,"high",,"RealTime"))</f>
        <v>55.89</v>
      </c>
      <c r="P124" s="84" cm="1">
        <f t="array" ref="P124">IF($C124="","",_xll.ECONOMATICA($C124,"low",,"RealTime"))</f>
        <v>54.45</v>
      </c>
      <c r="Q124" s="84" cm="1">
        <f t="array" ref="Q124">IF($C124="","",_xll.ECONOMATICA($C124,"price",,"RealTime"))</f>
        <v>54.9</v>
      </c>
      <c r="R124" s="84"/>
      <c r="S124" s="84" cm="1">
        <f t="array" ref="S124">IF($C124="","",_xll.ECONOMATICA($C124,"bidprice",,"RealTime"))</f>
        <v>54.9</v>
      </c>
      <c r="T124" s="84" cm="1">
        <f t="array" ref="T124">IF($C124="","",_xll.ECONOMATICA($C124,"askprice",,"RealTime"))</f>
        <v>54.9</v>
      </c>
      <c r="U124" s="88" cm="1">
        <f t="array" ref="U124">IF($C124="","",_xll.ECONOMATICA($C124,"pricediff",,"RealTime"))</f>
        <v>-1.08</v>
      </c>
      <c r="V124" s="88" cm="1">
        <f t="array" ref="V124">IF($C124="","",_xll.ECONOMATICA($C124,"percentdiff",,"RealTime"))</f>
        <v>-1.929</v>
      </c>
      <c r="W124" s="84" cm="1">
        <f t="array" ref="W124">IF($C124="","",_xll.ECONOMATICA($C124,"#shares",,"RealTime"))</f>
        <v>7527600</v>
      </c>
      <c r="X124" s="84" cm="1">
        <f t="array" ref="X124">IF($C124="","",_xll.ECONOMATICA($C124,"volume$",,"RealTime"))</f>
        <v>413288135</v>
      </c>
      <c r="Y124" s="89" cm="1">
        <f t="array" ref="Y124">IF($C124="","",_xll.ECONOMATICA($C124,"date",,"RealTime"))</f>
        <v>45219.713761574072</v>
      </c>
      <c r="Z124" s="26"/>
      <c r="AA124" s="26"/>
      <c r="AB124" s="26"/>
      <c r="AC124" s="26"/>
    </row>
    <row r="125" spans="3:29" ht="15.5">
      <c r="C125" s="91" t="s">
        <v>156</v>
      </c>
      <c r="D125" s="92"/>
      <c r="E125" s="93" t="s">
        <v>239</v>
      </c>
      <c r="F125" s="94" t="s">
        <v>325</v>
      </c>
      <c r="G125" s="93" t="s">
        <v>254</v>
      </c>
      <c r="H125" s="93"/>
      <c r="I125" s="60"/>
      <c r="J125" s="93" t="s">
        <v>348</v>
      </c>
      <c r="K125" s="93"/>
      <c r="L125" s="93"/>
      <c r="M125" s="61"/>
      <c r="N125" s="83" cm="1">
        <f t="array" ref="N125">IF($C125="","",_xll.ECONOMATICA($C125,"open",,"RealTime"))</f>
        <v>33.72</v>
      </c>
      <c r="O125" s="83" cm="1">
        <f t="array" ref="O125">IF($C125="","",_xll.ECONOMATICA($C125,"high",,"RealTime"))</f>
        <v>34.049999999999997</v>
      </c>
      <c r="P125" s="83" cm="1">
        <f t="array" ref="P125">IF($C125="","",_xll.ECONOMATICA($C125,"low",,"RealTime"))</f>
        <v>33.57</v>
      </c>
      <c r="Q125" s="83" cm="1">
        <f t="array" ref="Q125">IF($C125="","",_xll.ECONOMATICA($C125,"price",,"RealTime"))</f>
        <v>33.76</v>
      </c>
      <c r="R125" s="83"/>
      <c r="S125" s="83" cm="1">
        <f t="array" ref="S125">IF($C125="","",_xll.ECONOMATICA($C125,"bidprice",,"RealTime"))</f>
        <v>33.700000000000003</v>
      </c>
      <c r="T125" s="83" cm="1">
        <f t="array" ref="T125">IF($C125="","",_xll.ECONOMATICA($C125,"askprice",,"RealTime"))</f>
        <v>33.78</v>
      </c>
      <c r="U125" s="86" cm="1">
        <f t="array" ref="U125">IF($C125="","",_xll.ECONOMATICA($C125,"pricediff",,"RealTime"))</f>
        <v>-0.01</v>
      </c>
      <c r="V125" s="86" cm="1">
        <f t="array" ref="V125">IF($C125="","",_xll.ECONOMATICA($C125,"percentdiff",,"RealTime"))</f>
        <v>-0.03</v>
      </c>
      <c r="W125" s="83" cm="1">
        <f t="array" ref="W125">IF($C125="","",_xll.ECONOMATICA($C125,"#shares",,"RealTime"))</f>
        <v>1400100</v>
      </c>
      <c r="X125" s="83" cm="1">
        <f t="array" ref="X125">IF($C125="","",_xll.ECONOMATICA($C125,"volume$",,"RealTime"))</f>
        <v>47285830</v>
      </c>
      <c r="Y125" s="87" cm="1">
        <f t="array" ref="Y125">IF($C125="","",_xll.ECONOMATICA($C125,"date",,"RealTime"))</f>
        <v>45219.713564814818</v>
      </c>
      <c r="Z125" s="26"/>
      <c r="AA125" s="26"/>
      <c r="AB125" s="26"/>
      <c r="AC125" s="26"/>
    </row>
    <row r="126" spans="3:29" ht="15.5">
      <c r="C126" s="95" t="s">
        <v>157</v>
      </c>
      <c r="D126" s="96"/>
      <c r="E126" s="97" t="s">
        <v>240</v>
      </c>
      <c r="F126" s="98" t="s">
        <v>326</v>
      </c>
      <c r="G126" s="97" t="s">
        <v>249</v>
      </c>
      <c r="H126" s="97"/>
      <c r="I126" s="60"/>
      <c r="J126" s="97" t="s">
        <v>360</v>
      </c>
      <c r="K126" s="97"/>
      <c r="L126" s="97"/>
      <c r="M126" s="61"/>
      <c r="N126" s="84" cm="1">
        <f t="array" ref="N126">IF($C126="","",_xll.ECONOMATICA($C126,"open",,"RealTime"))</f>
        <v>45.62</v>
      </c>
      <c r="O126" s="84" cm="1">
        <f t="array" ref="O126">IF($C126="","",_xll.ECONOMATICA($C126,"high",,"RealTime"))</f>
        <v>46.03</v>
      </c>
      <c r="P126" s="84" cm="1">
        <f t="array" ref="P126">IF($C126="","",_xll.ECONOMATICA($C126,"low",,"RealTime"))</f>
        <v>45.14</v>
      </c>
      <c r="Q126" s="84" cm="1">
        <f t="array" ref="Q126">IF($C126="","",_xll.ECONOMATICA($C126,"price",,"RealTime"))</f>
        <v>45.14</v>
      </c>
      <c r="R126" s="84"/>
      <c r="S126" s="84" cm="1">
        <f t="array" ref="S126">IF($C126="","",_xll.ECONOMATICA($C126,"bidprice",,"RealTime"))</f>
        <v>45.14</v>
      </c>
      <c r="T126" s="84" cm="1">
        <f t="array" ref="T126">IF($C126="","",_xll.ECONOMATICA($C126,"askprice",,"RealTime"))</f>
        <v>45.27</v>
      </c>
      <c r="U126" s="88" cm="1">
        <f t="array" ref="U126">IF($C126="","",_xll.ECONOMATICA($C126,"pricediff",,"RealTime"))</f>
        <v>-0.64</v>
      </c>
      <c r="V126" s="88" cm="1">
        <f t="array" ref="V126">IF($C126="","",_xll.ECONOMATICA($C126,"percentdiff",,"RealTime"))</f>
        <v>-1.3979999999999999</v>
      </c>
      <c r="W126" s="84" cm="1">
        <f t="array" ref="W126">IF($C126="","",_xll.ECONOMATICA($C126,"#shares",,"RealTime"))</f>
        <v>1515100</v>
      </c>
      <c r="X126" s="84" cm="1">
        <f t="array" ref="X126">IF($C126="","",_xll.ECONOMATICA($C126,"volume$",,"RealTime"))</f>
        <v>68825879</v>
      </c>
      <c r="Y126" s="89" cm="1">
        <f t="array" ref="Y126">IF($C126="","",_xll.ECONOMATICA($C126,"date",,"RealTime"))</f>
        <v>45219.713622685187</v>
      </c>
      <c r="Z126" s="26"/>
      <c r="AA126" s="26"/>
      <c r="AB126" s="26"/>
      <c r="AC126" s="26"/>
    </row>
    <row r="127" spans="3:29" ht="15.5">
      <c r="C127" s="91" t="s">
        <v>158</v>
      </c>
      <c r="D127" s="92"/>
      <c r="E127" s="93" t="s">
        <v>241</v>
      </c>
      <c r="F127" s="94" t="s">
        <v>327</v>
      </c>
      <c r="G127" s="93" t="s">
        <v>249</v>
      </c>
      <c r="H127" s="93"/>
      <c r="I127" s="60"/>
      <c r="J127" s="93" t="s">
        <v>360</v>
      </c>
      <c r="K127" s="93"/>
      <c r="L127" s="93"/>
      <c r="M127" s="61"/>
      <c r="N127" s="83" cm="1">
        <f t="array" ref="N127">IF($C127="","",_xll.ECONOMATICA($C127,"open",,"RealTime"))</f>
        <v>15.38</v>
      </c>
      <c r="O127" s="83" cm="1">
        <f t="array" ref="O127">IF($C127="","",_xll.ECONOMATICA($C127,"high",,"RealTime"))</f>
        <v>15.51</v>
      </c>
      <c r="P127" s="83" cm="1">
        <f t="array" ref="P127">IF($C127="","",_xll.ECONOMATICA($C127,"low",,"RealTime"))</f>
        <v>15.19</v>
      </c>
      <c r="Q127" s="83" cm="1">
        <f t="array" ref="Q127">IF($C127="","",_xll.ECONOMATICA($C127,"price",,"RealTime"))</f>
        <v>15.19</v>
      </c>
      <c r="R127" s="83"/>
      <c r="S127" s="83" cm="1">
        <f t="array" ref="S127">IF($C127="","",_xll.ECONOMATICA($C127,"bidprice",,"RealTime"))</f>
        <v>15.19</v>
      </c>
      <c r="T127" s="83" cm="1">
        <f t="array" ref="T127">IF($C127="","",_xll.ECONOMATICA($C127,"askprice",,"RealTime"))</f>
        <v>15.22</v>
      </c>
      <c r="U127" s="86" cm="1">
        <f t="array" ref="U127">IF($C127="","",_xll.ECONOMATICA($C127,"pricediff",,"RealTime"))</f>
        <v>-0.23</v>
      </c>
      <c r="V127" s="86" cm="1">
        <f t="array" ref="V127">IF($C127="","",_xll.ECONOMATICA($C127,"percentdiff",,"RealTime"))</f>
        <v>-1.492</v>
      </c>
      <c r="W127" s="83" cm="1">
        <f t="array" ref="W127">IF($C127="","",_xll.ECONOMATICA($C127,"#shares",,"RealTime"))</f>
        <v>3471600</v>
      </c>
      <c r="X127" s="83" cm="1">
        <f t="array" ref="X127">IF($C127="","",_xll.ECONOMATICA($C127,"volume$",,"RealTime"))</f>
        <v>53144705</v>
      </c>
      <c r="Y127" s="87" cm="1">
        <f t="array" ref="Y127">IF($C127="","",_xll.ECONOMATICA($C127,"date",,"RealTime"))</f>
        <v>45219.713819444441</v>
      </c>
      <c r="Z127" s="26"/>
      <c r="AA127" s="26"/>
      <c r="AB127" s="26"/>
      <c r="AC127" s="26"/>
    </row>
    <row r="128" spans="3:29" ht="15.5">
      <c r="C128" s="95" t="s">
        <v>159</v>
      </c>
      <c r="D128" s="96"/>
      <c r="E128" s="97" t="s">
        <v>242</v>
      </c>
      <c r="F128" s="98" t="s">
        <v>328</v>
      </c>
      <c r="G128" s="97" t="s">
        <v>249</v>
      </c>
      <c r="H128" s="97"/>
      <c r="I128" s="60"/>
      <c r="J128" s="97" t="s">
        <v>357</v>
      </c>
      <c r="K128" s="97"/>
      <c r="L128" s="97"/>
      <c r="M128" s="61"/>
      <c r="N128" s="84" cm="1">
        <f t="array" ref="N128">IF($C128="","",_xll.ECONOMATICA($C128,"open",,"RealTime"))</f>
        <v>25.75</v>
      </c>
      <c r="O128" s="84" cm="1">
        <f t="array" ref="O128">IF($C128="","",_xll.ECONOMATICA($C128,"high",,"RealTime"))</f>
        <v>26.25</v>
      </c>
      <c r="P128" s="84" cm="1">
        <f t="array" ref="P128">IF($C128="","",_xll.ECONOMATICA($C128,"low",,"RealTime"))</f>
        <v>25.71</v>
      </c>
      <c r="Q128" s="84" cm="1">
        <f t="array" ref="Q128">IF($C128="","",_xll.ECONOMATICA($C128,"price",,"RealTime"))</f>
        <v>25.73</v>
      </c>
      <c r="R128" s="84"/>
      <c r="S128" s="84" cm="1">
        <f t="array" ref="S128">IF($C128="","",_xll.ECONOMATICA($C128,"bidprice",,"RealTime"))</f>
        <v>25.73</v>
      </c>
      <c r="T128" s="84" cm="1">
        <f t="array" ref="T128">IF($C128="","",_xll.ECONOMATICA($C128,"askprice",,"RealTime"))</f>
        <v>25.73</v>
      </c>
      <c r="U128" s="88" cm="1">
        <f t="array" ref="U128">IF($C128="","",_xll.ECONOMATICA($C128,"pricediff",,"RealTime"))</f>
        <v>-0.41</v>
      </c>
      <c r="V128" s="88" cm="1">
        <f t="array" ref="V128">IF($C128="","",_xll.ECONOMATICA($C128,"percentdiff",,"RealTime"))</f>
        <v>-1.5680000000000001</v>
      </c>
      <c r="W128" s="84" cm="1">
        <f t="array" ref="W128">IF($C128="","",_xll.ECONOMATICA($C128,"#shares",,"RealTime"))</f>
        <v>2676200</v>
      </c>
      <c r="X128" s="84" cm="1">
        <f t="array" ref="X128">IF($C128="","",_xll.ECONOMATICA($C128,"volume$",,"RealTime"))</f>
        <v>69335149</v>
      </c>
      <c r="Y128" s="89" cm="1">
        <f t="array" ref="Y128">IF($C128="","",_xll.ECONOMATICA($C128,"date",,"RealTime"))</f>
        <v>45219.713877314818</v>
      </c>
      <c r="Z128" s="26"/>
      <c r="AA128" s="26"/>
      <c r="AB128" s="26"/>
      <c r="AC128" s="26"/>
    </row>
    <row r="129" spans="3:29" ht="15.5">
      <c r="C129" s="91" t="s">
        <v>160</v>
      </c>
      <c r="D129" s="92"/>
      <c r="E129" s="93" t="s">
        <v>243</v>
      </c>
      <c r="F129" s="94" t="s">
        <v>329</v>
      </c>
      <c r="G129" s="93" t="s">
        <v>249</v>
      </c>
      <c r="H129" s="93"/>
      <c r="I129" s="60"/>
      <c r="J129" s="93" t="s">
        <v>335</v>
      </c>
      <c r="K129" s="93"/>
      <c r="L129" s="93"/>
      <c r="M129" s="61"/>
      <c r="N129" s="83" cm="1">
        <f t="array" ref="N129">IF($C129="","",_xll.ECONOMATICA($C129,"open",,"RealTime"))</f>
        <v>19.670000000000002</v>
      </c>
      <c r="O129" s="83" cm="1">
        <f t="array" ref="O129">IF($C129="","",_xll.ECONOMATICA($C129,"high",,"RealTime"))</f>
        <v>20.079999999999998</v>
      </c>
      <c r="P129" s="83" cm="1">
        <f t="array" ref="P129">IF($C129="","",_xll.ECONOMATICA($C129,"low",,"RealTime"))</f>
        <v>19.57</v>
      </c>
      <c r="Q129" s="83" cm="1">
        <f t="array" ref="Q129">IF($C129="","",_xll.ECONOMATICA($C129,"price",,"RealTime"))</f>
        <v>19.809999999999999</v>
      </c>
      <c r="R129" s="83"/>
      <c r="S129" s="83" cm="1">
        <f t="array" ref="S129">IF($C129="","",_xll.ECONOMATICA($C129,"bidprice",,"RealTime"))</f>
        <v>19.809999999999999</v>
      </c>
      <c r="T129" s="83" cm="1">
        <f t="array" ref="T129">IF($C129="","",_xll.ECONOMATICA($C129,"askprice",,"RealTime"))</f>
        <v>19.809999999999999</v>
      </c>
      <c r="U129" s="86" cm="1">
        <f t="array" ref="U129">IF($C129="","",_xll.ECONOMATICA($C129,"pricediff",,"RealTime"))</f>
        <v>7.0000000000000007E-2</v>
      </c>
      <c r="V129" s="86" cm="1">
        <f t="array" ref="V129">IF($C129="","",_xll.ECONOMATICA($C129,"percentdiff",,"RealTime"))</f>
        <v>0.35499999999999998</v>
      </c>
      <c r="W129" s="83" cm="1">
        <f t="array" ref="W129">IF($C129="","",_xll.ECONOMATICA($C129,"#shares",,"RealTime"))</f>
        <v>6484600</v>
      </c>
      <c r="X129" s="83" cm="1">
        <f t="array" ref="X129">IF($C129="","",_xll.ECONOMATICA($C129,"volume$",,"RealTime"))</f>
        <v>129058041</v>
      </c>
      <c r="Y129" s="87" cm="1">
        <f t="array" ref="Y129">IF($C129="","",_xll.ECONOMATICA($C129,"date",,"RealTime"))</f>
        <v>45219.713750000003</v>
      </c>
      <c r="Z129" s="26"/>
      <c r="AA129" s="26"/>
      <c r="AB129" s="26"/>
      <c r="AC129" s="26"/>
    </row>
    <row r="130" spans="3:29" ht="15.5">
      <c r="C130" s="95" t="s">
        <v>161</v>
      </c>
      <c r="D130" s="96"/>
      <c r="E130" s="97" t="s">
        <v>244</v>
      </c>
      <c r="F130" s="98" t="s">
        <v>330</v>
      </c>
      <c r="G130" s="97" t="s">
        <v>251</v>
      </c>
      <c r="H130" s="97"/>
      <c r="I130" s="60"/>
      <c r="J130" s="97" t="s">
        <v>355</v>
      </c>
      <c r="K130" s="97"/>
      <c r="L130" s="97"/>
      <c r="M130" s="61"/>
      <c r="N130" s="84" cm="1">
        <f t="array" ref="N130">IF($C130="","",_xll.ECONOMATICA($C130,"open",,"RealTime"))</f>
        <v>6.05</v>
      </c>
      <c r="O130" s="84" cm="1">
        <f t="array" ref="O130">IF($C130="","",_xll.ECONOMATICA($C130,"high",,"RealTime"))</f>
        <v>6.09</v>
      </c>
      <c r="P130" s="84" cm="1">
        <f t="array" ref="P130">IF($C130="","",_xll.ECONOMATICA($C130,"low",,"RealTime"))</f>
        <v>5.92</v>
      </c>
      <c r="Q130" s="84" cm="1">
        <f t="array" ref="Q130">IF($C130="","",_xll.ECONOMATICA($C130,"price",,"RealTime"))</f>
        <v>5.95</v>
      </c>
      <c r="R130" s="84"/>
      <c r="S130" s="84" cm="1">
        <f t="array" ref="S130">IF($C130="","",_xll.ECONOMATICA($C130,"bidprice",,"RealTime"))</f>
        <v>5.95</v>
      </c>
      <c r="T130" s="84" cm="1">
        <f t="array" ref="T130">IF($C130="","",_xll.ECONOMATICA($C130,"askprice",,"RealTime"))</f>
        <v>5.95</v>
      </c>
      <c r="U130" s="88" cm="1">
        <f t="array" ref="U130">IF($C130="","",_xll.ECONOMATICA($C130,"pricediff",,"RealTime"))</f>
        <v>-0.15</v>
      </c>
      <c r="V130" s="88" cm="1">
        <f t="array" ref="V130">IF($C130="","",_xll.ECONOMATICA($C130,"percentdiff",,"RealTime"))</f>
        <v>-2.4590000000000001</v>
      </c>
      <c r="W130" s="84" cm="1">
        <f t="array" ref="W130">IF($C130="","",_xll.ECONOMATICA($C130,"#shares",,"RealTime"))</f>
        <v>12993800</v>
      </c>
      <c r="X130" s="84" cm="1">
        <f t="array" ref="X130">IF($C130="","",_xll.ECONOMATICA($C130,"volume$",,"RealTime"))</f>
        <v>77617724</v>
      </c>
      <c r="Y130" s="89" cm="1">
        <f t="array" ref="Y130">IF($C130="","",_xll.ECONOMATICA($C130,"date",,"RealTime"))</f>
        <v>45219.713634259257</v>
      </c>
      <c r="Z130" s="26"/>
      <c r="AA130" s="26"/>
      <c r="AB130" s="26"/>
      <c r="AC130" s="26"/>
    </row>
    <row r="131" spans="3:29" ht="15.5">
      <c r="C131" s="91" t="s">
        <v>162</v>
      </c>
      <c r="D131" s="92"/>
      <c r="E131" s="93" t="s">
        <v>245</v>
      </c>
      <c r="F131" s="94" t="s">
        <v>331</v>
      </c>
      <c r="G131" s="93" t="s">
        <v>249</v>
      </c>
      <c r="H131" s="93"/>
      <c r="I131" s="60"/>
      <c r="J131" s="93" t="s">
        <v>345</v>
      </c>
      <c r="K131" s="93"/>
      <c r="L131" s="93"/>
      <c r="M131" s="61"/>
      <c r="N131" s="83" cm="1">
        <f t="array" ref="N131">IF($C131="","",_xll.ECONOMATICA($C131,"open",,"RealTime"))</f>
        <v>63.32</v>
      </c>
      <c r="O131" s="83" cm="1">
        <f t="array" ref="O131">IF($C131="","",_xll.ECONOMATICA($C131,"high",,"RealTime"))</f>
        <v>63.47</v>
      </c>
      <c r="P131" s="83" cm="1">
        <f t="array" ref="P131">IF($C131="","",_xll.ECONOMATICA($C131,"low",,"RealTime"))</f>
        <v>62</v>
      </c>
      <c r="Q131" s="83" cm="1">
        <f t="array" ref="Q131">IF($C131="","",_xll.ECONOMATICA($C131,"price",,"RealTime"))</f>
        <v>62.68</v>
      </c>
      <c r="R131" s="83"/>
      <c r="S131" s="83" cm="1">
        <f t="array" ref="S131">IF($C131="","",_xll.ECONOMATICA($C131,"bidprice",,"RealTime"))</f>
        <v>62.68</v>
      </c>
      <c r="T131" s="83" cm="1">
        <f t="array" ref="T131">IF($C131="","",_xll.ECONOMATICA($C131,"askprice",,"RealTime"))</f>
        <v>62.68</v>
      </c>
      <c r="U131" s="86" cm="1">
        <f t="array" ref="U131">IF($C131="","",_xll.ECONOMATICA($C131,"pricediff",,"RealTime"))</f>
        <v>-1.74</v>
      </c>
      <c r="V131" s="86" cm="1">
        <f t="array" ref="V131">IF($C131="","",_xll.ECONOMATICA($C131,"percentdiff",,"RealTime"))</f>
        <v>-2.7010000000000001</v>
      </c>
      <c r="W131" s="83" cm="1">
        <f t="array" ref="W131">IF($C131="","",_xll.ECONOMATICA($C131,"#shares",,"RealTime"))</f>
        <v>57607500</v>
      </c>
      <c r="X131" s="83" cm="1">
        <f t="array" ref="X131">IF($C131="","",_xll.ECONOMATICA($C131,"volume$",,"RealTime"))</f>
        <v>3614362623</v>
      </c>
      <c r="Y131" s="87" cm="1">
        <f t="array" ref="Y131">IF($C131="","",_xll.ECONOMATICA($C131,"date",,"RealTime"))</f>
        <v>45219.713703703703</v>
      </c>
      <c r="Z131" s="26"/>
      <c r="AA131" s="26"/>
      <c r="AB131" s="26"/>
      <c r="AC131" s="26"/>
    </row>
    <row r="132" spans="3:29" ht="15.5">
      <c r="C132" s="95" t="s">
        <v>401</v>
      </c>
      <c r="D132" s="96"/>
      <c r="E132" s="97" t="s">
        <v>404</v>
      </c>
      <c r="F132" s="98" t="s">
        <v>407</v>
      </c>
      <c r="G132" s="97" t="s">
        <v>249</v>
      </c>
      <c r="H132" s="97"/>
      <c r="I132" s="60"/>
      <c r="J132" s="97" t="s">
        <v>349</v>
      </c>
      <c r="K132" s="97"/>
      <c r="L132" s="97"/>
      <c r="M132" s="61"/>
      <c r="N132" s="84" cm="1">
        <f t="array" ref="N132">IF($C132="","",_xll.ECONOMATICA($C132,"open",,"RealTime"))</f>
        <v>7.93</v>
      </c>
      <c r="O132" s="84" cm="1">
        <f t="array" ref="O132">IF($C132="","",_xll.ECONOMATICA($C132,"high",,"RealTime"))</f>
        <v>8.1</v>
      </c>
      <c r="P132" s="84" cm="1">
        <f t="array" ref="P132">IF($C132="","",_xll.ECONOMATICA($C132,"low",,"RealTime"))</f>
        <v>7.82</v>
      </c>
      <c r="Q132" s="84" cm="1">
        <f t="array" ref="Q132">IF($C132="","",_xll.ECONOMATICA($C132,"price",,"RealTime"))</f>
        <v>8.0299999999999994</v>
      </c>
      <c r="R132" s="84"/>
      <c r="S132" s="84" cm="1">
        <f t="array" ref="S132">IF($C132="","",_xll.ECONOMATICA($C132,"bidprice",,"RealTime"))</f>
        <v>8.0299999999999994</v>
      </c>
      <c r="T132" s="84" cm="1">
        <f t="array" ref="T132">IF($C132="","",_xll.ECONOMATICA($C132,"askprice",,"RealTime"))</f>
        <v>8.0299999999999994</v>
      </c>
      <c r="U132" s="88" cm="1">
        <f t="array" ref="U132">IF($C132="","",_xll.ECONOMATICA($C132,"pricediff",,"RealTime"))</f>
        <v>0.04</v>
      </c>
      <c r="V132" s="88" cm="1">
        <f t="array" ref="V132">IF($C132="","",_xll.ECONOMATICA($C132,"percentdiff",,"RealTime"))</f>
        <v>0.501</v>
      </c>
      <c r="W132" s="84" cm="1">
        <f t="array" ref="W132">IF($C132="","",_xll.ECONOMATICA($C132,"#shares",,"RealTime"))</f>
        <v>6670900</v>
      </c>
      <c r="X132" s="84" cm="1">
        <f t="array" ref="X132">IF($C132="","",_xll.ECONOMATICA($C132,"volume$",,"RealTime"))</f>
        <v>53165551</v>
      </c>
      <c r="Y132" s="89" cm="1">
        <f t="array" ref="Y132">IF($C132="","",_xll.ECONOMATICA($C132,"date",,"RealTime"))</f>
        <v>45219.713622685187</v>
      </c>
      <c r="Z132" s="26"/>
      <c r="AA132" s="26"/>
      <c r="AB132" s="26"/>
      <c r="AC132" s="26"/>
    </row>
    <row r="133" spans="3:29" ht="15.5">
      <c r="C133" s="91" t="s">
        <v>163</v>
      </c>
      <c r="D133" s="92"/>
      <c r="E133" s="93" t="s">
        <v>246</v>
      </c>
      <c r="F133" s="94" t="s">
        <v>332</v>
      </c>
      <c r="G133" s="93" t="s">
        <v>249</v>
      </c>
      <c r="H133" s="93"/>
      <c r="I133" s="60"/>
      <c r="J133" s="93" t="s">
        <v>335</v>
      </c>
      <c r="K133" s="93"/>
      <c r="L133" s="93"/>
      <c r="M133" s="61"/>
      <c r="N133" s="83" cm="1">
        <f t="array" ref="N133">IF($C133="","",_xll.ECONOMATICA($C133,"open",,"RealTime"))</f>
        <v>19.16</v>
      </c>
      <c r="O133" s="83" cm="1">
        <f t="array" ref="O133">IF($C133="","",_xll.ECONOMATICA($C133,"high",,"RealTime"))</f>
        <v>19.760000000000002</v>
      </c>
      <c r="P133" s="83" cm="1">
        <f t="array" ref="P133">IF($C133="","",_xll.ECONOMATICA($C133,"low",,"RealTime"))</f>
        <v>19.149999999999999</v>
      </c>
      <c r="Q133" s="83" cm="1">
        <f t="array" ref="Q133">IF($C133="","",_xll.ECONOMATICA($C133,"price",,"RealTime"))</f>
        <v>19.57</v>
      </c>
      <c r="R133" s="83"/>
      <c r="S133" s="83" cm="1">
        <f t="array" ref="S133">IF($C133="","",_xll.ECONOMATICA($C133,"bidprice",,"RealTime"))</f>
        <v>19.57</v>
      </c>
      <c r="T133" s="83" cm="1">
        <f t="array" ref="T133">IF($C133="","",_xll.ECONOMATICA($C133,"askprice",,"RealTime"))</f>
        <v>19.57</v>
      </c>
      <c r="U133" s="86" cm="1">
        <f t="array" ref="U133">IF($C133="","",_xll.ECONOMATICA($C133,"pricediff",,"RealTime"))</f>
        <v>0.25</v>
      </c>
      <c r="V133" s="86" cm="1">
        <f t="array" ref="V133">IF($C133="","",_xll.ECONOMATICA($C133,"percentdiff",,"RealTime"))</f>
        <v>1.294</v>
      </c>
      <c r="W133" s="83" cm="1">
        <f t="array" ref="W133">IF($C133="","",_xll.ECONOMATICA($C133,"#shares",,"RealTime"))</f>
        <v>13310100</v>
      </c>
      <c r="X133" s="83" cm="1">
        <f t="array" ref="X133">IF($C133="","",_xll.ECONOMATICA($C133,"volume$",,"RealTime"))</f>
        <v>259735341</v>
      </c>
      <c r="Y133" s="87" cm="1">
        <f t="array" ref="Y133">IF($C133="","",_xll.ECONOMATICA($C133,"date",,"RealTime"))</f>
        <v>45219.713634259257</v>
      </c>
      <c r="Z133" s="26"/>
      <c r="AA133" s="26"/>
      <c r="AB133" s="26"/>
      <c r="AC133" s="26"/>
    </row>
    <row r="134" spans="3:29" ht="15.5">
      <c r="C134" s="95" t="s">
        <v>164</v>
      </c>
      <c r="D134" s="96"/>
      <c r="E134" s="97" t="s">
        <v>247</v>
      </c>
      <c r="F134" s="98" t="s">
        <v>333</v>
      </c>
      <c r="G134" s="97" t="s">
        <v>249</v>
      </c>
      <c r="H134" s="97"/>
      <c r="I134" s="60"/>
      <c r="J134" s="97" t="s">
        <v>361</v>
      </c>
      <c r="K134" s="97"/>
      <c r="L134" s="97"/>
      <c r="M134" s="61"/>
      <c r="N134" s="84" cm="1">
        <f t="array" ref="N134">IF($C134="","",_xll.ECONOMATICA($C134,"open",,"RealTime"))</f>
        <v>33.869999999999997</v>
      </c>
      <c r="O134" s="84" cm="1">
        <f t="array" ref="O134">IF($C134="","",_xll.ECONOMATICA($C134,"high",,"RealTime"))</f>
        <v>34.33</v>
      </c>
      <c r="P134" s="84" cm="1">
        <f t="array" ref="P134">IF($C134="","",_xll.ECONOMATICA($C134,"low",,"RealTime"))</f>
        <v>33.71</v>
      </c>
      <c r="Q134" s="84" cm="1">
        <f t="array" ref="Q134">IF($C134="","",_xll.ECONOMATICA($C134,"price",,"RealTime"))</f>
        <v>33.81</v>
      </c>
      <c r="R134" s="84"/>
      <c r="S134" s="84" cm="1">
        <f t="array" ref="S134">IF($C134="","",_xll.ECONOMATICA($C134,"bidprice",,"RealTime"))</f>
        <v>33.81</v>
      </c>
      <c r="T134" s="84" cm="1">
        <f t="array" ref="T134">IF($C134="","",_xll.ECONOMATICA($C134,"askprice",,"RealTime"))</f>
        <v>33.81</v>
      </c>
      <c r="U134" s="88" cm="1">
        <f t="array" ref="U134">IF($C134="","",_xll.ECONOMATICA($C134,"pricediff",,"RealTime"))</f>
        <v>-0.13</v>
      </c>
      <c r="V134" s="88" cm="1">
        <f t="array" ref="V134">IF($C134="","",_xll.ECONOMATICA($C134,"percentdiff",,"RealTime"))</f>
        <v>-0.38300000000000001</v>
      </c>
      <c r="W134" s="84" cm="1">
        <f t="array" ref="W134">IF($C134="","",_xll.ECONOMATICA($C134,"#shares",,"RealTime"))</f>
        <v>4583200</v>
      </c>
      <c r="X134" s="84" cm="1">
        <f t="array" ref="X134">IF($C134="","",_xll.ECONOMATICA($C134,"volume$",,"RealTime"))</f>
        <v>155282949</v>
      </c>
      <c r="Y134" s="89" cm="1">
        <f t="array" ref="Y134">IF($C134="","",_xll.ECONOMATICA($C134,"date",,"RealTime"))</f>
        <v>45219.713842592595</v>
      </c>
      <c r="Z134" s="26"/>
      <c r="AA134" s="26"/>
      <c r="AB134" s="26"/>
      <c r="AC134" s="26"/>
    </row>
    <row r="135" spans="3:29" ht="15.5">
      <c r="C135" s="91" t="s">
        <v>165</v>
      </c>
      <c r="D135" s="92"/>
      <c r="E135" s="93" t="s">
        <v>248</v>
      </c>
      <c r="F135" s="94" t="s">
        <v>334</v>
      </c>
      <c r="G135" s="93" t="s">
        <v>249</v>
      </c>
      <c r="H135" s="93"/>
      <c r="I135" s="60"/>
      <c r="J135" s="93" t="s">
        <v>349</v>
      </c>
      <c r="K135" s="93"/>
      <c r="L135" s="93"/>
      <c r="M135" s="61"/>
      <c r="N135" s="83" cm="1">
        <f t="array" ref="N135">IF($C135="","",_xll.ECONOMATICA($C135,"open",,"RealTime"))</f>
        <v>18.46</v>
      </c>
      <c r="O135" s="83" cm="1">
        <f t="array" ref="O135">IF($C135="","",_xll.ECONOMATICA($C135,"high",,"RealTime"))</f>
        <v>18.93</v>
      </c>
      <c r="P135" s="83" cm="1">
        <f t="array" ref="P135">IF($C135="","",_xll.ECONOMATICA($C135,"low",,"RealTime"))</f>
        <v>18.18</v>
      </c>
      <c r="Q135" s="83" cm="1">
        <f t="array" ref="Q135">IF($C135="","",_xll.ECONOMATICA($C135,"price",,"RealTime"))</f>
        <v>18.29</v>
      </c>
      <c r="R135" s="83"/>
      <c r="S135" s="83" cm="1">
        <f t="array" ref="S135">IF($C135="","",_xll.ECONOMATICA($C135,"bidprice",,"RealTime"))</f>
        <v>18.21</v>
      </c>
      <c r="T135" s="83" cm="1">
        <f t="array" ref="T135">IF($C135="","",_xll.ECONOMATICA($C135,"askprice",,"RealTime"))</f>
        <v>18.29</v>
      </c>
      <c r="U135" s="86" cm="1">
        <f t="array" ref="U135">IF($C135="","",_xll.ECONOMATICA($C135,"pricediff",,"RealTime"))</f>
        <v>-0.36</v>
      </c>
      <c r="V135" s="86" cm="1">
        <f t="array" ref="V135">IF($C135="","",_xll.ECONOMATICA($C135,"percentdiff",,"RealTime"))</f>
        <v>-1.93</v>
      </c>
      <c r="W135" s="83" cm="1">
        <f t="array" ref="W135">IF($C135="","",_xll.ECONOMATICA($C135,"#shares",,"RealTime"))</f>
        <v>3110900</v>
      </c>
      <c r="X135" s="83" cm="1">
        <f t="array" ref="X135">IF($C135="","",_xll.ECONOMATICA($C135,"volume$",,"RealTime"))</f>
        <v>57243159</v>
      </c>
      <c r="Y135" s="87" cm="1">
        <f t="array" ref="Y135">IF($C135="","",_xll.ECONOMATICA($C135,"date",,"RealTime"))</f>
        <v>45219.713854166665</v>
      </c>
      <c r="Z135" s="26"/>
      <c r="AA135" s="26"/>
      <c r="AB135" s="26"/>
      <c r="AC135" s="26"/>
    </row>
    <row r="136" spans="3:29" ht="15.5">
      <c r="C136" s="95"/>
      <c r="D136" s="96"/>
      <c r="E136" s="97"/>
      <c r="F136" s="98"/>
      <c r="G136" s="97"/>
      <c r="H136" s="97"/>
      <c r="I136" s="60"/>
      <c r="J136" s="97"/>
      <c r="K136" s="97"/>
      <c r="L136" s="97"/>
      <c r="M136" s="61"/>
      <c r="N136" s="84" t="str" cm="1">
        <f t="array" ref="N136">IF($C136="","",_xll.ECONOMATICA($C136,"open",,"RealTime"))</f>
        <v/>
      </c>
      <c r="O136" s="84" t="str" cm="1">
        <f t="array" ref="O136">IF($C136="","",_xll.ECONOMATICA($C136,"high",,"RealTime"))</f>
        <v/>
      </c>
      <c r="P136" s="84" t="str" cm="1">
        <f t="array" ref="P136">IF($C136="","",_xll.ECONOMATICA($C136,"low",,"RealTime"))</f>
        <v/>
      </c>
      <c r="Q136" s="84" t="str" cm="1">
        <f t="array" ref="Q136">IF($C136="","",_xll.ECONOMATICA($C136,"price",,"RealTime"))</f>
        <v/>
      </c>
      <c r="R136" s="84"/>
      <c r="S136" s="84" t="str" cm="1">
        <f t="array" ref="S136">IF($C136="","",_xll.ECONOMATICA($C136,"bidprice",,"RealTime"))</f>
        <v/>
      </c>
      <c r="T136" s="84" t="str" cm="1">
        <f t="array" ref="T136">IF($C136="","",_xll.ECONOMATICA($C136,"askprice",,"RealTime"))</f>
        <v/>
      </c>
      <c r="U136" s="88" t="str" cm="1">
        <f t="array" ref="U136">IF($C136="","",_xll.ECONOMATICA($C136,"pricediff",,"RealTime"))</f>
        <v/>
      </c>
      <c r="V136" s="88" t="str" cm="1">
        <f t="array" ref="V136">IF($C136="","",_xll.ECONOMATICA($C136,"percentdiff",,"RealTime"))</f>
        <v/>
      </c>
      <c r="W136" s="84" t="str" cm="1">
        <f t="array" ref="W136">IF($C136="","",_xll.ECONOMATICA($C136,"#shares",,"RealTime"))</f>
        <v/>
      </c>
      <c r="X136" s="84" t="str" cm="1">
        <f t="array" ref="X136">IF($C136="","",_xll.ECONOMATICA($C136,"volume$",,"RealTime"))</f>
        <v/>
      </c>
      <c r="Y136" s="89" t="str" cm="1">
        <f t="array" ref="Y136">IF($C136="","",_xll.ECONOMATICA($C136,"date",,"RealTime"))</f>
        <v/>
      </c>
      <c r="Z136" s="26"/>
      <c r="AA136" s="26"/>
      <c r="AB136" s="26"/>
      <c r="AC136" s="26"/>
    </row>
    <row r="137" spans="3:29" ht="15.5">
      <c r="C137" s="91"/>
      <c r="D137" s="92"/>
      <c r="E137" s="93"/>
      <c r="F137" s="94"/>
      <c r="G137" s="93"/>
      <c r="H137" s="93"/>
      <c r="I137" s="60"/>
      <c r="J137" s="93"/>
      <c r="K137" s="93"/>
      <c r="L137" s="93"/>
      <c r="M137" s="61"/>
      <c r="N137" s="83" t="str" cm="1">
        <f t="array" ref="N137">IF($C137="","",_xll.ECONOMATICA($C137,"open",,"RealTime"))</f>
        <v/>
      </c>
      <c r="O137" s="83" t="str" cm="1">
        <f t="array" ref="O137">IF($C137="","",_xll.ECONOMATICA($C137,"high",,"RealTime"))</f>
        <v/>
      </c>
      <c r="P137" s="83" t="str" cm="1">
        <f t="array" ref="P137">IF($C137="","",_xll.ECONOMATICA($C137,"low",,"RealTime"))</f>
        <v/>
      </c>
      <c r="Q137" s="83" t="str" cm="1">
        <f t="array" ref="Q137">IF($C137="","",_xll.ECONOMATICA($C137,"price",,"RealTime"))</f>
        <v/>
      </c>
      <c r="R137" s="83"/>
      <c r="S137" s="83" t="str" cm="1">
        <f t="array" ref="S137">IF($C137="","",_xll.ECONOMATICA($C137,"bidprice",,"RealTime"))</f>
        <v/>
      </c>
      <c r="T137" s="83" t="str" cm="1">
        <f t="array" ref="T137">IF($C137="","",_xll.ECONOMATICA($C137,"askprice",,"RealTime"))</f>
        <v/>
      </c>
      <c r="U137" s="86" t="str" cm="1">
        <f t="array" ref="U137">IF($C137="","",_xll.ECONOMATICA($C137,"pricediff",,"RealTime"))</f>
        <v/>
      </c>
      <c r="V137" s="86" t="str" cm="1">
        <f t="array" ref="V137">IF($C137="","",_xll.ECONOMATICA($C137,"percentdiff",,"RealTime"))</f>
        <v/>
      </c>
      <c r="W137" s="83" t="str" cm="1">
        <f t="array" ref="W137">IF($C137="","",_xll.ECONOMATICA($C137,"#shares",,"RealTime"))</f>
        <v/>
      </c>
      <c r="X137" s="83" t="str" cm="1">
        <f t="array" ref="X137">IF($C137="","",_xll.ECONOMATICA($C137,"volume$",,"RealTime"))</f>
        <v/>
      </c>
      <c r="Y137" s="87" t="str" cm="1">
        <f t="array" ref="Y137">IF($C137="","",_xll.ECONOMATICA($C137,"date",,"RealTime"))</f>
        <v/>
      </c>
      <c r="Z137" s="26"/>
      <c r="AA137" s="26"/>
      <c r="AB137" s="26"/>
      <c r="AC137" s="26"/>
    </row>
    <row r="138" spans="3:29" ht="15.5">
      <c r="C138" s="95"/>
      <c r="D138" s="96"/>
      <c r="E138" s="97"/>
      <c r="F138" s="98"/>
      <c r="G138" s="97"/>
      <c r="H138" s="97"/>
      <c r="I138" s="60"/>
      <c r="J138" s="97"/>
      <c r="K138" s="97"/>
      <c r="L138" s="97"/>
      <c r="M138" s="61"/>
      <c r="N138" s="84" t="str" cm="1">
        <f t="array" ref="N138">IF($C138="","",_xll.ECONOMATICA($C138,"open",,"RealTime"))</f>
        <v/>
      </c>
      <c r="O138" s="84" t="str" cm="1">
        <f t="array" ref="O138">IF($C138="","",_xll.ECONOMATICA($C138,"high",,"RealTime"))</f>
        <v/>
      </c>
      <c r="P138" s="84" t="str" cm="1">
        <f t="array" ref="P138">IF($C138="","",_xll.ECONOMATICA($C138,"low",,"RealTime"))</f>
        <v/>
      </c>
      <c r="Q138" s="84" t="str" cm="1">
        <f t="array" ref="Q138">IF($C138="","",_xll.ECONOMATICA($C138,"price",,"RealTime"))</f>
        <v/>
      </c>
      <c r="R138" s="84"/>
      <c r="S138" s="84" t="str" cm="1">
        <f t="array" ref="S138">IF($C138="","",_xll.ECONOMATICA($C138,"bidprice",,"RealTime"))</f>
        <v/>
      </c>
      <c r="T138" s="84" t="str" cm="1">
        <f t="array" ref="T138">IF($C138="","",_xll.ECONOMATICA($C138,"askprice",,"RealTime"))</f>
        <v/>
      </c>
      <c r="U138" s="88" t="str" cm="1">
        <f t="array" ref="U138">IF($C138="","",_xll.ECONOMATICA($C138,"pricediff",,"RealTime"))</f>
        <v/>
      </c>
      <c r="V138" s="88" t="str" cm="1">
        <f t="array" ref="V138">IF($C138="","",_xll.ECONOMATICA($C138,"percentdiff",,"RealTime"))</f>
        <v/>
      </c>
      <c r="W138" s="84" t="str" cm="1">
        <f t="array" ref="W138">IF($C138="","",_xll.ECONOMATICA($C138,"#shares",,"RealTime"))</f>
        <v/>
      </c>
      <c r="X138" s="84" t="str" cm="1">
        <f t="array" ref="X138">IF($C138="","",_xll.ECONOMATICA($C138,"volume$",,"RealTime"))</f>
        <v/>
      </c>
      <c r="Y138" s="89" t="str" cm="1">
        <f t="array" ref="Y138">IF($C138="","",_xll.ECONOMATICA($C138,"date",,"RealTime"))</f>
        <v/>
      </c>
      <c r="Z138" s="26"/>
      <c r="AA138" s="26"/>
      <c r="AB138" s="26"/>
      <c r="AC138" s="26"/>
    </row>
    <row r="139" spans="3:29" ht="15.5">
      <c r="C139" s="91"/>
      <c r="D139" s="92"/>
      <c r="E139" s="93"/>
      <c r="F139" s="94"/>
      <c r="G139" s="93"/>
      <c r="H139" s="93"/>
      <c r="I139" s="60"/>
      <c r="J139" s="93"/>
      <c r="K139" s="93"/>
      <c r="L139" s="93"/>
      <c r="M139" s="61"/>
      <c r="N139" s="83" t="str" cm="1">
        <f t="array" ref="N139">IF($C139="","",_xll.ECONOMATICA($C139,"open",,"RealTime"))</f>
        <v/>
      </c>
      <c r="O139" s="83" t="str" cm="1">
        <f t="array" ref="O139">IF($C139="","",_xll.ECONOMATICA($C139,"high",,"RealTime"))</f>
        <v/>
      </c>
      <c r="P139" s="83" t="str" cm="1">
        <f t="array" ref="P139">IF($C139="","",_xll.ECONOMATICA($C139,"low",,"RealTime"))</f>
        <v/>
      </c>
      <c r="Q139" s="83" t="str" cm="1">
        <f t="array" ref="Q139">IF($C139="","",_xll.ECONOMATICA($C139,"price",,"RealTime"))</f>
        <v/>
      </c>
      <c r="R139" s="83"/>
      <c r="S139" s="83" t="str" cm="1">
        <f t="array" ref="S139">IF($C139="","",_xll.ECONOMATICA($C139,"bidprice",,"RealTime"))</f>
        <v/>
      </c>
      <c r="T139" s="83" t="str" cm="1">
        <f t="array" ref="T139">IF($C139="","",_xll.ECONOMATICA($C139,"askprice",,"RealTime"))</f>
        <v/>
      </c>
      <c r="U139" s="86" t="str" cm="1">
        <f t="array" ref="U139">IF($C139="","",_xll.ECONOMATICA($C139,"pricediff",,"RealTime"))</f>
        <v/>
      </c>
      <c r="V139" s="86" t="str" cm="1">
        <f t="array" ref="V139">IF($C139="","",_xll.ECONOMATICA($C139,"percentdiff",,"RealTime"))</f>
        <v/>
      </c>
      <c r="W139" s="83" t="str" cm="1">
        <f t="array" ref="W139">IF($C139="","",_xll.ECONOMATICA($C139,"#shares",,"RealTime"))</f>
        <v/>
      </c>
      <c r="X139" s="83" t="str" cm="1">
        <f t="array" ref="X139">IF($C139="","",_xll.ECONOMATICA($C139,"volume$",,"RealTime"))</f>
        <v/>
      </c>
      <c r="Y139" s="87" t="str" cm="1">
        <f t="array" ref="Y139">IF($C139="","",_xll.ECONOMATICA($C139,"date",,"RealTime"))</f>
        <v/>
      </c>
      <c r="Z139" s="26"/>
      <c r="AA139" s="26"/>
      <c r="AB139" s="26"/>
      <c r="AC139" s="26"/>
    </row>
    <row r="140" spans="3:29" ht="15.5">
      <c r="C140" s="95"/>
      <c r="D140" s="96"/>
      <c r="E140" s="97"/>
      <c r="F140" s="98"/>
      <c r="G140" s="97"/>
      <c r="H140" s="97"/>
      <c r="I140" s="62"/>
      <c r="J140" s="97"/>
      <c r="K140" s="97"/>
      <c r="L140" s="97"/>
      <c r="M140" s="63"/>
      <c r="N140" s="84" t="str" cm="1">
        <f t="array" ref="N140">IF($C140="","",_xll.ECONOMATICA($C140,"open",,"RealTime"))</f>
        <v/>
      </c>
      <c r="O140" s="84" t="str" cm="1">
        <f t="array" ref="O140">IF($C140="","",_xll.ECONOMATICA($C140,"high",,"RealTime"))</f>
        <v/>
      </c>
      <c r="P140" s="84" t="str" cm="1">
        <f t="array" ref="P140">IF($C140="","",_xll.ECONOMATICA($C140,"low",,"RealTime"))</f>
        <v/>
      </c>
      <c r="Q140" s="84" t="str" cm="1">
        <f t="array" ref="Q140">IF($C140="","",_xll.ECONOMATICA($C140,"price",,"RealTime"))</f>
        <v/>
      </c>
      <c r="R140" s="84"/>
      <c r="S140" s="84" t="str" cm="1">
        <f t="array" ref="S140">IF($C140="","",_xll.ECONOMATICA($C140,"bidprice",,"RealTime"))</f>
        <v/>
      </c>
      <c r="T140" s="84" t="str" cm="1">
        <f t="array" ref="T140">IF($C140="","",_xll.ECONOMATICA($C140,"askprice",,"RealTime"))</f>
        <v/>
      </c>
      <c r="U140" s="88" t="str" cm="1">
        <f t="array" ref="U140">IF($C140="","",_xll.ECONOMATICA($C140,"pricediff",,"RealTime"))</f>
        <v/>
      </c>
      <c r="V140" s="88" t="str" cm="1">
        <f t="array" ref="V140">IF($C140="","",_xll.ECONOMATICA($C140,"percentdiff",,"RealTime"))</f>
        <v/>
      </c>
      <c r="W140" s="84" t="str" cm="1">
        <f t="array" ref="W140">IF($C140="","",_xll.ECONOMATICA($C140,"#shares",,"RealTime"))</f>
        <v/>
      </c>
      <c r="X140" s="84" t="str" cm="1">
        <f t="array" ref="X140">IF($C140="","",_xll.ECONOMATICA($C140,"volume$",,"RealTime"))</f>
        <v/>
      </c>
      <c r="Y140" s="89" t="str" cm="1">
        <f t="array" ref="Y140">IF($C140="","",_xll.ECONOMATICA($C140,"date",,"RealTime"))</f>
        <v/>
      </c>
      <c r="Z140" s="26"/>
      <c r="AA140" s="26"/>
      <c r="AB140" s="26"/>
      <c r="AC140" s="26"/>
    </row>
    <row r="141" spans="3:29" ht="15.5">
      <c r="C141" s="91"/>
      <c r="D141" s="92"/>
      <c r="E141" s="93"/>
      <c r="F141" s="94"/>
      <c r="G141" s="93"/>
      <c r="H141" s="93"/>
      <c r="I141" s="62"/>
      <c r="J141" s="93"/>
      <c r="K141" s="93"/>
      <c r="L141" s="93"/>
      <c r="M141" s="63"/>
      <c r="N141" s="83" t="str" cm="1">
        <f t="array" ref="N141">IF($C141="","",_xll.ECONOMATICA($C141,"open",,"RealTime"))</f>
        <v/>
      </c>
      <c r="O141" s="83" t="str" cm="1">
        <f t="array" ref="O141">IF($C141="","",_xll.ECONOMATICA($C141,"high",,"RealTime"))</f>
        <v/>
      </c>
      <c r="P141" s="83" t="str" cm="1">
        <f t="array" ref="P141">IF($C141="","",_xll.ECONOMATICA($C141,"low",,"RealTime"))</f>
        <v/>
      </c>
      <c r="Q141" s="83" t="str" cm="1">
        <f t="array" ref="Q141">IF($C141="","",_xll.ECONOMATICA($C141,"price",,"RealTime"))</f>
        <v/>
      </c>
      <c r="R141" s="83"/>
      <c r="S141" s="83" t="str" cm="1">
        <f t="array" ref="S141">IF($C141="","",_xll.ECONOMATICA($C141,"bidprice",,"RealTime"))</f>
        <v/>
      </c>
      <c r="T141" s="83" t="str" cm="1">
        <f t="array" ref="T141">IF($C141="","",_xll.ECONOMATICA($C141,"askprice",,"RealTime"))</f>
        <v/>
      </c>
      <c r="U141" s="86" t="str" cm="1">
        <f t="array" ref="U141">IF($C141="","",_xll.ECONOMATICA($C141,"pricediff",,"RealTime"))</f>
        <v/>
      </c>
      <c r="V141" s="86" t="str" cm="1">
        <f t="array" ref="V141">IF($C141="","",_xll.ECONOMATICA($C141,"percentdiff",,"RealTime"))</f>
        <v/>
      </c>
      <c r="W141" s="83" t="str" cm="1">
        <f t="array" ref="W141">IF($C141="","",_xll.ECONOMATICA($C141,"#shares",,"RealTime"))</f>
        <v/>
      </c>
      <c r="X141" s="83" t="str" cm="1">
        <f t="array" ref="X141">IF($C141="","",_xll.ECONOMATICA($C141,"volume$",,"RealTime"))</f>
        <v/>
      </c>
      <c r="Y141" s="87" t="str" cm="1">
        <f t="array" ref="Y141">IF($C141="","",_xll.ECONOMATICA($C141,"date",,"RealTime"))</f>
        <v/>
      </c>
      <c r="Z141" s="26"/>
      <c r="AA141" s="26"/>
      <c r="AB141" s="26"/>
      <c r="AC141" s="26"/>
    </row>
    <row r="142" spans="3:29" ht="15.5">
      <c r="C142" s="95"/>
      <c r="D142" s="96"/>
      <c r="E142" s="97"/>
      <c r="F142" s="98"/>
      <c r="G142" s="97"/>
      <c r="H142" s="97"/>
      <c r="I142" s="62"/>
      <c r="J142" s="97"/>
      <c r="K142" s="97"/>
      <c r="L142" s="97"/>
      <c r="M142" s="63"/>
      <c r="N142" s="84" t="str" cm="1">
        <f t="array" ref="N142">IF($C142="","",_xll.ECONOMATICA($C142,"open",,"RealTime"))</f>
        <v/>
      </c>
      <c r="O142" s="84" t="str" cm="1">
        <f t="array" ref="O142">IF($C142="","",_xll.ECONOMATICA($C142,"high",,"RealTime"))</f>
        <v/>
      </c>
      <c r="P142" s="84" t="str" cm="1">
        <f t="array" ref="P142">IF($C142="","",_xll.ECONOMATICA($C142,"low",,"RealTime"))</f>
        <v/>
      </c>
      <c r="Q142" s="84" t="str" cm="1">
        <f t="array" ref="Q142">IF($C142="","",_xll.ECONOMATICA($C142,"price",,"RealTime"))</f>
        <v/>
      </c>
      <c r="R142" s="84"/>
      <c r="S142" s="84" t="str" cm="1">
        <f t="array" ref="S142">IF($C142="","",_xll.ECONOMATICA($C142,"bidprice",,"RealTime"))</f>
        <v/>
      </c>
      <c r="T142" s="84" t="str" cm="1">
        <f t="array" ref="T142">IF($C142="","",_xll.ECONOMATICA($C142,"askprice",,"RealTime"))</f>
        <v/>
      </c>
      <c r="U142" s="88" t="str" cm="1">
        <f t="array" ref="U142">IF($C142="","",_xll.ECONOMATICA($C142,"pricediff",,"RealTime"))</f>
        <v/>
      </c>
      <c r="V142" s="88" t="str" cm="1">
        <f t="array" ref="V142">IF($C142="","",_xll.ECONOMATICA($C142,"percentdiff",,"RealTime"))</f>
        <v/>
      </c>
      <c r="W142" s="84" t="str" cm="1">
        <f t="array" ref="W142">IF($C142="","",_xll.ECONOMATICA($C142,"#shares",,"RealTime"))</f>
        <v/>
      </c>
      <c r="X142" s="84" t="str" cm="1">
        <f t="array" ref="X142">IF($C142="","",_xll.ECONOMATICA($C142,"volume$",,"RealTime"))</f>
        <v/>
      </c>
      <c r="Y142" s="89" t="str" cm="1">
        <f t="array" ref="Y142">IF($C142="","",_xll.ECONOMATICA($C142,"date",,"RealTime"))</f>
        <v/>
      </c>
      <c r="Z142" s="26"/>
      <c r="AA142" s="26"/>
      <c r="AB142" s="26"/>
      <c r="AC142" s="26"/>
    </row>
    <row r="143" spans="3:29" ht="15.5">
      <c r="C143" s="91"/>
      <c r="D143" s="92"/>
      <c r="E143" s="93"/>
      <c r="F143" s="94"/>
      <c r="G143" s="93"/>
      <c r="H143" s="93"/>
      <c r="I143" s="62"/>
      <c r="J143" s="93"/>
      <c r="K143" s="93"/>
      <c r="L143" s="93"/>
      <c r="M143" s="63"/>
      <c r="N143" s="83" t="str" cm="1">
        <f t="array" ref="N143">IF($C143="","",_xll.ECONOMATICA($C143,"open",,"RealTime"))</f>
        <v/>
      </c>
      <c r="O143" s="83" t="str" cm="1">
        <f t="array" ref="O143">IF($C143="","",_xll.ECONOMATICA($C143,"high",,"RealTime"))</f>
        <v/>
      </c>
      <c r="P143" s="83" t="str" cm="1">
        <f t="array" ref="P143">IF($C143="","",_xll.ECONOMATICA($C143,"low",,"RealTime"))</f>
        <v/>
      </c>
      <c r="Q143" s="83" t="str" cm="1">
        <f t="array" ref="Q143">IF($C143="","",_xll.ECONOMATICA($C143,"price",,"RealTime"))</f>
        <v/>
      </c>
      <c r="R143" s="83"/>
      <c r="S143" s="83" t="str" cm="1">
        <f t="array" ref="S143">IF($C143="","",_xll.ECONOMATICA($C143,"bidprice",,"RealTime"))</f>
        <v/>
      </c>
      <c r="T143" s="83" t="str" cm="1">
        <f t="array" ref="T143">IF($C143="","",_xll.ECONOMATICA($C143,"askprice",,"RealTime"))</f>
        <v/>
      </c>
      <c r="U143" s="86" t="str" cm="1">
        <f t="array" ref="U143">IF($C143="","",_xll.ECONOMATICA($C143,"pricediff",,"RealTime"))</f>
        <v/>
      </c>
      <c r="V143" s="86" t="str" cm="1">
        <f t="array" ref="V143">IF($C143="","",_xll.ECONOMATICA($C143,"percentdiff",,"RealTime"))</f>
        <v/>
      </c>
      <c r="W143" s="83" t="str" cm="1">
        <f t="array" ref="W143">IF($C143="","",_xll.ECONOMATICA($C143,"#shares",,"RealTime"))</f>
        <v/>
      </c>
      <c r="X143" s="83" t="str" cm="1">
        <f t="array" ref="X143">IF($C143="","",_xll.ECONOMATICA($C143,"volume$",,"RealTime"))</f>
        <v/>
      </c>
      <c r="Y143" s="87" t="str" cm="1">
        <f t="array" ref="Y143">IF($C143="","",_xll.ECONOMATICA($C143,"date",,"RealTime"))</f>
        <v/>
      </c>
      <c r="Z143" s="26"/>
      <c r="AA143" s="26"/>
      <c r="AB143" s="26"/>
      <c r="AC143" s="26"/>
    </row>
    <row r="144" spans="3:29" ht="15.5">
      <c r="C144" s="95"/>
      <c r="D144" s="96"/>
      <c r="E144" s="97"/>
      <c r="F144" s="98"/>
      <c r="G144" s="97"/>
      <c r="H144" s="97"/>
      <c r="I144" s="62"/>
      <c r="J144" s="97"/>
      <c r="K144" s="97"/>
      <c r="L144" s="97"/>
      <c r="M144" s="63"/>
      <c r="N144" s="84" t="str" cm="1">
        <f t="array" ref="N144">IF($C144="","",_xll.ECONOMATICA($C144,"open",,"RealTime"))</f>
        <v/>
      </c>
      <c r="O144" s="84" t="str" cm="1">
        <f t="array" ref="O144">IF($C144="","",_xll.ECONOMATICA($C144,"high",,"RealTime"))</f>
        <v/>
      </c>
      <c r="P144" s="84" t="str" cm="1">
        <f t="array" ref="P144">IF($C144="","",_xll.ECONOMATICA($C144,"low",,"RealTime"))</f>
        <v/>
      </c>
      <c r="Q144" s="84" t="str" cm="1">
        <f t="array" ref="Q144">IF($C144="","",_xll.ECONOMATICA($C144,"price",,"RealTime"))</f>
        <v/>
      </c>
      <c r="R144" s="84"/>
      <c r="S144" s="84" t="str" cm="1">
        <f t="array" ref="S144">IF($C144="","",_xll.ECONOMATICA($C144,"bidprice",,"RealTime"))</f>
        <v/>
      </c>
      <c r="T144" s="84" t="str" cm="1">
        <f t="array" ref="T144">IF($C144="","",_xll.ECONOMATICA($C144,"askprice",,"RealTime"))</f>
        <v/>
      </c>
      <c r="U144" s="88" t="str" cm="1">
        <f t="array" ref="U144">IF($C144="","",_xll.ECONOMATICA($C144,"pricediff",,"RealTime"))</f>
        <v/>
      </c>
      <c r="V144" s="88" t="str" cm="1">
        <f t="array" ref="V144">IF($C144="","",_xll.ECONOMATICA($C144,"percentdiff",,"RealTime"))</f>
        <v/>
      </c>
      <c r="W144" s="84" t="str" cm="1">
        <f t="array" ref="W144">IF($C144="","",_xll.ECONOMATICA($C144,"#shares",,"RealTime"))</f>
        <v/>
      </c>
      <c r="X144" s="84" t="str" cm="1">
        <f t="array" ref="X144">IF($C144="","",_xll.ECONOMATICA($C144,"volume$",,"RealTime"))</f>
        <v/>
      </c>
      <c r="Y144" s="89" t="str" cm="1">
        <f t="array" ref="Y144">IF($C144="","",_xll.ECONOMATICA($C144,"date",,"RealTime"))</f>
        <v/>
      </c>
      <c r="Z144" s="26"/>
      <c r="AA144" s="26"/>
      <c r="AB144" s="26"/>
      <c r="AC144" s="26"/>
    </row>
    <row r="145" spans="3:29" ht="15.5">
      <c r="C145" s="91"/>
      <c r="D145" s="92"/>
      <c r="E145" s="93"/>
      <c r="F145" s="94"/>
      <c r="G145" s="93"/>
      <c r="H145" s="93"/>
      <c r="I145" s="62"/>
      <c r="J145" s="93"/>
      <c r="K145" s="93"/>
      <c r="L145" s="93"/>
      <c r="M145" s="63"/>
      <c r="N145" s="83" t="str" cm="1">
        <f t="array" ref="N145">IF($C145="","",_xll.ECONOMATICA($C145,"open",,"RealTime"))</f>
        <v/>
      </c>
      <c r="O145" s="83" t="str" cm="1">
        <f t="array" ref="O145">IF($C145="","",_xll.ECONOMATICA($C145,"high",,"RealTime"))</f>
        <v/>
      </c>
      <c r="P145" s="83" t="str" cm="1">
        <f t="array" ref="P145">IF($C145="","",_xll.ECONOMATICA($C145,"low",,"RealTime"))</f>
        <v/>
      </c>
      <c r="Q145" s="83" t="str" cm="1">
        <f t="array" ref="Q145">IF($C145="","",_xll.ECONOMATICA($C145,"price",,"RealTime"))</f>
        <v/>
      </c>
      <c r="R145" s="83"/>
      <c r="S145" s="83" t="str" cm="1">
        <f t="array" ref="S145">IF($C145="","",_xll.ECONOMATICA($C145,"bidprice",,"RealTime"))</f>
        <v/>
      </c>
      <c r="T145" s="83" t="str" cm="1">
        <f t="array" ref="T145">IF($C145="","",_xll.ECONOMATICA($C145,"askprice",,"RealTime"))</f>
        <v/>
      </c>
      <c r="U145" s="86" t="str" cm="1">
        <f t="array" ref="U145">IF($C145="","",_xll.ECONOMATICA($C145,"pricediff",,"RealTime"))</f>
        <v/>
      </c>
      <c r="V145" s="86" t="str" cm="1">
        <f t="array" ref="V145">IF($C145="","",_xll.ECONOMATICA($C145,"percentdiff",,"RealTime"))</f>
        <v/>
      </c>
      <c r="W145" s="83" t="str" cm="1">
        <f t="array" ref="W145">IF($C145="","",_xll.ECONOMATICA($C145,"#shares",,"RealTime"))</f>
        <v/>
      </c>
      <c r="X145" s="83" t="str" cm="1">
        <f t="array" ref="X145">IF($C145="","",_xll.ECONOMATICA($C145,"volume$",,"RealTime"))</f>
        <v/>
      </c>
      <c r="Y145" s="87" t="str" cm="1">
        <f t="array" ref="Y145">IF($C145="","",_xll.ECONOMATICA($C145,"date",,"RealTime"))</f>
        <v/>
      </c>
      <c r="Z145" s="26"/>
      <c r="AA145" s="26"/>
      <c r="AB145" s="26"/>
      <c r="AC145" s="26"/>
    </row>
    <row r="146" spans="3:29" ht="15.5">
      <c r="C146" s="95"/>
      <c r="D146" s="96"/>
      <c r="E146" s="97"/>
      <c r="F146" s="98"/>
      <c r="G146" s="97"/>
      <c r="H146" s="97"/>
      <c r="I146" s="62"/>
      <c r="J146" s="97"/>
      <c r="K146" s="97"/>
      <c r="L146" s="97"/>
      <c r="M146" s="63"/>
      <c r="N146" s="84" t="str" cm="1">
        <f t="array" ref="N146">IF($C146="","",_xll.ECONOMATICA($C146,"open",,"RealTime"))</f>
        <v/>
      </c>
      <c r="O146" s="84" t="str" cm="1">
        <f t="array" ref="O146">IF($C146="","",_xll.ECONOMATICA($C146,"high",,"RealTime"))</f>
        <v/>
      </c>
      <c r="P146" s="84" t="str" cm="1">
        <f t="array" ref="P146">IF($C146="","",_xll.ECONOMATICA($C146,"low",,"RealTime"))</f>
        <v/>
      </c>
      <c r="Q146" s="84" t="str" cm="1">
        <f t="array" ref="Q146">IF($C146="","",_xll.ECONOMATICA($C146,"price",,"RealTime"))</f>
        <v/>
      </c>
      <c r="R146" s="84"/>
      <c r="S146" s="84" t="str" cm="1">
        <f t="array" ref="S146">IF($C146="","",_xll.ECONOMATICA($C146,"bidprice",,"RealTime"))</f>
        <v/>
      </c>
      <c r="T146" s="84" t="str" cm="1">
        <f t="array" ref="T146">IF($C146="","",_xll.ECONOMATICA($C146,"askprice",,"RealTime"))</f>
        <v/>
      </c>
      <c r="U146" s="88" t="str" cm="1">
        <f t="array" ref="U146">IF($C146="","",_xll.ECONOMATICA($C146,"pricediff",,"RealTime"))</f>
        <v/>
      </c>
      <c r="V146" s="88" t="str" cm="1">
        <f t="array" ref="V146">IF($C146="","",_xll.ECONOMATICA($C146,"percentdiff",,"RealTime"))</f>
        <v/>
      </c>
      <c r="W146" s="84" t="str" cm="1">
        <f t="array" ref="W146">IF($C146="","",_xll.ECONOMATICA($C146,"#shares",,"RealTime"))</f>
        <v/>
      </c>
      <c r="X146" s="84" t="str" cm="1">
        <f t="array" ref="X146">IF($C146="","",_xll.ECONOMATICA($C146,"volume$",,"RealTime"))</f>
        <v/>
      </c>
      <c r="Y146" s="89" t="str" cm="1">
        <f t="array" ref="Y146">IF($C146="","",_xll.ECONOMATICA($C146,"date",,"RealTime"))</f>
        <v/>
      </c>
      <c r="Z146" s="26"/>
      <c r="AA146" s="26"/>
      <c r="AB146" s="26"/>
      <c r="AC146" s="26"/>
    </row>
    <row r="147" spans="3:29" ht="15.5">
      <c r="C147" s="91"/>
      <c r="D147" s="92"/>
      <c r="E147" s="93"/>
      <c r="F147" s="94"/>
      <c r="G147" s="93"/>
      <c r="H147" s="93"/>
      <c r="I147" s="62"/>
      <c r="J147" s="93"/>
      <c r="K147" s="93"/>
      <c r="L147" s="93"/>
      <c r="M147" s="63"/>
      <c r="N147" s="83" t="str" cm="1">
        <f t="array" ref="N147">IF($C147="","",_xll.ECONOMATICA($C147,"open",,"RealTime"))</f>
        <v/>
      </c>
      <c r="O147" s="83" t="str" cm="1">
        <f t="array" ref="O147">IF($C147="","",_xll.ECONOMATICA($C147,"high",,"RealTime"))</f>
        <v/>
      </c>
      <c r="P147" s="83" t="str" cm="1">
        <f t="array" ref="P147">IF($C147="","",_xll.ECONOMATICA($C147,"low",,"RealTime"))</f>
        <v/>
      </c>
      <c r="Q147" s="83" t="str" cm="1">
        <f t="array" ref="Q147">IF($C147="","",_xll.ECONOMATICA($C147,"price",,"RealTime"))</f>
        <v/>
      </c>
      <c r="R147" s="83"/>
      <c r="S147" s="83" t="str" cm="1">
        <f t="array" ref="S147">IF($C147="","",_xll.ECONOMATICA($C147,"bidprice",,"RealTime"))</f>
        <v/>
      </c>
      <c r="T147" s="83" t="str" cm="1">
        <f t="array" ref="T147">IF($C147="","",_xll.ECONOMATICA($C147,"askprice",,"RealTime"))</f>
        <v/>
      </c>
      <c r="U147" s="86" t="str" cm="1">
        <f t="array" ref="U147">IF($C147="","",_xll.ECONOMATICA($C147,"pricediff",,"RealTime"))</f>
        <v/>
      </c>
      <c r="V147" s="86" t="str" cm="1">
        <f t="array" ref="V147">IF($C147="","",_xll.ECONOMATICA($C147,"percentdiff",,"RealTime"))</f>
        <v/>
      </c>
      <c r="W147" s="83" t="str" cm="1">
        <f t="array" ref="W147">IF($C147="","",_xll.ECONOMATICA($C147,"#shares",,"RealTime"))</f>
        <v/>
      </c>
      <c r="X147" s="83" t="str" cm="1">
        <f t="array" ref="X147">IF($C147="","",_xll.ECONOMATICA($C147,"volume$",,"RealTime"))</f>
        <v/>
      </c>
      <c r="Y147" s="87" t="str" cm="1">
        <f t="array" ref="Y147">IF($C147="","",_xll.ECONOMATICA($C147,"date",,"RealTime"))</f>
        <v/>
      </c>
      <c r="Z147" s="26"/>
      <c r="AA147" s="26"/>
      <c r="AB147" s="26"/>
      <c r="AC147" s="26"/>
    </row>
    <row r="148" spans="3:29" ht="15.5">
      <c r="C148" s="95"/>
      <c r="D148" s="96"/>
      <c r="E148" s="97"/>
      <c r="F148" s="98"/>
      <c r="G148" s="97"/>
      <c r="H148" s="97"/>
      <c r="I148" s="62"/>
      <c r="J148" s="97"/>
      <c r="K148" s="97"/>
      <c r="L148" s="97"/>
      <c r="M148" s="63"/>
      <c r="N148" s="84" t="str" cm="1">
        <f t="array" ref="N148">IF($C148="","",_xll.ECONOMATICA($C148,"open",,"RealTime"))</f>
        <v/>
      </c>
      <c r="O148" s="84" t="str" cm="1">
        <f t="array" ref="O148">IF($C148="","",_xll.ECONOMATICA($C148,"high",,"RealTime"))</f>
        <v/>
      </c>
      <c r="P148" s="84" t="str" cm="1">
        <f t="array" ref="P148">IF($C148="","",_xll.ECONOMATICA($C148,"low",,"RealTime"))</f>
        <v/>
      </c>
      <c r="Q148" s="84" t="str" cm="1">
        <f t="array" ref="Q148">IF($C148="","",_xll.ECONOMATICA($C148,"price",,"RealTime"))</f>
        <v/>
      </c>
      <c r="R148" s="84"/>
      <c r="S148" s="84" t="str" cm="1">
        <f t="array" ref="S148">IF($C148="","",_xll.ECONOMATICA($C148,"bidprice",,"RealTime"))</f>
        <v/>
      </c>
      <c r="T148" s="84" t="str" cm="1">
        <f t="array" ref="T148">IF($C148="","",_xll.ECONOMATICA($C148,"askprice",,"RealTime"))</f>
        <v/>
      </c>
      <c r="U148" s="88" t="str" cm="1">
        <f t="array" ref="U148">IF($C148="","",_xll.ECONOMATICA($C148,"pricediff",,"RealTime"))</f>
        <v/>
      </c>
      <c r="V148" s="88" t="str" cm="1">
        <f t="array" ref="V148">IF($C148="","",_xll.ECONOMATICA($C148,"percentdiff",,"RealTime"))</f>
        <v/>
      </c>
      <c r="W148" s="84" t="str" cm="1">
        <f t="array" ref="W148">IF($C148="","",_xll.ECONOMATICA($C148,"#shares",,"RealTime"))</f>
        <v/>
      </c>
      <c r="X148" s="84" t="str" cm="1">
        <f t="array" ref="X148">IF($C148="","",_xll.ECONOMATICA($C148,"volume$",,"RealTime"))</f>
        <v/>
      </c>
      <c r="Y148" s="89" t="str" cm="1">
        <f t="array" ref="Y148">IF($C148="","",_xll.ECONOMATICA($C148,"date",,"RealTime"))</f>
        <v/>
      </c>
      <c r="Z148" s="26"/>
      <c r="AA148" s="26"/>
      <c r="AB148" s="26"/>
      <c r="AC148" s="26"/>
    </row>
    <row r="149" spans="3:29" ht="15.5">
      <c r="C149" s="91"/>
      <c r="D149" s="92"/>
      <c r="E149" s="93"/>
      <c r="F149" s="94"/>
      <c r="G149" s="93"/>
      <c r="H149" s="93"/>
      <c r="I149" s="62"/>
      <c r="J149" s="93"/>
      <c r="K149" s="93"/>
      <c r="L149" s="93"/>
      <c r="M149" s="63"/>
      <c r="N149" s="83" t="str" cm="1">
        <f t="array" ref="N149">IF($C149="","",_xll.ECONOMATICA($C149,"open",,"RealTime"))</f>
        <v/>
      </c>
      <c r="O149" s="83" t="str" cm="1">
        <f t="array" ref="O149">IF($C149="","",_xll.ECONOMATICA($C149,"high",,"RealTime"))</f>
        <v/>
      </c>
      <c r="P149" s="83" t="str" cm="1">
        <f t="array" ref="P149">IF($C149="","",_xll.ECONOMATICA($C149,"low",,"RealTime"))</f>
        <v/>
      </c>
      <c r="Q149" s="83" t="str" cm="1">
        <f t="array" ref="Q149">IF($C149="","",_xll.ECONOMATICA($C149,"price",,"RealTime"))</f>
        <v/>
      </c>
      <c r="R149" s="83"/>
      <c r="S149" s="83" t="str" cm="1">
        <f t="array" ref="S149">IF($C149="","",_xll.ECONOMATICA($C149,"bidprice",,"RealTime"))</f>
        <v/>
      </c>
      <c r="T149" s="83" t="str" cm="1">
        <f t="array" ref="T149">IF($C149="","",_xll.ECONOMATICA($C149,"askprice",,"RealTime"))</f>
        <v/>
      </c>
      <c r="U149" s="86" t="str" cm="1">
        <f t="array" ref="U149">IF($C149="","",_xll.ECONOMATICA($C149,"pricediff",,"RealTime"))</f>
        <v/>
      </c>
      <c r="V149" s="86" t="str" cm="1">
        <f t="array" ref="V149">IF($C149="","",_xll.ECONOMATICA($C149,"percentdiff",,"RealTime"))</f>
        <v/>
      </c>
      <c r="W149" s="83" t="str" cm="1">
        <f t="array" ref="W149">IF($C149="","",_xll.ECONOMATICA($C149,"#shares",,"RealTime"))</f>
        <v/>
      </c>
      <c r="X149" s="83" t="str" cm="1">
        <f t="array" ref="X149">IF($C149="","",_xll.ECONOMATICA($C149,"volume$",,"RealTime"))</f>
        <v/>
      </c>
      <c r="Y149" s="87" t="str" cm="1">
        <f t="array" ref="Y149">IF($C149="","",_xll.ECONOMATICA($C149,"date",,"RealTime"))</f>
        <v/>
      </c>
      <c r="Z149" s="26"/>
      <c r="AA149" s="26"/>
      <c r="AB149" s="26"/>
      <c r="AC149" s="26"/>
    </row>
    <row r="150" spans="3:29" ht="15.5">
      <c r="C150" s="95"/>
      <c r="D150" s="96"/>
      <c r="E150" s="97"/>
      <c r="F150" s="98"/>
      <c r="G150" s="97"/>
      <c r="H150" s="97"/>
      <c r="I150" s="62"/>
      <c r="J150" s="97"/>
      <c r="K150" s="97"/>
      <c r="L150" s="97"/>
      <c r="M150" s="63"/>
      <c r="N150" s="84" t="str" cm="1">
        <f t="array" ref="N150">IF($C150="","",_xll.ECONOMATICA($C150,"open",,"RealTime"))</f>
        <v/>
      </c>
      <c r="O150" s="84" t="str" cm="1">
        <f t="array" ref="O150">IF($C150="","",_xll.ECONOMATICA($C150,"high",,"RealTime"))</f>
        <v/>
      </c>
      <c r="P150" s="84" t="str" cm="1">
        <f t="array" ref="P150">IF($C150="","",_xll.ECONOMATICA($C150,"low",,"RealTime"))</f>
        <v/>
      </c>
      <c r="Q150" s="84" t="str" cm="1">
        <f t="array" ref="Q150">IF($C150="","",_xll.ECONOMATICA($C150,"price",,"RealTime"))</f>
        <v/>
      </c>
      <c r="R150" s="84"/>
      <c r="S150" s="84" t="str" cm="1">
        <f t="array" ref="S150">IF($C150="","",_xll.ECONOMATICA($C150,"bidprice",,"RealTime"))</f>
        <v/>
      </c>
      <c r="T150" s="84" t="str" cm="1">
        <f t="array" ref="T150">IF($C150="","",_xll.ECONOMATICA($C150,"askprice",,"RealTime"))</f>
        <v/>
      </c>
      <c r="U150" s="88" t="str" cm="1">
        <f t="array" ref="U150">IF($C150="","",_xll.ECONOMATICA($C150,"pricediff",,"RealTime"))</f>
        <v/>
      </c>
      <c r="V150" s="88" t="str" cm="1">
        <f t="array" ref="V150">IF($C150="","",_xll.ECONOMATICA($C150,"percentdiff",,"RealTime"))</f>
        <v/>
      </c>
      <c r="W150" s="84" t="str" cm="1">
        <f t="array" ref="W150">IF($C150="","",_xll.ECONOMATICA($C150,"#shares",,"RealTime"))</f>
        <v/>
      </c>
      <c r="X150" s="84" t="str" cm="1">
        <f t="array" ref="X150">IF($C150="","",_xll.ECONOMATICA($C150,"volume$",,"RealTime"))</f>
        <v/>
      </c>
      <c r="Y150" s="89" t="str" cm="1">
        <f t="array" ref="Y150">IF($C150="","",_xll.ECONOMATICA($C150,"date",,"RealTime"))</f>
        <v/>
      </c>
      <c r="Z150" s="26"/>
      <c r="AA150" s="26"/>
      <c r="AB150" s="26"/>
      <c r="AC150" s="26"/>
    </row>
    <row r="151" spans="3:29" ht="15.5">
      <c r="C151" s="91"/>
      <c r="D151" s="92"/>
      <c r="E151" s="93"/>
      <c r="F151" s="94"/>
      <c r="G151" s="93"/>
      <c r="H151" s="93"/>
      <c r="I151" s="60"/>
      <c r="J151" s="93"/>
      <c r="K151" s="93"/>
      <c r="L151" s="93"/>
      <c r="M151" s="61"/>
      <c r="N151" s="83" t="str" cm="1">
        <f t="array" ref="N151">IF($C151="","",_xll.ECONOMATICA($C151,"open",,"RealTime"))</f>
        <v/>
      </c>
      <c r="O151" s="83" t="str" cm="1">
        <f t="array" ref="O151">IF($C151="","",_xll.ECONOMATICA($C151,"high",,"RealTime"))</f>
        <v/>
      </c>
      <c r="P151" s="83" t="str" cm="1">
        <f t="array" ref="P151">IF($C151="","",_xll.ECONOMATICA($C151,"low",,"RealTime"))</f>
        <v/>
      </c>
      <c r="Q151" s="83" t="str" cm="1">
        <f t="array" ref="Q151">IF($C151="","",_xll.ECONOMATICA($C151,"price",,"RealTime"))</f>
        <v/>
      </c>
      <c r="R151" s="83"/>
      <c r="S151" s="83" t="str" cm="1">
        <f t="array" ref="S151">IF($C151="","",_xll.ECONOMATICA($C151,"bidprice",,"RealTime"))</f>
        <v/>
      </c>
      <c r="T151" s="83" t="str" cm="1">
        <f t="array" ref="T151">IF($C151="","",_xll.ECONOMATICA($C151,"askprice",,"RealTime"))</f>
        <v/>
      </c>
      <c r="U151" s="86" t="str" cm="1">
        <f t="array" ref="U151">IF($C151="","",_xll.ECONOMATICA($C151,"pricediff",,"RealTime"))</f>
        <v/>
      </c>
      <c r="V151" s="86" t="str" cm="1">
        <f t="array" ref="V151">IF($C151="","",_xll.ECONOMATICA($C151,"percentdiff",,"RealTime"))</f>
        <v/>
      </c>
      <c r="W151" s="83" t="str" cm="1">
        <f t="array" ref="W151">IF($C151="","",_xll.ECONOMATICA($C151,"#shares",,"RealTime"))</f>
        <v/>
      </c>
      <c r="X151" s="83" t="str" cm="1">
        <f t="array" ref="X151">IF($C151="","",_xll.ECONOMATICA($C151,"volume$",,"RealTime"))</f>
        <v/>
      </c>
      <c r="Y151" s="87" t="str" cm="1">
        <f t="array" ref="Y151">IF($C151="","",_xll.ECONOMATICA($C151,"date",,"RealTime"))</f>
        <v/>
      </c>
      <c r="Z151" s="26"/>
      <c r="AA151" s="26"/>
      <c r="AB151" s="26"/>
      <c r="AC151" s="26"/>
    </row>
    <row r="152" spans="3:29" ht="15.5">
      <c r="C152" s="95"/>
      <c r="D152" s="96"/>
      <c r="E152" s="97"/>
      <c r="F152" s="98"/>
      <c r="G152" s="97"/>
      <c r="H152" s="97"/>
      <c r="I152" s="60"/>
      <c r="J152" s="97"/>
      <c r="K152" s="97"/>
      <c r="L152" s="97"/>
      <c r="M152" s="61"/>
      <c r="N152" s="84" t="str" cm="1">
        <f t="array" ref="N152">IF($C152="","",_xll.ECONOMATICA($C152,"open",,"RealTime"))</f>
        <v/>
      </c>
      <c r="O152" s="84" t="str" cm="1">
        <f t="array" ref="O152">IF($C152="","",_xll.ECONOMATICA($C152,"high",,"RealTime"))</f>
        <v/>
      </c>
      <c r="P152" s="84" t="str" cm="1">
        <f t="array" ref="P152">IF($C152="","",_xll.ECONOMATICA($C152,"low",,"RealTime"))</f>
        <v/>
      </c>
      <c r="Q152" s="84" t="str" cm="1">
        <f t="array" ref="Q152">IF($C152="","",_xll.ECONOMATICA($C152,"price",,"RealTime"))</f>
        <v/>
      </c>
      <c r="R152" s="84"/>
      <c r="S152" s="84" t="str" cm="1">
        <f t="array" ref="S152">IF($C152="","",_xll.ECONOMATICA($C152,"bidprice",,"RealTime"))</f>
        <v/>
      </c>
      <c r="T152" s="84" t="str" cm="1">
        <f t="array" ref="T152">IF($C152="","",_xll.ECONOMATICA($C152,"askprice",,"RealTime"))</f>
        <v/>
      </c>
      <c r="U152" s="88" t="str" cm="1">
        <f t="array" ref="U152">IF($C152="","",_xll.ECONOMATICA($C152,"pricediff",,"RealTime"))</f>
        <v/>
      </c>
      <c r="V152" s="88" t="str" cm="1">
        <f t="array" ref="V152">IF($C152="","",_xll.ECONOMATICA($C152,"percentdiff",,"RealTime"))</f>
        <v/>
      </c>
      <c r="W152" s="84" t="str" cm="1">
        <f t="array" ref="W152">IF($C152="","",_xll.ECONOMATICA($C152,"#shares",,"RealTime"))</f>
        <v/>
      </c>
      <c r="X152" s="84" t="str" cm="1">
        <f t="array" ref="X152">IF($C152="","",_xll.ECONOMATICA($C152,"volume$",,"RealTime"))</f>
        <v/>
      </c>
      <c r="Y152" s="89" t="str" cm="1">
        <f t="array" ref="Y152">IF($C152="","",_xll.ECONOMATICA($C152,"date",,"RealTime"))</f>
        <v/>
      </c>
      <c r="Z152" s="26"/>
      <c r="AA152" s="26"/>
      <c r="AB152" s="26"/>
      <c r="AC152" s="26"/>
    </row>
    <row r="153" spans="3:29" ht="15.5">
      <c r="C153" s="91"/>
      <c r="D153" s="92"/>
      <c r="E153" s="93"/>
      <c r="F153" s="94"/>
      <c r="G153" s="93"/>
      <c r="H153" s="93"/>
      <c r="I153" s="60"/>
      <c r="J153" s="93"/>
      <c r="K153" s="93"/>
      <c r="L153" s="93"/>
      <c r="M153" s="61"/>
      <c r="N153" s="83" t="str" cm="1">
        <f t="array" ref="N153">IF($C153="","",_xll.ECONOMATICA($C153,"open",,"RealTime"))</f>
        <v/>
      </c>
      <c r="O153" s="83" t="str" cm="1">
        <f t="array" ref="O153">IF($C153="","",_xll.ECONOMATICA($C153,"high",,"RealTime"))</f>
        <v/>
      </c>
      <c r="P153" s="83" t="str" cm="1">
        <f t="array" ref="P153">IF($C153="","",_xll.ECONOMATICA($C153,"low",,"RealTime"))</f>
        <v/>
      </c>
      <c r="Q153" s="83" t="str" cm="1">
        <f t="array" ref="Q153">IF($C153="","",_xll.ECONOMATICA($C153,"price",,"RealTime"))</f>
        <v/>
      </c>
      <c r="R153" s="83"/>
      <c r="S153" s="83" t="str" cm="1">
        <f t="array" ref="S153">IF($C153="","",_xll.ECONOMATICA($C153,"bidprice",,"RealTime"))</f>
        <v/>
      </c>
      <c r="T153" s="83" t="str" cm="1">
        <f t="array" ref="T153">IF($C153="","",_xll.ECONOMATICA($C153,"askprice",,"RealTime"))</f>
        <v/>
      </c>
      <c r="U153" s="86" t="str" cm="1">
        <f t="array" ref="U153">IF($C153="","",_xll.ECONOMATICA($C153,"pricediff",,"RealTime"))</f>
        <v/>
      </c>
      <c r="V153" s="86" t="str" cm="1">
        <f t="array" ref="V153">IF($C153="","",_xll.ECONOMATICA($C153,"percentdiff",,"RealTime"))</f>
        <v/>
      </c>
      <c r="W153" s="83" t="str" cm="1">
        <f t="array" ref="W153">IF($C153="","",_xll.ECONOMATICA($C153,"#shares",,"RealTime"))</f>
        <v/>
      </c>
      <c r="X153" s="83" t="str" cm="1">
        <f t="array" ref="X153">IF($C153="","",_xll.ECONOMATICA($C153,"volume$",,"RealTime"))</f>
        <v/>
      </c>
      <c r="Y153" s="87" t="str" cm="1">
        <f t="array" ref="Y153">IF($C153="","",_xll.ECONOMATICA($C153,"date",,"RealTime"))</f>
        <v/>
      </c>
      <c r="Z153" s="26"/>
      <c r="AA153" s="26"/>
      <c r="AB153" s="26"/>
      <c r="AC153" s="26"/>
    </row>
    <row r="154" spans="3:29" ht="15.5">
      <c r="C154" s="95"/>
      <c r="D154" s="96"/>
      <c r="E154" s="97"/>
      <c r="F154" s="98"/>
      <c r="G154" s="97"/>
      <c r="H154" s="97"/>
      <c r="I154" s="60"/>
      <c r="J154" s="97"/>
      <c r="K154" s="97"/>
      <c r="L154" s="97"/>
      <c r="M154" s="61"/>
      <c r="N154" s="84" t="str" cm="1">
        <f t="array" ref="N154">IF($C154="","",_xll.ECONOMATICA($C154,"open",,"RealTime"))</f>
        <v/>
      </c>
      <c r="O154" s="84" t="str" cm="1">
        <f t="array" ref="O154">IF($C154="","",_xll.ECONOMATICA($C154,"high",,"RealTime"))</f>
        <v/>
      </c>
      <c r="P154" s="84" t="str" cm="1">
        <f t="array" ref="P154">IF($C154="","",_xll.ECONOMATICA($C154,"low",,"RealTime"))</f>
        <v/>
      </c>
      <c r="Q154" s="84" t="str" cm="1">
        <f t="array" ref="Q154">IF($C154="","",_xll.ECONOMATICA($C154,"price",,"RealTime"))</f>
        <v/>
      </c>
      <c r="R154" s="84"/>
      <c r="S154" s="84" t="str" cm="1">
        <f t="array" ref="S154">IF($C154="","",_xll.ECONOMATICA($C154,"bidprice",,"RealTime"))</f>
        <v/>
      </c>
      <c r="T154" s="84" t="str" cm="1">
        <f t="array" ref="T154">IF($C154="","",_xll.ECONOMATICA($C154,"askprice",,"RealTime"))</f>
        <v/>
      </c>
      <c r="U154" s="88" t="str" cm="1">
        <f t="array" ref="U154">IF($C154="","",_xll.ECONOMATICA($C154,"pricediff",,"RealTime"))</f>
        <v/>
      </c>
      <c r="V154" s="88" t="str" cm="1">
        <f t="array" ref="V154">IF($C154="","",_xll.ECONOMATICA($C154,"percentdiff",,"RealTime"))</f>
        <v/>
      </c>
      <c r="W154" s="84" t="str" cm="1">
        <f t="array" ref="W154">IF($C154="","",_xll.ECONOMATICA($C154,"#shares",,"RealTime"))</f>
        <v/>
      </c>
      <c r="X154" s="84" t="str" cm="1">
        <f t="array" ref="X154">IF($C154="","",_xll.ECONOMATICA($C154,"volume$",,"RealTime"))</f>
        <v/>
      </c>
      <c r="Y154" s="89" t="str" cm="1">
        <f t="array" ref="Y154">IF($C154="","",_xll.ECONOMATICA($C154,"date",,"RealTime"))</f>
        <v/>
      </c>
      <c r="Z154" s="26"/>
      <c r="AA154" s="26"/>
      <c r="AB154" s="26"/>
      <c r="AC154" s="26"/>
    </row>
    <row r="155" spans="3:29" ht="15.5">
      <c r="C155" s="91"/>
      <c r="D155" s="92"/>
      <c r="E155" s="93"/>
      <c r="F155" s="94"/>
      <c r="G155" s="93"/>
      <c r="H155" s="93"/>
      <c r="I155" s="60"/>
      <c r="J155" s="93"/>
      <c r="K155" s="93"/>
      <c r="L155" s="93"/>
      <c r="M155" s="61"/>
      <c r="N155" s="83" t="str" cm="1">
        <f t="array" ref="N155">IF($C155="","",_xll.ECONOMATICA($C155,"open",,"RealTime"))</f>
        <v/>
      </c>
      <c r="O155" s="83" t="str" cm="1">
        <f t="array" ref="O155">IF($C155="","",_xll.ECONOMATICA($C155,"high",,"RealTime"))</f>
        <v/>
      </c>
      <c r="P155" s="83" t="str" cm="1">
        <f t="array" ref="P155">IF($C155="","",_xll.ECONOMATICA($C155,"low",,"RealTime"))</f>
        <v/>
      </c>
      <c r="Q155" s="83" t="str" cm="1">
        <f t="array" ref="Q155">IF($C155="","",_xll.ECONOMATICA($C155,"price",,"RealTime"))</f>
        <v/>
      </c>
      <c r="R155" s="83"/>
      <c r="S155" s="83" t="str" cm="1">
        <f t="array" ref="S155">IF($C155="","",_xll.ECONOMATICA($C155,"bidprice",,"RealTime"))</f>
        <v/>
      </c>
      <c r="T155" s="83" t="str" cm="1">
        <f t="array" ref="T155">IF($C155="","",_xll.ECONOMATICA($C155,"askprice",,"RealTime"))</f>
        <v/>
      </c>
      <c r="U155" s="86" t="str" cm="1">
        <f t="array" ref="U155">IF($C155="","",_xll.ECONOMATICA($C155,"pricediff",,"RealTime"))</f>
        <v/>
      </c>
      <c r="V155" s="86" t="str" cm="1">
        <f t="array" ref="V155">IF($C155="","",_xll.ECONOMATICA($C155,"percentdiff",,"RealTime"))</f>
        <v/>
      </c>
      <c r="W155" s="83" t="str" cm="1">
        <f t="array" ref="W155">IF($C155="","",_xll.ECONOMATICA($C155,"#shares",,"RealTime"))</f>
        <v/>
      </c>
      <c r="X155" s="83" t="str" cm="1">
        <f t="array" ref="X155">IF($C155="","",_xll.ECONOMATICA($C155,"volume$",,"RealTime"))</f>
        <v/>
      </c>
      <c r="Y155" s="87" t="str" cm="1">
        <f t="array" ref="Y155">IF($C155="","",_xll.ECONOMATICA($C155,"date",,"RealTime"))</f>
        <v/>
      </c>
      <c r="Z155" s="26"/>
      <c r="AA155" s="26"/>
      <c r="AB155" s="26"/>
      <c r="AC155" s="26"/>
    </row>
    <row r="156" spans="3:29" ht="15.5">
      <c r="C156" s="95"/>
      <c r="D156" s="96"/>
      <c r="E156" s="97"/>
      <c r="F156" s="98"/>
      <c r="G156" s="97"/>
      <c r="H156" s="97"/>
      <c r="I156" s="60"/>
      <c r="J156" s="97"/>
      <c r="K156" s="97"/>
      <c r="L156" s="97"/>
      <c r="M156" s="61"/>
      <c r="N156" s="84" t="str" cm="1">
        <f t="array" ref="N156">IF($C156="","",_xll.ECONOMATICA($C156,"open",,"RealTime"))</f>
        <v/>
      </c>
      <c r="O156" s="84" t="str" cm="1">
        <f t="array" ref="O156">IF($C156="","",_xll.ECONOMATICA($C156,"high",,"RealTime"))</f>
        <v/>
      </c>
      <c r="P156" s="84" t="str" cm="1">
        <f t="array" ref="P156">IF($C156="","",_xll.ECONOMATICA($C156,"low",,"RealTime"))</f>
        <v/>
      </c>
      <c r="Q156" s="84" t="str" cm="1">
        <f t="array" ref="Q156">IF($C156="","",_xll.ECONOMATICA($C156,"price",,"RealTime"))</f>
        <v/>
      </c>
      <c r="R156" s="84"/>
      <c r="S156" s="84" t="str" cm="1">
        <f t="array" ref="S156">IF($C156="","",_xll.ECONOMATICA($C156,"bidprice",,"RealTime"))</f>
        <v/>
      </c>
      <c r="T156" s="84" t="str" cm="1">
        <f t="array" ref="T156">IF($C156="","",_xll.ECONOMATICA($C156,"askprice",,"RealTime"))</f>
        <v/>
      </c>
      <c r="U156" s="88" t="str" cm="1">
        <f t="array" ref="U156">IF($C156="","",_xll.ECONOMATICA($C156,"pricediff",,"RealTime"))</f>
        <v/>
      </c>
      <c r="V156" s="88" t="str" cm="1">
        <f t="array" ref="V156">IF($C156="","",_xll.ECONOMATICA($C156,"percentdiff",,"RealTime"))</f>
        <v/>
      </c>
      <c r="W156" s="84" t="str" cm="1">
        <f t="array" ref="W156">IF($C156="","",_xll.ECONOMATICA($C156,"#shares",,"RealTime"))</f>
        <v/>
      </c>
      <c r="X156" s="84" t="str" cm="1">
        <f t="array" ref="X156">IF($C156="","",_xll.ECONOMATICA($C156,"volume$",,"RealTime"))</f>
        <v/>
      </c>
      <c r="Y156" s="89" t="str" cm="1">
        <f t="array" ref="Y156">IF($C156="","",_xll.ECONOMATICA($C156,"date",,"RealTime"))</f>
        <v/>
      </c>
      <c r="Z156" s="26"/>
      <c r="AA156" s="26"/>
      <c r="AB156" s="26"/>
      <c r="AC156" s="26"/>
    </row>
    <row r="157" spans="3:29" ht="15.5">
      <c r="C157" s="91"/>
      <c r="D157" s="92"/>
      <c r="E157" s="93"/>
      <c r="F157" s="94"/>
      <c r="G157" s="93"/>
      <c r="H157" s="93"/>
      <c r="I157" s="60"/>
      <c r="J157" s="93"/>
      <c r="K157" s="93"/>
      <c r="L157" s="93"/>
      <c r="M157" s="61"/>
      <c r="N157" s="83" t="str" cm="1">
        <f t="array" ref="N157">IF($C157="","",_xll.ECONOMATICA($C157,"open",,"RealTime"))</f>
        <v/>
      </c>
      <c r="O157" s="83" t="str" cm="1">
        <f t="array" ref="O157">IF($C157="","",_xll.ECONOMATICA($C157,"high",,"RealTime"))</f>
        <v/>
      </c>
      <c r="P157" s="83" t="str" cm="1">
        <f t="array" ref="P157">IF($C157="","",_xll.ECONOMATICA($C157,"low",,"RealTime"))</f>
        <v/>
      </c>
      <c r="Q157" s="83" t="str" cm="1">
        <f t="array" ref="Q157">IF($C157="","",_xll.ECONOMATICA($C157,"price",,"RealTime"))</f>
        <v/>
      </c>
      <c r="R157" s="83"/>
      <c r="S157" s="83" t="str" cm="1">
        <f t="array" ref="S157">IF($C157="","",_xll.ECONOMATICA($C157,"bidprice",,"RealTime"))</f>
        <v/>
      </c>
      <c r="T157" s="83" t="str" cm="1">
        <f t="array" ref="T157">IF($C157="","",_xll.ECONOMATICA($C157,"askprice",,"RealTime"))</f>
        <v/>
      </c>
      <c r="U157" s="86" t="str" cm="1">
        <f t="array" ref="U157">IF($C157="","",_xll.ECONOMATICA($C157,"pricediff",,"RealTime"))</f>
        <v/>
      </c>
      <c r="V157" s="86" t="str" cm="1">
        <f t="array" ref="V157">IF($C157="","",_xll.ECONOMATICA($C157,"percentdiff",,"RealTime"))</f>
        <v/>
      </c>
      <c r="W157" s="83" t="str" cm="1">
        <f t="array" ref="W157">IF($C157="","",_xll.ECONOMATICA($C157,"#shares",,"RealTime"))</f>
        <v/>
      </c>
      <c r="X157" s="83" t="str" cm="1">
        <f t="array" ref="X157">IF($C157="","",_xll.ECONOMATICA($C157,"volume$",,"RealTime"))</f>
        <v/>
      </c>
      <c r="Y157" s="87" t="str" cm="1">
        <f t="array" ref="Y157">IF($C157="","",_xll.ECONOMATICA($C157,"date",,"RealTime"))</f>
        <v/>
      </c>
      <c r="Z157" s="26"/>
      <c r="AA157" s="26"/>
      <c r="AB157" s="26"/>
      <c r="AC157" s="26"/>
    </row>
    <row r="158" spans="3:29" ht="15.5">
      <c r="C158" s="95"/>
      <c r="D158" s="96"/>
      <c r="E158" s="97"/>
      <c r="F158" s="98"/>
      <c r="G158" s="97"/>
      <c r="H158" s="97"/>
      <c r="I158" s="60"/>
      <c r="J158" s="97"/>
      <c r="K158" s="97"/>
      <c r="L158" s="97"/>
      <c r="M158" s="61"/>
      <c r="N158" s="84" t="str" cm="1">
        <f t="array" ref="N158">IF($C158="","",_xll.ECONOMATICA($C158,"open",,"RealTime"))</f>
        <v/>
      </c>
      <c r="O158" s="84" t="str" cm="1">
        <f t="array" ref="O158">IF($C158="","",_xll.ECONOMATICA($C158,"high",,"RealTime"))</f>
        <v/>
      </c>
      <c r="P158" s="84" t="str" cm="1">
        <f t="array" ref="P158">IF($C158="","",_xll.ECONOMATICA($C158,"low",,"RealTime"))</f>
        <v/>
      </c>
      <c r="Q158" s="84" t="str" cm="1">
        <f t="array" ref="Q158">IF($C158="","",_xll.ECONOMATICA($C158,"price",,"RealTime"))</f>
        <v/>
      </c>
      <c r="R158" s="84"/>
      <c r="S158" s="84" t="str" cm="1">
        <f t="array" ref="S158">IF($C158="","",_xll.ECONOMATICA($C158,"bidprice",,"RealTime"))</f>
        <v/>
      </c>
      <c r="T158" s="84" t="str" cm="1">
        <f t="array" ref="T158">IF($C158="","",_xll.ECONOMATICA($C158,"askprice",,"RealTime"))</f>
        <v/>
      </c>
      <c r="U158" s="88" t="str" cm="1">
        <f t="array" ref="U158">IF($C158="","",_xll.ECONOMATICA($C158,"pricediff",,"RealTime"))</f>
        <v/>
      </c>
      <c r="V158" s="88" t="str" cm="1">
        <f t="array" ref="V158">IF($C158="","",_xll.ECONOMATICA($C158,"percentdiff",,"RealTime"))</f>
        <v/>
      </c>
      <c r="W158" s="84" t="str" cm="1">
        <f t="array" ref="W158">IF($C158="","",_xll.ECONOMATICA($C158,"#shares",,"RealTime"))</f>
        <v/>
      </c>
      <c r="X158" s="84" t="str" cm="1">
        <f t="array" ref="X158">IF($C158="","",_xll.ECONOMATICA($C158,"volume$",,"RealTime"))</f>
        <v/>
      </c>
      <c r="Y158" s="89" t="str" cm="1">
        <f t="array" ref="Y158">IF($C158="","",_xll.ECONOMATICA($C158,"date",,"RealTime"))</f>
        <v/>
      </c>
      <c r="Z158" s="26"/>
      <c r="AA158" s="26"/>
      <c r="AB158" s="26"/>
      <c r="AC158" s="26"/>
    </row>
    <row r="159" spans="3:29" ht="15.5">
      <c r="C159" s="91"/>
      <c r="D159" s="92"/>
      <c r="E159" s="93"/>
      <c r="F159" s="94"/>
      <c r="G159" s="93"/>
      <c r="H159" s="93"/>
      <c r="I159" s="60"/>
      <c r="J159" s="93"/>
      <c r="K159" s="93"/>
      <c r="L159" s="93"/>
      <c r="M159" s="61"/>
      <c r="N159" s="83" t="str" cm="1">
        <f t="array" ref="N159">IF($C159="","",_xll.ECONOMATICA($C159,"open",,"RealTime"))</f>
        <v/>
      </c>
      <c r="O159" s="83" t="str" cm="1">
        <f t="array" ref="O159">IF($C159="","",_xll.ECONOMATICA($C159,"high",,"RealTime"))</f>
        <v/>
      </c>
      <c r="P159" s="83" t="str" cm="1">
        <f t="array" ref="P159">IF($C159="","",_xll.ECONOMATICA($C159,"low",,"RealTime"))</f>
        <v/>
      </c>
      <c r="Q159" s="83" t="str" cm="1">
        <f t="array" ref="Q159">IF($C159="","",_xll.ECONOMATICA($C159,"price",,"RealTime"))</f>
        <v/>
      </c>
      <c r="R159" s="83"/>
      <c r="S159" s="83" t="str" cm="1">
        <f t="array" ref="S159">IF($C159="","",_xll.ECONOMATICA($C159,"bidprice",,"RealTime"))</f>
        <v/>
      </c>
      <c r="T159" s="83" t="str" cm="1">
        <f t="array" ref="T159">IF($C159="","",_xll.ECONOMATICA($C159,"askprice",,"RealTime"))</f>
        <v/>
      </c>
      <c r="U159" s="86" t="str" cm="1">
        <f t="array" ref="U159">IF($C159="","",_xll.ECONOMATICA($C159,"pricediff",,"RealTime"))</f>
        <v/>
      </c>
      <c r="V159" s="86" t="str" cm="1">
        <f t="array" ref="V159">IF($C159="","",_xll.ECONOMATICA($C159,"percentdiff",,"RealTime"))</f>
        <v/>
      </c>
      <c r="W159" s="83" t="str" cm="1">
        <f t="array" ref="W159">IF($C159="","",_xll.ECONOMATICA($C159,"#shares",,"RealTime"))</f>
        <v/>
      </c>
      <c r="X159" s="83" t="str" cm="1">
        <f t="array" ref="X159">IF($C159="","",_xll.ECONOMATICA($C159,"volume$",,"RealTime"))</f>
        <v/>
      </c>
      <c r="Y159" s="87" t="str" cm="1">
        <f t="array" ref="Y159">IF($C159="","",_xll.ECONOMATICA($C159,"date",,"RealTime"))</f>
        <v/>
      </c>
      <c r="Z159" s="26"/>
      <c r="AA159" s="26"/>
      <c r="AB159" s="26"/>
      <c r="AC159" s="26"/>
    </row>
    <row r="160" spans="3:29" ht="15.5">
      <c r="C160" s="95"/>
      <c r="D160" s="96"/>
      <c r="E160" s="97"/>
      <c r="F160" s="98"/>
      <c r="G160" s="97"/>
      <c r="H160" s="97"/>
      <c r="I160" s="60"/>
      <c r="J160" s="97"/>
      <c r="K160" s="97"/>
      <c r="L160" s="97"/>
      <c r="M160" s="61"/>
      <c r="N160" s="84" t="str" cm="1">
        <f t="array" ref="N160">IF($C160="","",_xll.ECONOMATICA($C160,"open",,"RealTime"))</f>
        <v/>
      </c>
      <c r="O160" s="84" t="str" cm="1">
        <f t="array" ref="O160">IF($C160="","",_xll.ECONOMATICA($C160,"high",,"RealTime"))</f>
        <v/>
      </c>
      <c r="P160" s="84" t="str" cm="1">
        <f t="array" ref="P160">IF($C160="","",_xll.ECONOMATICA($C160,"low",,"RealTime"))</f>
        <v/>
      </c>
      <c r="Q160" s="84" t="str" cm="1">
        <f t="array" ref="Q160">IF($C160="","",_xll.ECONOMATICA($C160,"price",,"RealTime"))</f>
        <v/>
      </c>
      <c r="R160" s="84"/>
      <c r="S160" s="84" t="str" cm="1">
        <f t="array" ref="S160">IF($C160="","",_xll.ECONOMATICA($C160,"bidprice",,"RealTime"))</f>
        <v/>
      </c>
      <c r="T160" s="84" t="str" cm="1">
        <f t="array" ref="T160">IF($C160="","",_xll.ECONOMATICA($C160,"askprice",,"RealTime"))</f>
        <v/>
      </c>
      <c r="U160" s="88" t="str" cm="1">
        <f t="array" ref="U160">IF($C160="","",_xll.ECONOMATICA($C160,"pricediff",,"RealTime"))</f>
        <v/>
      </c>
      <c r="V160" s="88" t="str" cm="1">
        <f t="array" ref="V160">IF($C160="","",_xll.ECONOMATICA($C160,"percentdiff",,"RealTime"))</f>
        <v/>
      </c>
      <c r="W160" s="84" t="str" cm="1">
        <f t="array" ref="W160">IF($C160="","",_xll.ECONOMATICA($C160,"#shares",,"RealTime"))</f>
        <v/>
      </c>
      <c r="X160" s="84" t="str" cm="1">
        <f t="array" ref="X160">IF($C160="","",_xll.ECONOMATICA($C160,"volume$",,"RealTime"))</f>
        <v/>
      </c>
      <c r="Y160" s="89" t="str" cm="1">
        <f t="array" ref="Y160">IF($C160="","",_xll.ECONOMATICA($C160,"date",,"RealTime"))</f>
        <v/>
      </c>
      <c r="Z160" s="26"/>
      <c r="AA160" s="26"/>
      <c r="AB160" s="26"/>
      <c r="AC160" s="26"/>
    </row>
    <row r="161" spans="3:29" ht="15.5">
      <c r="C161" s="91"/>
      <c r="D161" s="92"/>
      <c r="E161" s="93"/>
      <c r="F161" s="94"/>
      <c r="G161" s="93"/>
      <c r="H161" s="93"/>
      <c r="I161" s="60"/>
      <c r="J161" s="93"/>
      <c r="K161" s="93"/>
      <c r="L161" s="93"/>
      <c r="M161" s="61"/>
      <c r="N161" s="83" t="str" cm="1">
        <f t="array" ref="N161">IF($C161="","",_xll.ECONOMATICA($C161,"open",,"RealTime"))</f>
        <v/>
      </c>
      <c r="O161" s="83" t="str" cm="1">
        <f t="array" ref="O161">IF($C161="","",_xll.ECONOMATICA($C161,"high",,"RealTime"))</f>
        <v/>
      </c>
      <c r="P161" s="83" t="str" cm="1">
        <f t="array" ref="P161">IF($C161="","",_xll.ECONOMATICA($C161,"low",,"RealTime"))</f>
        <v/>
      </c>
      <c r="Q161" s="83" t="str" cm="1">
        <f t="array" ref="Q161">IF($C161="","",_xll.ECONOMATICA($C161,"price",,"RealTime"))</f>
        <v/>
      </c>
      <c r="R161" s="83"/>
      <c r="S161" s="83" t="str" cm="1">
        <f t="array" ref="S161">IF($C161="","",_xll.ECONOMATICA($C161,"bidprice",,"RealTime"))</f>
        <v/>
      </c>
      <c r="T161" s="83" t="str" cm="1">
        <f t="array" ref="T161">IF($C161="","",_xll.ECONOMATICA($C161,"askprice",,"RealTime"))</f>
        <v/>
      </c>
      <c r="U161" s="86" t="str" cm="1">
        <f t="array" ref="U161">IF($C161="","",_xll.ECONOMATICA($C161,"pricediff",,"RealTime"))</f>
        <v/>
      </c>
      <c r="V161" s="86" t="str" cm="1">
        <f t="array" ref="V161">IF($C161="","",_xll.ECONOMATICA($C161,"percentdiff",,"RealTime"))</f>
        <v/>
      </c>
      <c r="W161" s="83" t="str" cm="1">
        <f t="array" ref="W161">IF($C161="","",_xll.ECONOMATICA($C161,"#shares",,"RealTime"))</f>
        <v/>
      </c>
      <c r="X161" s="83" t="str" cm="1">
        <f t="array" ref="X161">IF($C161="","",_xll.ECONOMATICA($C161,"volume$",,"RealTime"))</f>
        <v/>
      </c>
      <c r="Y161" s="87" t="str" cm="1">
        <f t="array" ref="Y161">IF($C161="","",_xll.ECONOMATICA($C161,"date",,"RealTime"))</f>
        <v/>
      </c>
      <c r="Z161" s="26"/>
      <c r="AA161" s="26"/>
      <c r="AB161" s="26"/>
      <c r="AC161" s="26"/>
    </row>
    <row r="162" spans="3:29" ht="15.5">
      <c r="C162" s="95"/>
      <c r="D162" s="96"/>
      <c r="E162" s="97"/>
      <c r="F162" s="98"/>
      <c r="G162" s="97"/>
      <c r="H162" s="97"/>
      <c r="I162" s="60"/>
      <c r="J162" s="97"/>
      <c r="K162" s="97"/>
      <c r="L162" s="97"/>
      <c r="M162" s="61"/>
      <c r="N162" s="84" t="str" cm="1">
        <f t="array" ref="N162">IF($C162="","",_xll.ECONOMATICA($C162,"open",,"RealTime"))</f>
        <v/>
      </c>
      <c r="O162" s="84" t="str" cm="1">
        <f t="array" ref="O162">IF($C162="","",_xll.ECONOMATICA($C162,"high",,"RealTime"))</f>
        <v/>
      </c>
      <c r="P162" s="84" t="str" cm="1">
        <f t="array" ref="P162">IF($C162="","",_xll.ECONOMATICA($C162,"low",,"RealTime"))</f>
        <v/>
      </c>
      <c r="Q162" s="84" t="str" cm="1">
        <f t="array" ref="Q162">IF($C162="","",_xll.ECONOMATICA($C162,"price",,"RealTime"))</f>
        <v/>
      </c>
      <c r="R162" s="84"/>
      <c r="S162" s="84" t="str" cm="1">
        <f t="array" ref="S162">IF($C162="","",_xll.ECONOMATICA($C162,"bidprice",,"RealTime"))</f>
        <v/>
      </c>
      <c r="T162" s="84" t="str" cm="1">
        <f t="array" ref="T162">IF($C162="","",_xll.ECONOMATICA($C162,"askprice",,"RealTime"))</f>
        <v/>
      </c>
      <c r="U162" s="88" t="str" cm="1">
        <f t="array" ref="U162">IF($C162="","",_xll.ECONOMATICA($C162,"pricediff",,"RealTime"))</f>
        <v/>
      </c>
      <c r="V162" s="88" t="str" cm="1">
        <f t="array" ref="V162">IF($C162="","",_xll.ECONOMATICA($C162,"percentdiff",,"RealTime"))</f>
        <v/>
      </c>
      <c r="W162" s="84" t="str" cm="1">
        <f t="array" ref="W162">IF($C162="","",_xll.ECONOMATICA($C162,"#shares",,"RealTime"))</f>
        <v/>
      </c>
      <c r="X162" s="84" t="str" cm="1">
        <f t="array" ref="X162">IF($C162="","",_xll.ECONOMATICA($C162,"volume$",,"RealTime"))</f>
        <v/>
      </c>
      <c r="Y162" s="89" t="str" cm="1">
        <f t="array" ref="Y162">IF($C162="","",_xll.ECONOMATICA($C162,"date",,"RealTime"))</f>
        <v/>
      </c>
      <c r="Z162" s="26"/>
      <c r="AA162" s="26"/>
      <c r="AB162" s="26"/>
      <c r="AC162" s="26"/>
    </row>
    <row r="163" spans="3:29" ht="15.5">
      <c r="C163" s="91"/>
      <c r="D163" s="92"/>
      <c r="E163" s="93"/>
      <c r="F163" s="94"/>
      <c r="G163" s="93"/>
      <c r="H163" s="93"/>
      <c r="I163" s="60"/>
      <c r="J163" s="93"/>
      <c r="K163" s="93"/>
      <c r="L163" s="93"/>
      <c r="M163" s="61"/>
      <c r="N163" s="83" t="str" cm="1">
        <f t="array" ref="N163">IF($C163="","",_xll.ECONOMATICA($C163,"open",,"RealTime"))</f>
        <v/>
      </c>
      <c r="O163" s="83" t="str" cm="1">
        <f t="array" ref="O163">IF($C163="","",_xll.ECONOMATICA($C163,"high",,"RealTime"))</f>
        <v/>
      </c>
      <c r="P163" s="83" t="str" cm="1">
        <f t="array" ref="P163">IF($C163="","",_xll.ECONOMATICA($C163,"low",,"RealTime"))</f>
        <v/>
      </c>
      <c r="Q163" s="83" t="str" cm="1">
        <f t="array" ref="Q163">IF($C163="","",_xll.ECONOMATICA($C163,"price",,"RealTime"))</f>
        <v/>
      </c>
      <c r="R163" s="83"/>
      <c r="S163" s="83" t="str" cm="1">
        <f t="array" ref="S163">IF($C163="","",_xll.ECONOMATICA($C163,"bidprice",,"RealTime"))</f>
        <v/>
      </c>
      <c r="T163" s="83" t="str" cm="1">
        <f t="array" ref="T163">IF($C163="","",_xll.ECONOMATICA($C163,"askprice",,"RealTime"))</f>
        <v/>
      </c>
      <c r="U163" s="86" t="str" cm="1">
        <f t="array" ref="U163">IF($C163="","",_xll.ECONOMATICA($C163,"pricediff",,"RealTime"))</f>
        <v/>
      </c>
      <c r="V163" s="86" t="str" cm="1">
        <f t="array" ref="V163">IF($C163="","",_xll.ECONOMATICA($C163,"percentdiff",,"RealTime"))</f>
        <v/>
      </c>
      <c r="W163" s="83" t="str" cm="1">
        <f t="array" ref="W163">IF($C163="","",_xll.ECONOMATICA($C163,"#shares",,"RealTime"))</f>
        <v/>
      </c>
      <c r="X163" s="83" t="str" cm="1">
        <f t="array" ref="X163">IF($C163="","",_xll.ECONOMATICA($C163,"volume$",,"RealTime"))</f>
        <v/>
      </c>
      <c r="Y163" s="87" t="str" cm="1">
        <f t="array" ref="Y163">IF($C163="","",_xll.ECONOMATICA($C163,"date",,"RealTime"))</f>
        <v/>
      </c>
      <c r="Z163" s="26"/>
      <c r="AA163" s="26"/>
      <c r="AB163" s="26"/>
      <c r="AC163" s="26"/>
    </row>
    <row r="164" spans="3:29" ht="15.5">
      <c r="C164" s="95"/>
      <c r="D164" s="96"/>
      <c r="E164" s="97"/>
      <c r="F164" s="98"/>
      <c r="G164" s="97"/>
      <c r="H164" s="97"/>
      <c r="I164" s="60"/>
      <c r="J164" s="97"/>
      <c r="K164" s="97"/>
      <c r="L164" s="97"/>
      <c r="M164" s="61"/>
      <c r="N164" s="84" t="str" cm="1">
        <f t="array" ref="N164">IF($C164="","",_xll.ECONOMATICA($C164,"open",,"RealTime"))</f>
        <v/>
      </c>
      <c r="O164" s="84" t="str" cm="1">
        <f t="array" ref="O164">IF($C164="","",_xll.ECONOMATICA($C164,"high",,"RealTime"))</f>
        <v/>
      </c>
      <c r="P164" s="84" t="str" cm="1">
        <f t="array" ref="P164">IF($C164="","",_xll.ECONOMATICA($C164,"low",,"RealTime"))</f>
        <v/>
      </c>
      <c r="Q164" s="84" t="str" cm="1">
        <f t="array" ref="Q164">IF($C164="","",_xll.ECONOMATICA($C164,"price",,"RealTime"))</f>
        <v/>
      </c>
      <c r="R164" s="84"/>
      <c r="S164" s="84" t="str" cm="1">
        <f t="array" ref="S164">IF($C164="","",_xll.ECONOMATICA($C164,"bidprice",,"RealTime"))</f>
        <v/>
      </c>
      <c r="T164" s="84" t="str" cm="1">
        <f t="array" ref="T164">IF($C164="","",_xll.ECONOMATICA($C164,"askprice",,"RealTime"))</f>
        <v/>
      </c>
      <c r="U164" s="88" t="str" cm="1">
        <f t="array" ref="U164">IF($C164="","",_xll.ECONOMATICA($C164,"pricediff",,"RealTime"))</f>
        <v/>
      </c>
      <c r="V164" s="88" t="str" cm="1">
        <f t="array" ref="V164">IF($C164="","",_xll.ECONOMATICA($C164,"percentdiff",,"RealTime"))</f>
        <v/>
      </c>
      <c r="W164" s="84" t="str" cm="1">
        <f t="array" ref="W164">IF($C164="","",_xll.ECONOMATICA($C164,"#shares",,"RealTime"))</f>
        <v/>
      </c>
      <c r="X164" s="84" t="str" cm="1">
        <f t="array" ref="X164">IF($C164="","",_xll.ECONOMATICA($C164,"volume$",,"RealTime"))</f>
        <v/>
      </c>
      <c r="Y164" s="89" t="str" cm="1">
        <f t="array" ref="Y164">IF($C164="","",_xll.ECONOMATICA($C164,"date",,"RealTime"))</f>
        <v/>
      </c>
      <c r="Z164" s="26"/>
      <c r="AA164" s="26"/>
      <c r="AB164" s="26"/>
      <c r="AC164" s="26"/>
    </row>
    <row r="165" spans="3:29" ht="15.5">
      <c r="C165" s="91"/>
      <c r="D165" s="92"/>
      <c r="E165" s="93"/>
      <c r="F165" s="94"/>
      <c r="G165" s="93"/>
      <c r="H165" s="93"/>
      <c r="I165" s="60"/>
      <c r="J165" s="93"/>
      <c r="K165" s="93"/>
      <c r="L165" s="93"/>
      <c r="M165" s="61"/>
      <c r="N165" s="83" t="str" cm="1">
        <f t="array" ref="N165">IF($C165="","",_xll.ECONOMATICA($C165,"open",,"RealTime"))</f>
        <v/>
      </c>
      <c r="O165" s="83" t="str" cm="1">
        <f t="array" ref="O165">IF($C165="","",_xll.ECONOMATICA($C165,"high",,"RealTime"))</f>
        <v/>
      </c>
      <c r="P165" s="83" t="str" cm="1">
        <f t="array" ref="P165">IF($C165="","",_xll.ECONOMATICA($C165,"low",,"RealTime"))</f>
        <v/>
      </c>
      <c r="Q165" s="83" t="str" cm="1">
        <f t="array" ref="Q165">IF($C165="","",_xll.ECONOMATICA($C165,"price",,"RealTime"))</f>
        <v/>
      </c>
      <c r="R165" s="83"/>
      <c r="S165" s="83" t="str" cm="1">
        <f t="array" ref="S165">IF($C165="","",_xll.ECONOMATICA($C165,"bidprice",,"RealTime"))</f>
        <v/>
      </c>
      <c r="T165" s="83" t="str" cm="1">
        <f t="array" ref="T165">IF($C165="","",_xll.ECONOMATICA($C165,"askprice",,"RealTime"))</f>
        <v/>
      </c>
      <c r="U165" s="86" t="str" cm="1">
        <f t="array" ref="U165">IF($C165="","",_xll.ECONOMATICA($C165,"pricediff",,"RealTime"))</f>
        <v/>
      </c>
      <c r="V165" s="86" t="str" cm="1">
        <f t="array" ref="V165">IF($C165="","",_xll.ECONOMATICA($C165,"percentdiff",,"RealTime"))</f>
        <v/>
      </c>
      <c r="W165" s="83" t="str" cm="1">
        <f t="array" ref="W165">IF($C165="","",_xll.ECONOMATICA($C165,"#shares",,"RealTime"))</f>
        <v/>
      </c>
      <c r="X165" s="83" t="str" cm="1">
        <f t="array" ref="X165">IF($C165="","",_xll.ECONOMATICA($C165,"volume$",,"RealTime"))</f>
        <v/>
      </c>
      <c r="Y165" s="87" t="str" cm="1">
        <f t="array" ref="Y165">IF($C165="","",_xll.ECONOMATICA($C165,"date",,"RealTime"))</f>
        <v/>
      </c>
      <c r="Z165" s="26"/>
      <c r="AA165" s="26"/>
      <c r="AB165" s="26"/>
      <c r="AC165" s="26"/>
    </row>
    <row r="166" spans="3:29" ht="15.5">
      <c r="C166" s="95"/>
      <c r="D166" s="96"/>
      <c r="E166" s="97"/>
      <c r="F166" s="98"/>
      <c r="G166" s="97"/>
      <c r="H166" s="97"/>
      <c r="I166" s="60"/>
      <c r="J166" s="97"/>
      <c r="K166" s="97"/>
      <c r="L166" s="97"/>
      <c r="M166" s="61"/>
      <c r="N166" s="84" t="str" cm="1">
        <f t="array" ref="N166">IF($C166="","",_xll.ECONOMATICA($C166,"open",,"RealTime"))</f>
        <v/>
      </c>
      <c r="O166" s="84" t="str" cm="1">
        <f t="array" ref="O166">IF($C166="","",_xll.ECONOMATICA($C166,"high",,"RealTime"))</f>
        <v/>
      </c>
      <c r="P166" s="84" t="str" cm="1">
        <f t="array" ref="P166">IF($C166="","",_xll.ECONOMATICA($C166,"low",,"RealTime"))</f>
        <v/>
      </c>
      <c r="Q166" s="84" t="str" cm="1">
        <f t="array" ref="Q166">IF($C166="","",_xll.ECONOMATICA($C166,"price",,"RealTime"))</f>
        <v/>
      </c>
      <c r="R166" s="84"/>
      <c r="S166" s="84" t="str" cm="1">
        <f t="array" ref="S166">IF($C166="","",_xll.ECONOMATICA($C166,"bidprice",,"RealTime"))</f>
        <v/>
      </c>
      <c r="T166" s="84" t="str" cm="1">
        <f t="array" ref="T166">IF($C166="","",_xll.ECONOMATICA($C166,"askprice",,"RealTime"))</f>
        <v/>
      </c>
      <c r="U166" s="88" t="str" cm="1">
        <f t="array" ref="U166">IF($C166="","",_xll.ECONOMATICA($C166,"pricediff",,"RealTime"))</f>
        <v/>
      </c>
      <c r="V166" s="88" t="str" cm="1">
        <f t="array" ref="V166">IF($C166="","",_xll.ECONOMATICA($C166,"percentdiff",,"RealTime"))</f>
        <v/>
      </c>
      <c r="W166" s="84" t="str" cm="1">
        <f t="array" ref="W166">IF($C166="","",_xll.ECONOMATICA($C166,"#shares",,"RealTime"))</f>
        <v/>
      </c>
      <c r="X166" s="84" t="str" cm="1">
        <f t="array" ref="X166">IF($C166="","",_xll.ECONOMATICA($C166,"volume$",,"RealTime"))</f>
        <v/>
      </c>
      <c r="Y166" s="89" t="str" cm="1">
        <f t="array" ref="Y166">IF($C166="","",_xll.ECONOMATICA($C166,"date",,"RealTime"))</f>
        <v/>
      </c>
      <c r="Z166" s="26"/>
      <c r="AA166" s="26"/>
      <c r="AB166" s="26"/>
      <c r="AC166" s="26"/>
    </row>
    <row r="167" spans="3:29" ht="15.5">
      <c r="C167" s="91"/>
      <c r="D167" s="92"/>
      <c r="E167" s="93"/>
      <c r="F167" s="94"/>
      <c r="G167" s="93"/>
      <c r="H167" s="93"/>
      <c r="I167" s="60"/>
      <c r="J167" s="93"/>
      <c r="K167" s="93"/>
      <c r="L167" s="93"/>
      <c r="M167" s="61"/>
      <c r="N167" s="83" t="str" cm="1">
        <f t="array" ref="N167">IF($C167="","",_xll.ECONOMATICA($C167,"open",,"RealTime"))</f>
        <v/>
      </c>
      <c r="O167" s="83" t="str" cm="1">
        <f t="array" ref="O167">IF($C167="","",_xll.ECONOMATICA($C167,"high",,"RealTime"))</f>
        <v/>
      </c>
      <c r="P167" s="83" t="str" cm="1">
        <f t="array" ref="P167">IF($C167="","",_xll.ECONOMATICA($C167,"low",,"RealTime"))</f>
        <v/>
      </c>
      <c r="Q167" s="83" t="str" cm="1">
        <f t="array" ref="Q167">IF($C167="","",_xll.ECONOMATICA($C167,"price",,"RealTime"))</f>
        <v/>
      </c>
      <c r="R167" s="83"/>
      <c r="S167" s="83" t="str" cm="1">
        <f t="array" ref="S167">IF($C167="","",_xll.ECONOMATICA($C167,"bidprice",,"RealTime"))</f>
        <v/>
      </c>
      <c r="T167" s="83" t="str" cm="1">
        <f t="array" ref="T167">IF($C167="","",_xll.ECONOMATICA($C167,"askprice",,"RealTime"))</f>
        <v/>
      </c>
      <c r="U167" s="86" t="str" cm="1">
        <f t="array" ref="U167">IF($C167="","",_xll.ECONOMATICA($C167,"pricediff",,"RealTime"))</f>
        <v/>
      </c>
      <c r="V167" s="86" t="str" cm="1">
        <f t="array" ref="V167">IF($C167="","",_xll.ECONOMATICA($C167,"percentdiff",,"RealTime"))</f>
        <v/>
      </c>
      <c r="W167" s="83" t="str" cm="1">
        <f t="array" ref="W167">IF($C167="","",_xll.ECONOMATICA($C167,"#shares",,"RealTime"))</f>
        <v/>
      </c>
      <c r="X167" s="83" t="str" cm="1">
        <f t="array" ref="X167">IF($C167="","",_xll.ECONOMATICA($C167,"volume$",,"RealTime"))</f>
        <v/>
      </c>
      <c r="Y167" s="87" t="str" cm="1">
        <f t="array" ref="Y167">IF($C167="","",_xll.ECONOMATICA($C167,"date",,"RealTime"))</f>
        <v/>
      </c>
      <c r="Z167" s="26"/>
      <c r="AA167" s="26"/>
      <c r="AB167" s="26"/>
      <c r="AC167" s="26"/>
    </row>
    <row r="168" spans="3:29" ht="15.5">
      <c r="C168" s="95"/>
      <c r="D168" s="96"/>
      <c r="E168" s="97"/>
      <c r="F168" s="98"/>
      <c r="G168" s="97"/>
      <c r="H168" s="97"/>
      <c r="I168" s="62"/>
      <c r="J168" s="97"/>
      <c r="K168" s="97"/>
      <c r="L168" s="97"/>
      <c r="M168" s="63"/>
      <c r="N168" s="84" t="str" cm="1">
        <f t="array" ref="N168">IF($C168="","",_xll.ECONOMATICA($C168,"open",,"RealTime"))</f>
        <v/>
      </c>
      <c r="O168" s="84" t="str" cm="1">
        <f t="array" ref="O168">IF($C168="","",_xll.ECONOMATICA($C168,"high",,"RealTime"))</f>
        <v/>
      </c>
      <c r="P168" s="84" t="str" cm="1">
        <f t="array" ref="P168">IF($C168="","",_xll.ECONOMATICA($C168,"low",,"RealTime"))</f>
        <v/>
      </c>
      <c r="Q168" s="84" t="str" cm="1">
        <f t="array" ref="Q168">IF($C168="","",_xll.ECONOMATICA($C168,"price",,"RealTime"))</f>
        <v/>
      </c>
      <c r="R168" s="84"/>
      <c r="S168" s="84" t="str" cm="1">
        <f t="array" ref="S168">IF($C168="","",_xll.ECONOMATICA($C168,"bidprice",,"RealTime"))</f>
        <v/>
      </c>
      <c r="T168" s="84" t="str" cm="1">
        <f t="array" ref="T168">IF($C168="","",_xll.ECONOMATICA($C168,"askprice",,"RealTime"))</f>
        <v/>
      </c>
      <c r="U168" s="88" t="str" cm="1">
        <f t="array" ref="U168">IF($C168="","",_xll.ECONOMATICA($C168,"pricediff",,"RealTime"))</f>
        <v/>
      </c>
      <c r="V168" s="88" t="str" cm="1">
        <f t="array" ref="V168">IF($C168="","",_xll.ECONOMATICA($C168,"percentdiff",,"RealTime"))</f>
        <v/>
      </c>
      <c r="W168" s="84" t="str" cm="1">
        <f t="array" ref="W168">IF($C168="","",_xll.ECONOMATICA($C168,"#shares",,"RealTime"))</f>
        <v/>
      </c>
      <c r="X168" s="84" t="str" cm="1">
        <f t="array" ref="X168">IF($C168="","",_xll.ECONOMATICA($C168,"volume$",,"RealTime"))</f>
        <v/>
      </c>
      <c r="Y168" s="89" t="str" cm="1">
        <f t="array" ref="Y168">IF($C168="","",_xll.ECONOMATICA($C168,"date",,"RealTime"))</f>
        <v/>
      </c>
      <c r="Z168" s="26"/>
      <c r="AA168" s="26"/>
      <c r="AB168" s="26"/>
      <c r="AC168" s="26"/>
    </row>
    <row r="169" spans="3:29" ht="15.5">
      <c r="C169" s="91"/>
      <c r="D169" s="92"/>
      <c r="E169" s="93"/>
      <c r="F169" s="94"/>
      <c r="G169" s="93"/>
      <c r="H169" s="93"/>
      <c r="I169" s="62"/>
      <c r="J169" s="93"/>
      <c r="K169" s="93"/>
      <c r="L169" s="93"/>
      <c r="M169" s="63"/>
      <c r="N169" s="83" t="str" cm="1">
        <f t="array" ref="N169">IF($C169="","",_xll.ECONOMATICA($C169,"open",,"RealTime"))</f>
        <v/>
      </c>
      <c r="O169" s="83" t="str" cm="1">
        <f t="array" ref="O169">IF($C169="","",_xll.ECONOMATICA($C169,"high",,"RealTime"))</f>
        <v/>
      </c>
      <c r="P169" s="83" t="str" cm="1">
        <f t="array" ref="P169">IF($C169="","",_xll.ECONOMATICA($C169,"low",,"RealTime"))</f>
        <v/>
      </c>
      <c r="Q169" s="83" t="str" cm="1">
        <f t="array" ref="Q169">IF($C169="","",_xll.ECONOMATICA($C169,"price",,"RealTime"))</f>
        <v/>
      </c>
      <c r="R169" s="83"/>
      <c r="S169" s="83" t="str" cm="1">
        <f t="array" ref="S169">IF($C169="","",_xll.ECONOMATICA($C169,"bidprice",,"RealTime"))</f>
        <v/>
      </c>
      <c r="T169" s="83" t="str" cm="1">
        <f t="array" ref="T169">IF($C169="","",_xll.ECONOMATICA($C169,"askprice",,"RealTime"))</f>
        <v/>
      </c>
      <c r="U169" s="86" t="str" cm="1">
        <f t="array" ref="U169">IF($C169="","",_xll.ECONOMATICA($C169,"pricediff",,"RealTime"))</f>
        <v/>
      </c>
      <c r="V169" s="86" t="str" cm="1">
        <f t="array" ref="V169">IF($C169="","",_xll.ECONOMATICA($C169,"percentdiff",,"RealTime"))</f>
        <v/>
      </c>
      <c r="W169" s="83" t="str" cm="1">
        <f t="array" ref="W169">IF($C169="","",_xll.ECONOMATICA($C169,"#shares",,"RealTime"))</f>
        <v/>
      </c>
      <c r="X169" s="83" t="str" cm="1">
        <f t="array" ref="X169">IF($C169="","",_xll.ECONOMATICA($C169,"volume$",,"RealTime"))</f>
        <v/>
      </c>
      <c r="Y169" s="87" t="str" cm="1">
        <f t="array" ref="Y169">IF($C169="","",_xll.ECONOMATICA($C169,"date",,"RealTime"))</f>
        <v/>
      </c>
      <c r="Z169" s="26"/>
      <c r="AA169" s="26"/>
      <c r="AB169" s="26"/>
      <c r="AC169" s="26"/>
    </row>
    <row r="170" spans="3:29" ht="15.5">
      <c r="C170" s="95"/>
      <c r="D170" s="96"/>
      <c r="E170" s="97"/>
      <c r="F170" s="98"/>
      <c r="G170" s="97"/>
      <c r="H170" s="97"/>
      <c r="I170" s="62"/>
      <c r="J170" s="97"/>
      <c r="K170" s="97"/>
      <c r="L170" s="97"/>
      <c r="M170" s="63"/>
      <c r="N170" s="84" t="str" cm="1">
        <f t="array" ref="N170">IF($C170="","",_xll.ECONOMATICA($C170,"open",,"RealTime"))</f>
        <v/>
      </c>
      <c r="O170" s="84" t="str" cm="1">
        <f t="array" ref="O170">IF($C170="","",_xll.ECONOMATICA($C170,"high",,"RealTime"))</f>
        <v/>
      </c>
      <c r="P170" s="84" t="str" cm="1">
        <f t="array" ref="P170">IF($C170="","",_xll.ECONOMATICA($C170,"low",,"RealTime"))</f>
        <v/>
      </c>
      <c r="Q170" s="84" t="str" cm="1">
        <f t="array" ref="Q170">IF($C170="","",_xll.ECONOMATICA($C170,"price",,"RealTime"))</f>
        <v/>
      </c>
      <c r="R170" s="84"/>
      <c r="S170" s="84" t="str" cm="1">
        <f t="array" ref="S170">IF($C170="","",_xll.ECONOMATICA($C170,"bidprice",,"RealTime"))</f>
        <v/>
      </c>
      <c r="T170" s="84" t="str" cm="1">
        <f t="array" ref="T170">IF($C170="","",_xll.ECONOMATICA($C170,"askprice",,"RealTime"))</f>
        <v/>
      </c>
      <c r="U170" s="88" t="str" cm="1">
        <f t="array" ref="U170">IF($C170="","",_xll.ECONOMATICA($C170,"pricediff",,"RealTime"))</f>
        <v/>
      </c>
      <c r="V170" s="88" t="str" cm="1">
        <f t="array" ref="V170">IF($C170="","",_xll.ECONOMATICA($C170,"percentdiff",,"RealTime"))</f>
        <v/>
      </c>
      <c r="W170" s="84" t="str" cm="1">
        <f t="array" ref="W170">IF($C170="","",_xll.ECONOMATICA($C170,"#shares",,"RealTime"))</f>
        <v/>
      </c>
      <c r="X170" s="84" t="str" cm="1">
        <f t="array" ref="X170">IF($C170="","",_xll.ECONOMATICA($C170,"volume$",,"RealTime"))</f>
        <v/>
      </c>
      <c r="Y170" s="89" t="str" cm="1">
        <f t="array" ref="Y170">IF($C170="","",_xll.ECONOMATICA($C170,"date",,"RealTime"))</f>
        <v/>
      </c>
      <c r="Z170" s="26"/>
      <c r="AA170" s="26"/>
      <c r="AB170" s="26"/>
      <c r="AC170" s="26"/>
    </row>
    <row r="171" spans="3:29" ht="15.5">
      <c r="C171" s="91"/>
      <c r="D171" s="92"/>
      <c r="E171" s="93"/>
      <c r="F171" s="94"/>
      <c r="G171" s="93"/>
      <c r="H171" s="93"/>
      <c r="I171" s="62"/>
      <c r="J171" s="93"/>
      <c r="K171" s="93"/>
      <c r="L171" s="93"/>
      <c r="M171" s="63"/>
      <c r="N171" s="83" t="str" cm="1">
        <f t="array" ref="N171">IF($C171="","",_xll.ECONOMATICA($C171,"open",,"RealTime"))</f>
        <v/>
      </c>
      <c r="O171" s="83" t="str" cm="1">
        <f t="array" ref="O171">IF($C171="","",_xll.ECONOMATICA($C171,"high",,"RealTime"))</f>
        <v/>
      </c>
      <c r="P171" s="83" t="str" cm="1">
        <f t="array" ref="P171">IF($C171="","",_xll.ECONOMATICA($C171,"low",,"RealTime"))</f>
        <v/>
      </c>
      <c r="Q171" s="83" t="str" cm="1">
        <f t="array" ref="Q171">IF($C171="","",_xll.ECONOMATICA($C171,"price",,"RealTime"))</f>
        <v/>
      </c>
      <c r="R171" s="83"/>
      <c r="S171" s="83" t="str" cm="1">
        <f t="array" ref="S171">IF($C171="","",_xll.ECONOMATICA($C171,"bidprice",,"RealTime"))</f>
        <v/>
      </c>
      <c r="T171" s="83" t="str" cm="1">
        <f t="array" ref="T171">IF($C171="","",_xll.ECONOMATICA($C171,"askprice",,"RealTime"))</f>
        <v/>
      </c>
      <c r="U171" s="86" t="str" cm="1">
        <f t="array" ref="U171">IF($C171="","",_xll.ECONOMATICA($C171,"pricediff",,"RealTime"))</f>
        <v/>
      </c>
      <c r="V171" s="86" t="str" cm="1">
        <f t="array" ref="V171">IF($C171="","",_xll.ECONOMATICA($C171,"percentdiff",,"RealTime"))</f>
        <v/>
      </c>
      <c r="W171" s="83" t="str" cm="1">
        <f t="array" ref="W171">IF($C171="","",_xll.ECONOMATICA($C171,"#shares",,"RealTime"))</f>
        <v/>
      </c>
      <c r="X171" s="83" t="str" cm="1">
        <f t="array" ref="X171">IF($C171="","",_xll.ECONOMATICA($C171,"volume$",,"RealTime"))</f>
        <v/>
      </c>
      <c r="Y171" s="87" t="str" cm="1">
        <f t="array" ref="Y171">IF($C171="","",_xll.ECONOMATICA($C171,"date",,"RealTime"))</f>
        <v/>
      </c>
      <c r="Z171" s="26"/>
      <c r="AA171" s="26"/>
      <c r="AB171" s="26"/>
      <c r="AC171" s="26"/>
    </row>
    <row r="172" spans="3:29" ht="15.5">
      <c r="C172" s="95"/>
      <c r="D172" s="96"/>
      <c r="E172" s="97"/>
      <c r="F172" s="98"/>
      <c r="G172" s="97"/>
      <c r="H172" s="97"/>
      <c r="I172" s="62"/>
      <c r="J172" s="97"/>
      <c r="K172" s="97"/>
      <c r="L172" s="97"/>
      <c r="M172" s="63"/>
      <c r="N172" s="84" t="str" cm="1">
        <f t="array" ref="N172">IF($C172="","",_xll.ECONOMATICA($C172,"open",,"RealTime"))</f>
        <v/>
      </c>
      <c r="O172" s="84" t="str" cm="1">
        <f t="array" ref="O172">IF($C172="","",_xll.ECONOMATICA($C172,"high",,"RealTime"))</f>
        <v/>
      </c>
      <c r="P172" s="84" t="str" cm="1">
        <f t="array" ref="P172">IF($C172="","",_xll.ECONOMATICA($C172,"low",,"RealTime"))</f>
        <v/>
      </c>
      <c r="Q172" s="84" t="str" cm="1">
        <f t="array" ref="Q172">IF($C172="","",_xll.ECONOMATICA($C172,"price",,"RealTime"))</f>
        <v/>
      </c>
      <c r="R172" s="84"/>
      <c r="S172" s="84" t="str" cm="1">
        <f t="array" ref="S172">IF($C172="","",_xll.ECONOMATICA($C172,"bidprice",,"RealTime"))</f>
        <v/>
      </c>
      <c r="T172" s="84" t="str" cm="1">
        <f t="array" ref="T172">IF($C172="","",_xll.ECONOMATICA($C172,"askprice",,"RealTime"))</f>
        <v/>
      </c>
      <c r="U172" s="88" t="str" cm="1">
        <f t="array" ref="U172">IF($C172="","",_xll.ECONOMATICA($C172,"pricediff",,"RealTime"))</f>
        <v/>
      </c>
      <c r="V172" s="88" t="str" cm="1">
        <f t="array" ref="V172">IF($C172="","",_xll.ECONOMATICA($C172,"percentdiff",,"RealTime"))</f>
        <v/>
      </c>
      <c r="W172" s="84" t="str" cm="1">
        <f t="array" ref="W172">IF($C172="","",_xll.ECONOMATICA($C172,"#shares",,"RealTime"))</f>
        <v/>
      </c>
      <c r="X172" s="84" t="str" cm="1">
        <f t="array" ref="X172">IF($C172="","",_xll.ECONOMATICA($C172,"volume$",,"RealTime"))</f>
        <v/>
      </c>
      <c r="Y172" s="89" t="str" cm="1">
        <f t="array" ref="Y172">IF($C172="","",_xll.ECONOMATICA($C172,"date",,"RealTime"))</f>
        <v/>
      </c>
      <c r="Z172" s="26"/>
      <c r="AA172" s="26"/>
      <c r="AB172" s="26"/>
      <c r="AC172" s="26"/>
    </row>
    <row r="173" spans="3:29" ht="15.5">
      <c r="C173" s="91"/>
      <c r="D173" s="92"/>
      <c r="E173" s="93"/>
      <c r="F173" s="94"/>
      <c r="G173" s="93"/>
      <c r="H173" s="93"/>
      <c r="I173" s="62"/>
      <c r="J173" s="93"/>
      <c r="K173" s="93"/>
      <c r="L173" s="93"/>
      <c r="M173" s="63"/>
      <c r="N173" s="83" t="str" cm="1">
        <f t="array" ref="N173">IF($C173="","",_xll.ECONOMATICA($C173,"open",,"RealTime"))</f>
        <v/>
      </c>
      <c r="O173" s="83" t="str" cm="1">
        <f t="array" ref="O173">IF($C173="","",_xll.ECONOMATICA($C173,"high",,"RealTime"))</f>
        <v/>
      </c>
      <c r="P173" s="83" t="str" cm="1">
        <f t="array" ref="P173">IF($C173="","",_xll.ECONOMATICA($C173,"low",,"RealTime"))</f>
        <v/>
      </c>
      <c r="Q173" s="83" t="str" cm="1">
        <f t="array" ref="Q173">IF($C173="","",_xll.ECONOMATICA($C173,"price",,"RealTime"))</f>
        <v/>
      </c>
      <c r="R173" s="83"/>
      <c r="S173" s="83" t="str" cm="1">
        <f t="array" ref="S173">IF($C173="","",_xll.ECONOMATICA($C173,"bidprice",,"RealTime"))</f>
        <v/>
      </c>
      <c r="T173" s="83" t="str" cm="1">
        <f t="array" ref="T173">IF($C173="","",_xll.ECONOMATICA($C173,"askprice",,"RealTime"))</f>
        <v/>
      </c>
      <c r="U173" s="86" t="str" cm="1">
        <f t="array" ref="U173">IF($C173="","",_xll.ECONOMATICA($C173,"pricediff",,"RealTime"))</f>
        <v/>
      </c>
      <c r="V173" s="86" t="str" cm="1">
        <f t="array" ref="V173">IF($C173="","",_xll.ECONOMATICA($C173,"percentdiff",,"RealTime"))</f>
        <v/>
      </c>
      <c r="W173" s="83" t="str" cm="1">
        <f t="array" ref="W173">IF($C173="","",_xll.ECONOMATICA($C173,"#shares",,"RealTime"))</f>
        <v/>
      </c>
      <c r="X173" s="83" t="str" cm="1">
        <f t="array" ref="X173">IF($C173="","",_xll.ECONOMATICA($C173,"volume$",,"RealTime"))</f>
        <v/>
      </c>
      <c r="Y173" s="87" t="str" cm="1">
        <f t="array" ref="Y173">IF($C173="","",_xll.ECONOMATICA($C173,"date",,"RealTime"))</f>
        <v/>
      </c>
      <c r="Z173" s="26"/>
      <c r="AA173" s="26"/>
      <c r="AB173" s="26"/>
      <c r="AC173" s="26"/>
    </row>
    <row r="174" spans="3:29" ht="15.5">
      <c r="C174" s="95"/>
      <c r="D174" s="96"/>
      <c r="E174" s="97"/>
      <c r="F174" s="98"/>
      <c r="G174" s="97"/>
      <c r="H174" s="97"/>
      <c r="I174" s="62"/>
      <c r="J174" s="97"/>
      <c r="K174" s="97"/>
      <c r="L174" s="97"/>
      <c r="M174" s="63"/>
      <c r="N174" s="84" t="str" cm="1">
        <f t="array" ref="N174">IF($C174="","",_xll.ECONOMATICA($C174,"open",,"RealTime"))</f>
        <v/>
      </c>
      <c r="O174" s="84" t="str" cm="1">
        <f t="array" ref="O174">IF($C174="","",_xll.ECONOMATICA($C174,"high",,"RealTime"))</f>
        <v/>
      </c>
      <c r="P174" s="84" t="str" cm="1">
        <f t="array" ref="P174">IF($C174="","",_xll.ECONOMATICA($C174,"low",,"RealTime"))</f>
        <v/>
      </c>
      <c r="Q174" s="84" t="str" cm="1">
        <f t="array" ref="Q174">IF($C174="","",_xll.ECONOMATICA($C174,"price",,"RealTime"))</f>
        <v/>
      </c>
      <c r="R174" s="84"/>
      <c r="S174" s="84" t="str" cm="1">
        <f t="array" ref="S174">IF($C174="","",_xll.ECONOMATICA($C174,"bidprice",,"RealTime"))</f>
        <v/>
      </c>
      <c r="T174" s="84" t="str" cm="1">
        <f t="array" ref="T174">IF($C174="","",_xll.ECONOMATICA($C174,"askprice",,"RealTime"))</f>
        <v/>
      </c>
      <c r="U174" s="88" t="str" cm="1">
        <f t="array" ref="U174">IF($C174="","",_xll.ECONOMATICA($C174,"pricediff",,"RealTime"))</f>
        <v/>
      </c>
      <c r="V174" s="88" t="str" cm="1">
        <f t="array" ref="V174">IF($C174="","",_xll.ECONOMATICA($C174,"percentdiff",,"RealTime"))</f>
        <v/>
      </c>
      <c r="W174" s="84" t="str" cm="1">
        <f t="array" ref="W174">IF($C174="","",_xll.ECONOMATICA($C174,"#shares",,"RealTime"))</f>
        <v/>
      </c>
      <c r="X174" s="84" t="str" cm="1">
        <f t="array" ref="X174">IF($C174="","",_xll.ECONOMATICA($C174,"volume$",,"RealTime"))</f>
        <v/>
      </c>
      <c r="Y174" s="89" t="str" cm="1">
        <f t="array" ref="Y174">IF($C174="","",_xll.ECONOMATICA($C174,"date",,"RealTime"))</f>
        <v/>
      </c>
      <c r="Z174" s="26"/>
      <c r="AA174" s="26"/>
      <c r="AB174" s="26"/>
      <c r="AC174" s="26"/>
    </row>
    <row r="175" spans="3:29" ht="15.5">
      <c r="C175" s="91"/>
      <c r="D175" s="92"/>
      <c r="E175" s="93"/>
      <c r="F175" s="94"/>
      <c r="G175" s="93"/>
      <c r="H175" s="93"/>
      <c r="I175" s="62"/>
      <c r="J175" s="93"/>
      <c r="K175" s="93"/>
      <c r="L175" s="93"/>
      <c r="M175" s="63"/>
      <c r="N175" s="83" t="str" cm="1">
        <f t="array" ref="N175">IF($C175="","",_xll.ECONOMATICA($C175,"open",,"RealTime"))</f>
        <v/>
      </c>
      <c r="O175" s="83" t="str" cm="1">
        <f t="array" ref="O175">IF($C175="","",_xll.ECONOMATICA($C175,"high",,"RealTime"))</f>
        <v/>
      </c>
      <c r="P175" s="83" t="str" cm="1">
        <f t="array" ref="P175">IF($C175="","",_xll.ECONOMATICA($C175,"low",,"RealTime"))</f>
        <v/>
      </c>
      <c r="Q175" s="83" t="str" cm="1">
        <f t="array" ref="Q175">IF($C175="","",_xll.ECONOMATICA($C175,"price",,"RealTime"))</f>
        <v/>
      </c>
      <c r="R175" s="83"/>
      <c r="S175" s="83" t="str" cm="1">
        <f t="array" ref="S175">IF($C175="","",_xll.ECONOMATICA($C175,"bidprice",,"RealTime"))</f>
        <v/>
      </c>
      <c r="T175" s="83" t="str" cm="1">
        <f t="array" ref="T175">IF($C175="","",_xll.ECONOMATICA($C175,"askprice",,"RealTime"))</f>
        <v/>
      </c>
      <c r="U175" s="86" t="str" cm="1">
        <f t="array" ref="U175">IF($C175="","",_xll.ECONOMATICA($C175,"pricediff",,"RealTime"))</f>
        <v/>
      </c>
      <c r="V175" s="86" t="str" cm="1">
        <f t="array" ref="V175">IF($C175="","",_xll.ECONOMATICA($C175,"percentdiff",,"RealTime"))</f>
        <v/>
      </c>
      <c r="W175" s="83" t="str" cm="1">
        <f t="array" ref="W175">IF($C175="","",_xll.ECONOMATICA($C175,"#shares",,"RealTime"))</f>
        <v/>
      </c>
      <c r="X175" s="83" t="str" cm="1">
        <f t="array" ref="X175">IF($C175="","",_xll.ECONOMATICA($C175,"volume$",,"RealTime"))</f>
        <v/>
      </c>
      <c r="Y175" s="87" t="str" cm="1">
        <f t="array" ref="Y175">IF($C175="","",_xll.ECONOMATICA($C175,"date",,"RealTime"))</f>
        <v/>
      </c>
      <c r="Z175" s="26"/>
      <c r="AA175" s="26"/>
      <c r="AB175" s="26"/>
      <c r="AC175" s="26"/>
    </row>
    <row r="176" spans="3:29" ht="15.5">
      <c r="C176" s="95"/>
      <c r="D176" s="96"/>
      <c r="E176" s="97"/>
      <c r="F176" s="98"/>
      <c r="G176" s="97"/>
      <c r="H176" s="97"/>
      <c r="I176" s="62"/>
      <c r="J176" s="97"/>
      <c r="K176" s="97"/>
      <c r="L176" s="97"/>
      <c r="M176" s="63"/>
      <c r="N176" s="84" t="str" cm="1">
        <f t="array" ref="N176">IF($C176="","",_xll.ECONOMATICA($C176,"open",,"RealTime"))</f>
        <v/>
      </c>
      <c r="O176" s="84" t="str" cm="1">
        <f t="array" ref="O176">IF($C176="","",_xll.ECONOMATICA($C176,"high",,"RealTime"))</f>
        <v/>
      </c>
      <c r="P176" s="84" t="str" cm="1">
        <f t="array" ref="P176">IF($C176="","",_xll.ECONOMATICA($C176,"low",,"RealTime"))</f>
        <v/>
      </c>
      <c r="Q176" s="84" t="str" cm="1">
        <f t="array" ref="Q176">IF($C176="","",_xll.ECONOMATICA($C176,"price",,"RealTime"))</f>
        <v/>
      </c>
      <c r="R176" s="84"/>
      <c r="S176" s="84" t="str" cm="1">
        <f t="array" ref="S176">IF($C176="","",_xll.ECONOMATICA($C176,"bidprice",,"RealTime"))</f>
        <v/>
      </c>
      <c r="T176" s="84" t="str" cm="1">
        <f t="array" ref="T176">IF($C176="","",_xll.ECONOMATICA($C176,"askprice",,"RealTime"))</f>
        <v/>
      </c>
      <c r="U176" s="88" t="str" cm="1">
        <f t="array" ref="U176">IF($C176="","",_xll.ECONOMATICA($C176,"pricediff",,"RealTime"))</f>
        <v/>
      </c>
      <c r="V176" s="88" t="str" cm="1">
        <f t="array" ref="V176">IF($C176="","",_xll.ECONOMATICA($C176,"percentdiff",,"RealTime"))</f>
        <v/>
      </c>
      <c r="W176" s="84" t="str" cm="1">
        <f t="array" ref="W176">IF($C176="","",_xll.ECONOMATICA($C176,"#shares",,"RealTime"))</f>
        <v/>
      </c>
      <c r="X176" s="84" t="str" cm="1">
        <f t="array" ref="X176">IF($C176="","",_xll.ECONOMATICA($C176,"volume$",,"RealTime"))</f>
        <v/>
      </c>
      <c r="Y176" s="89" t="str" cm="1">
        <f t="array" ref="Y176">IF($C176="","",_xll.ECONOMATICA($C176,"date",,"RealTime"))</f>
        <v/>
      </c>
      <c r="Z176" s="26"/>
      <c r="AA176" s="26"/>
      <c r="AB176" s="26"/>
      <c r="AC176" s="26"/>
    </row>
    <row r="177" spans="3:29" ht="15.5">
      <c r="C177" s="91"/>
      <c r="D177" s="92"/>
      <c r="E177" s="93"/>
      <c r="F177" s="94"/>
      <c r="G177" s="93"/>
      <c r="H177" s="93"/>
      <c r="I177" s="62"/>
      <c r="J177" s="93"/>
      <c r="K177" s="93"/>
      <c r="L177" s="93"/>
      <c r="M177" s="63"/>
      <c r="N177" s="83" t="str" cm="1">
        <f t="array" ref="N177">IF($C177="","",_xll.ECONOMATICA($C177,"open",,"RealTime"))</f>
        <v/>
      </c>
      <c r="O177" s="83" t="str" cm="1">
        <f t="array" ref="O177">IF($C177="","",_xll.ECONOMATICA($C177,"high",,"RealTime"))</f>
        <v/>
      </c>
      <c r="P177" s="83" t="str" cm="1">
        <f t="array" ref="P177">IF($C177="","",_xll.ECONOMATICA($C177,"low",,"RealTime"))</f>
        <v/>
      </c>
      <c r="Q177" s="83" t="str" cm="1">
        <f t="array" ref="Q177">IF($C177="","",_xll.ECONOMATICA($C177,"price",,"RealTime"))</f>
        <v/>
      </c>
      <c r="R177" s="83"/>
      <c r="S177" s="83" t="str" cm="1">
        <f t="array" ref="S177">IF($C177="","",_xll.ECONOMATICA($C177,"bidprice",,"RealTime"))</f>
        <v/>
      </c>
      <c r="T177" s="83" t="str" cm="1">
        <f t="array" ref="T177">IF($C177="","",_xll.ECONOMATICA($C177,"askprice",,"RealTime"))</f>
        <v/>
      </c>
      <c r="U177" s="86" t="str" cm="1">
        <f t="array" ref="U177">IF($C177="","",_xll.ECONOMATICA($C177,"pricediff",,"RealTime"))</f>
        <v/>
      </c>
      <c r="V177" s="86" t="str" cm="1">
        <f t="array" ref="V177">IF($C177="","",_xll.ECONOMATICA($C177,"percentdiff",,"RealTime"))</f>
        <v/>
      </c>
      <c r="W177" s="83" t="str" cm="1">
        <f t="array" ref="W177">IF($C177="","",_xll.ECONOMATICA($C177,"#shares",,"RealTime"))</f>
        <v/>
      </c>
      <c r="X177" s="83" t="str" cm="1">
        <f t="array" ref="X177">IF($C177="","",_xll.ECONOMATICA($C177,"volume$",,"RealTime"))</f>
        <v/>
      </c>
      <c r="Y177" s="87" t="str" cm="1">
        <f t="array" ref="Y177">IF($C177="","",_xll.ECONOMATICA($C177,"date",,"RealTime"))</f>
        <v/>
      </c>
      <c r="Z177" s="26"/>
      <c r="AA177" s="26"/>
      <c r="AB177" s="26"/>
      <c r="AC177" s="26"/>
    </row>
    <row r="178" spans="3:29" ht="15.5">
      <c r="C178" s="95"/>
      <c r="D178" s="96"/>
      <c r="E178" s="97"/>
      <c r="F178" s="98"/>
      <c r="G178" s="97"/>
      <c r="H178" s="97"/>
      <c r="I178" s="62"/>
      <c r="J178" s="97"/>
      <c r="K178" s="97"/>
      <c r="L178" s="97"/>
      <c r="M178" s="63"/>
      <c r="N178" s="84" t="str" cm="1">
        <f t="array" ref="N178">IF($C178="","",_xll.ECONOMATICA($C178,"open",,"RealTime"))</f>
        <v/>
      </c>
      <c r="O178" s="84" t="str" cm="1">
        <f t="array" ref="O178">IF($C178="","",_xll.ECONOMATICA($C178,"high",,"RealTime"))</f>
        <v/>
      </c>
      <c r="P178" s="84" t="str" cm="1">
        <f t="array" ref="P178">IF($C178="","",_xll.ECONOMATICA($C178,"low",,"RealTime"))</f>
        <v/>
      </c>
      <c r="Q178" s="84" t="str" cm="1">
        <f t="array" ref="Q178">IF($C178="","",_xll.ECONOMATICA($C178,"price",,"RealTime"))</f>
        <v/>
      </c>
      <c r="R178" s="84"/>
      <c r="S178" s="84" t="str" cm="1">
        <f t="array" ref="S178">IF($C178="","",_xll.ECONOMATICA($C178,"bidprice",,"RealTime"))</f>
        <v/>
      </c>
      <c r="T178" s="84" t="str" cm="1">
        <f t="array" ref="T178">IF($C178="","",_xll.ECONOMATICA($C178,"askprice",,"RealTime"))</f>
        <v/>
      </c>
      <c r="U178" s="88" t="str" cm="1">
        <f t="array" ref="U178">IF($C178="","",_xll.ECONOMATICA($C178,"pricediff",,"RealTime"))</f>
        <v/>
      </c>
      <c r="V178" s="88" t="str" cm="1">
        <f t="array" ref="V178">IF($C178="","",_xll.ECONOMATICA($C178,"percentdiff",,"RealTime"))</f>
        <v/>
      </c>
      <c r="W178" s="84" t="str" cm="1">
        <f t="array" ref="W178">IF($C178="","",_xll.ECONOMATICA($C178,"#shares",,"RealTime"))</f>
        <v/>
      </c>
      <c r="X178" s="84" t="str" cm="1">
        <f t="array" ref="X178">IF($C178="","",_xll.ECONOMATICA($C178,"volume$",,"RealTime"))</f>
        <v/>
      </c>
      <c r="Y178" s="89" t="str" cm="1">
        <f t="array" ref="Y178">IF($C178="","",_xll.ECONOMATICA($C178,"date",,"RealTime"))</f>
        <v/>
      </c>
      <c r="Z178" s="26"/>
      <c r="AA178" s="26"/>
      <c r="AB178" s="26"/>
      <c r="AC178" s="26"/>
    </row>
    <row r="179" spans="3:29" ht="15.5">
      <c r="C179" s="91"/>
      <c r="D179" s="92"/>
      <c r="E179" s="93"/>
      <c r="F179" s="94"/>
      <c r="G179" s="93"/>
      <c r="H179" s="93"/>
      <c r="I179" s="60"/>
      <c r="J179" s="93"/>
      <c r="K179" s="93"/>
      <c r="L179" s="93"/>
      <c r="M179" s="61"/>
      <c r="N179" s="83" t="str" cm="1">
        <f t="array" ref="N179">IF($C179="","",_xll.ECONOMATICA($C179,"open",,"RealTime"))</f>
        <v/>
      </c>
      <c r="O179" s="83" t="str" cm="1">
        <f t="array" ref="O179">IF($C179="","",_xll.ECONOMATICA($C179,"high",,"RealTime"))</f>
        <v/>
      </c>
      <c r="P179" s="83" t="str" cm="1">
        <f t="array" ref="P179">IF($C179="","",_xll.ECONOMATICA($C179,"low",,"RealTime"))</f>
        <v/>
      </c>
      <c r="Q179" s="83" t="str" cm="1">
        <f t="array" ref="Q179">IF($C179="","",_xll.ECONOMATICA($C179,"price",,"RealTime"))</f>
        <v/>
      </c>
      <c r="R179" s="83"/>
      <c r="S179" s="83" t="str" cm="1">
        <f t="array" ref="S179">IF($C179="","",_xll.ECONOMATICA($C179,"bidprice",,"RealTime"))</f>
        <v/>
      </c>
      <c r="T179" s="83" t="str" cm="1">
        <f t="array" ref="T179">IF($C179="","",_xll.ECONOMATICA($C179,"askprice",,"RealTime"))</f>
        <v/>
      </c>
      <c r="U179" s="86" t="str" cm="1">
        <f t="array" ref="U179">IF($C179="","",_xll.ECONOMATICA($C179,"pricediff",,"RealTime"))</f>
        <v/>
      </c>
      <c r="V179" s="86" t="str" cm="1">
        <f t="array" ref="V179">IF($C179="","",_xll.ECONOMATICA($C179,"percentdiff",,"RealTime"))</f>
        <v/>
      </c>
      <c r="W179" s="83" t="str" cm="1">
        <f t="array" ref="W179">IF($C179="","",_xll.ECONOMATICA($C179,"#shares",,"RealTime"))</f>
        <v/>
      </c>
      <c r="X179" s="83" t="str" cm="1">
        <f t="array" ref="X179">IF($C179="","",_xll.ECONOMATICA($C179,"volume$",,"RealTime"))</f>
        <v/>
      </c>
      <c r="Y179" s="87" t="str" cm="1">
        <f t="array" ref="Y179">IF($C179="","",_xll.ECONOMATICA($C179,"date",,"RealTime"))</f>
        <v/>
      </c>
      <c r="Z179" s="26"/>
      <c r="AA179" s="26"/>
      <c r="AB179" s="26"/>
      <c r="AC179" s="26"/>
    </row>
    <row r="180" spans="3:29" ht="15.5">
      <c r="C180" s="95"/>
      <c r="D180" s="96"/>
      <c r="E180" s="97"/>
      <c r="F180" s="98"/>
      <c r="G180" s="97"/>
      <c r="H180" s="97"/>
      <c r="I180" s="60"/>
      <c r="J180" s="97"/>
      <c r="K180" s="97"/>
      <c r="L180" s="97"/>
      <c r="M180" s="61"/>
      <c r="N180" s="84" t="str" cm="1">
        <f t="array" ref="N180">IF($C180="","",_xll.ECONOMATICA($C180,"open",,"RealTime"))</f>
        <v/>
      </c>
      <c r="O180" s="84" t="str" cm="1">
        <f t="array" ref="O180">IF($C180="","",_xll.ECONOMATICA($C180,"high",,"RealTime"))</f>
        <v/>
      </c>
      <c r="P180" s="84" t="str" cm="1">
        <f t="array" ref="P180">IF($C180="","",_xll.ECONOMATICA($C180,"low",,"RealTime"))</f>
        <v/>
      </c>
      <c r="Q180" s="84" t="str" cm="1">
        <f t="array" ref="Q180">IF($C180="","",_xll.ECONOMATICA($C180,"price",,"RealTime"))</f>
        <v/>
      </c>
      <c r="R180" s="84"/>
      <c r="S180" s="84" t="str" cm="1">
        <f t="array" ref="S180">IF($C180="","",_xll.ECONOMATICA($C180,"bidprice",,"RealTime"))</f>
        <v/>
      </c>
      <c r="T180" s="84" t="str" cm="1">
        <f t="array" ref="T180">IF($C180="","",_xll.ECONOMATICA($C180,"askprice",,"RealTime"))</f>
        <v/>
      </c>
      <c r="U180" s="88" t="str" cm="1">
        <f t="array" ref="U180">IF($C180="","",_xll.ECONOMATICA($C180,"pricediff",,"RealTime"))</f>
        <v/>
      </c>
      <c r="V180" s="88" t="str" cm="1">
        <f t="array" ref="V180">IF($C180="","",_xll.ECONOMATICA($C180,"percentdiff",,"RealTime"))</f>
        <v/>
      </c>
      <c r="W180" s="84" t="str" cm="1">
        <f t="array" ref="W180">IF($C180="","",_xll.ECONOMATICA($C180,"#shares",,"RealTime"))</f>
        <v/>
      </c>
      <c r="X180" s="84" t="str" cm="1">
        <f t="array" ref="X180">IF($C180="","",_xll.ECONOMATICA($C180,"volume$",,"RealTime"))</f>
        <v/>
      </c>
      <c r="Y180" s="89" t="str" cm="1">
        <f t="array" ref="Y180">IF($C180="","",_xll.ECONOMATICA($C180,"date",,"RealTime"))</f>
        <v/>
      </c>
      <c r="Z180" s="26"/>
      <c r="AA180" s="26"/>
      <c r="AB180" s="26"/>
      <c r="AC180" s="26"/>
    </row>
    <row r="181" spans="3:29" ht="15.5">
      <c r="C181" s="91"/>
      <c r="D181" s="92"/>
      <c r="E181" s="93"/>
      <c r="F181" s="94"/>
      <c r="G181" s="93"/>
      <c r="H181" s="93"/>
      <c r="I181" s="60"/>
      <c r="J181" s="93"/>
      <c r="K181" s="93"/>
      <c r="L181" s="93"/>
      <c r="M181" s="61"/>
      <c r="N181" s="83" t="str" cm="1">
        <f t="array" ref="N181">IF($C181="","",_xll.ECONOMATICA($C181,"open",,"RealTime"))</f>
        <v/>
      </c>
      <c r="O181" s="83" t="str" cm="1">
        <f t="array" ref="O181">IF($C181="","",_xll.ECONOMATICA($C181,"high",,"RealTime"))</f>
        <v/>
      </c>
      <c r="P181" s="83" t="str" cm="1">
        <f t="array" ref="P181">IF($C181="","",_xll.ECONOMATICA($C181,"low",,"RealTime"))</f>
        <v/>
      </c>
      <c r="Q181" s="83" t="str" cm="1">
        <f t="array" ref="Q181">IF($C181="","",_xll.ECONOMATICA($C181,"price",,"RealTime"))</f>
        <v/>
      </c>
      <c r="R181" s="83"/>
      <c r="S181" s="83" t="str" cm="1">
        <f t="array" ref="S181">IF($C181="","",_xll.ECONOMATICA($C181,"bidprice",,"RealTime"))</f>
        <v/>
      </c>
      <c r="T181" s="83" t="str" cm="1">
        <f t="array" ref="T181">IF($C181="","",_xll.ECONOMATICA($C181,"askprice",,"RealTime"))</f>
        <v/>
      </c>
      <c r="U181" s="86" t="str" cm="1">
        <f t="array" ref="U181">IF($C181="","",_xll.ECONOMATICA($C181,"pricediff",,"RealTime"))</f>
        <v/>
      </c>
      <c r="V181" s="86" t="str" cm="1">
        <f t="array" ref="V181">IF($C181="","",_xll.ECONOMATICA($C181,"percentdiff",,"RealTime"))</f>
        <v/>
      </c>
      <c r="W181" s="83" t="str" cm="1">
        <f t="array" ref="W181">IF($C181="","",_xll.ECONOMATICA($C181,"#shares",,"RealTime"))</f>
        <v/>
      </c>
      <c r="X181" s="83" t="str" cm="1">
        <f t="array" ref="X181">IF($C181="","",_xll.ECONOMATICA($C181,"volume$",,"RealTime"))</f>
        <v/>
      </c>
      <c r="Y181" s="87" t="str" cm="1">
        <f t="array" ref="Y181">IF($C181="","",_xll.ECONOMATICA($C181,"date",,"RealTime"))</f>
        <v/>
      </c>
      <c r="Z181" s="26"/>
      <c r="AA181" s="26"/>
      <c r="AB181" s="26"/>
      <c r="AC181" s="26"/>
    </row>
    <row r="182" spans="3:29" ht="15.5">
      <c r="C182" s="95"/>
      <c r="D182" s="96"/>
      <c r="E182" s="97"/>
      <c r="F182" s="98"/>
      <c r="G182" s="97"/>
      <c r="H182" s="97"/>
      <c r="I182" s="60"/>
      <c r="J182" s="97"/>
      <c r="K182" s="97"/>
      <c r="L182" s="97"/>
      <c r="M182" s="61"/>
      <c r="N182" s="84" t="str" cm="1">
        <f t="array" ref="N182">IF($C182="","",_xll.ECONOMATICA($C182,"open",,"RealTime"))</f>
        <v/>
      </c>
      <c r="O182" s="84" t="str" cm="1">
        <f t="array" ref="O182">IF($C182="","",_xll.ECONOMATICA($C182,"high",,"RealTime"))</f>
        <v/>
      </c>
      <c r="P182" s="84" t="str" cm="1">
        <f t="array" ref="P182">IF($C182="","",_xll.ECONOMATICA($C182,"low",,"RealTime"))</f>
        <v/>
      </c>
      <c r="Q182" s="84" t="str" cm="1">
        <f t="array" ref="Q182">IF($C182="","",_xll.ECONOMATICA($C182,"price",,"RealTime"))</f>
        <v/>
      </c>
      <c r="R182" s="84"/>
      <c r="S182" s="84" t="str" cm="1">
        <f t="array" ref="S182">IF($C182="","",_xll.ECONOMATICA($C182,"bidprice",,"RealTime"))</f>
        <v/>
      </c>
      <c r="T182" s="84" t="str" cm="1">
        <f t="array" ref="T182">IF($C182="","",_xll.ECONOMATICA($C182,"askprice",,"RealTime"))</f>
        <v/>
      </c>
      <c r="U182" s="88" t="str" cm="1">
        <f t="array" ref="U182">IF($C182="","",_xll.ECONOMATICA($C182,"pricediff",,"RealTime"))</f>
        <v/>
      </c>
      <c r="V182" s="88" t="str" cm="1">
        <f t="array" ref="V182">IF($C182="","",_xll.ECONOMATICA($C182,"percentdiff",,"RealTime"))</f>
        <v/>
      </c>
      <c r="W182" s="84" t="str" cm="1">
        <f t="array" ref="W182">IF($C182="","",_xll.ECONOMATICA($C182,"#shares",,"RealTime"))</f>
        <v/>
      </c>
      <c r="X182" s="84" t="str" cm="1">
        <f t="array" ref="X182">IF($C182="","",_xll.ECONOMATICA($C182,"volume$",,"RealTime"))</f>
        <v/>
      </c>
      <c r="Y182" s="89" t="str" cm="1">
        <f t="array" ref="Y182">IF($C182="","",_xll.ECONOMATICA($C182,"date",,"RealTime"))</f>
        <v/>
      </c>
      <c r="Z182" s="26"/>
      <c r="AA182" s="26"/>
      <c r="AB182" s="26"/>
      <c r="AC182" s="26"/>
    </row>
    <row r="183" spans="3:29" ht="15.5">
      <c r="C183" s="91"/>
      <c r="D183" s="92"/>
      <c r="E183" s="93"/>
      <c r="F183" s="94"/>
      <c r="G183" s="93"/>
      <c r="H183" s="93"/>
      <c r="I183" s="60"/>
      <c r="J183" s="93"/>
      <c r="K183" s="93"/>
      <c r="L183" s="93"/>
      <c r="M183" s="61"/>
      <c r="N183" s="83" t="str" cm="1">
        <f t="array" ref="N183">IF($C183="","",_xll.ECONOMATICA($C183,"open",,"RealTime"))</f>
        <v/>
      </c>
      <c r="O183" s="83" t="str" cm="1">
        <f t="array" ref="O183">IF($C183="","",_xll.ECONOMATICA($C183,"high",,"RealTime"))</f>
        <v/>
      </c>
      <c r="P183" s="83" t="str" cm="1">
        <f t="array" ref="P183">IF($C183="","",_xll.ECONOMATICA($C183,"low",,"RealTime"))</f>
        <v/>
      </c>
      <c r="Q183" s="83" t="str" cm="1">
        <f t="array" ref="Q183">IF($C183="","",_xll.ECONOMATICA($C183,"price",,"RealTime"))</f>
        <v/>
      </c>
      <c r="R183" s="83"/>
      <c r="S183" s="83" t="str" cm="1">
        <f t="array" ref="S183">IF($C183="","",_xll.ECONOMATICA($C183,"bidprice",,"RealTime"))</f>
        <v/>
      </c>
      <c r="T183" s="83" t="str" cm="1">
        <f t="array" ref="T183">IF($C183="","",_xll.ECONOMATICA($C183,"askprice",,"RealTime"))</f>
        <v/>
      </c>
      <c r="U183" s="86" t="str" cm="1">
        <f t="array" ref="U183">IF($C183="","",_xll.ECONOMATICA($C183,"pricediff",,"RealTime"))</f>
        <v/>
      </c>
      <c r="V183" s="86" t="str" cm="1">
        <f t="array" ref="V183">IF($C183="","",_xll.ECONOMATICA($C183,"percentdiff",,"RealTime"))</f>
        <v/>
      </c>
      <c r="W183" s="83" t="str" cm="1">
        <f t="array" ref="W183">IF($C183="","",_xll.ECONOMATICA($C183,"#shares",,"RealTime"))</f>
        <v/>
      </c>
      <c r="X183" s="83" t="str" cm="1">
        <f t="array" ref="X183">IF($C183="","",_xll.ECONOMATICA($C183,"volume$",,"RealTime"))</f>
        <v/>
      </c>
      <c r="Y183" s="87" t="str" cm="1">
        <f t="array" ref="Y183">IF($C183="","",_xll.ECONOMATICA($C183,"date",,"RealTime"))</f>
        <v/>
      </c>
      <c r="Z183" s="26"/>
      <c r="AA183" s="26"/>
      <c r="AB183" s="26"/>
      <c r="AC183" s="26"/>
    </row>
    <row r="184" spans="3:29" ht="15.5">
      <c r="C184" s="95"/>
      <c r="D184" s="96"/>
      <c r="E184" s="97"/>
      <c r="F184" s="98"/>
      <c r="G184" s="97"/>
      <c r="H184" s="97"/>
      <c r="I184" s="60"/>
      <c r="J184" s="97"/>
      <c r="K184" s="97"/>
      <c r="L184" s="97"/>
      <c r="M184" s="61"/>
      <c r="N184" s="84" t="str" cm="1">
        <f t="array" ref="N184">IF($C184="","",_xll.ECONOMATICA($C184,"open",,"RealTime"))</f>
        <v/>
      </c>
      <c r="O184" s="84" t="str" cm="1">
        <f t="array" ref="O184">IF($C184="","",_xll.ECONOMATICA($C184,"high",,"RealTime"))</f>
        <v/>
      </c>
      <c r="P184" s="84" t="str" cm="1">
        <f t="array" ref="P184">IF($C184="","",_xll.ECONOMATICA($C184,"low",,"RealTime"))</f>
        <v/>
      </c>
      <c r="Q184" s="84" t="str" cm="1">
        <f t="array" ref="Q184">IF($C184="","",_xll.ECONOMATICA($C184,"price",,"RealTime"))</f>
        <v/>
      </c>
      <c r="R184" s="84"/>
      <c r="S184" s="84" t="str" cm="1">
        <f t="array" ref="S184">IF($C184="","",_xll.ECONOMATICA($C184,"bidprice",,"RealTime"))</f>
        <v/>
      </c>
      <c r="T184" s="84" t="str" cm="1">
        <f t="array" ref="T184">IF($C184="","",_xll.ECONOMATICA($C184,"askprice",,"RealTime"))</f>
        <v/>
      </c>
      <c r="U184" s="88" t="str" cm="1">
        <f t="array" ref="U184">IF($C184="","",_xll.ECONOMATICA($C184,"pricediff",,"RealTime"))</f>
        <v/>
      </c>
      <c r="V184" s="88" t="str" cm="1">
        <f t="array" ref="V184">IF($C184="","",_xll.ECONOMATICA($C184,"percentdiff",,"RealTime"))</f>
        <v/>
      </c>
      <c r="W184" s="84" t="str" cm="1">
        <f t="array" ref="W184">IF($C184="","",_xll.ECONOMATICA($C184,"#shares",,"RealTime"))</f>
        <v/>
      </c>
      <c r="X184" s="84" t="str" cm="1">
        <f t="array" ref="X184">IF($C184="","",_xll.ECONOMATICA($C184,"volume$",,"RealTime"))</f>
        <v/>
      </c>
      <c r="Y184" s="89" t="str" cm="1">
        <f t="array" ref="Y184">IF($C184="","",_xll.ECONOMATICA($C184,"date",,"RealTime"))</f>
        <v/>
      </c>
      <c r="Z184" s="26"/>
      <c r="AA184" s="26"/>
      <c r="AB184" s="26"/>
      <c r="AC184" s="26"/>
    </row>
    <row r="185" spans="3:29" ht="15.5">
      <c r="C185" s="91"/>
      <c r="D185" s="92"/>
      <c r="E185" s="93"/>
      <c r="F185" s="94"/>
      <c r="G185" s="93"/>
      <c r="H185" s="93"/>
      <c r="I185" s="60"/>
      <c r="J185" s="93"/>
      <c r="K185" s="93"/>
      <c r="L185" s="93"/>
      <c r="M185" s="61"/>
      <c r="N185" s="83" t="str" cm="1">
        <f t="array" ref="N185">IF($C185="","",_xll.ECONOMATICA($C185,"open",,"RealTime"))</f>
        <v/>
      </c>
      <c r="O185" s="83" t="str" cm="1">
        <f t="array" ref="O185">IF($C185="","",_xll.ECONOMATICA($C185,"high",,"RealTime"))</f>
        <v/>
      </c>
      <c r="P185" s="83" t="str" cm="1">
        <f t="array" ref="P185">IF($C185="","",_xll.ECONOMATICA($C185,"low",,"RealTime"))</f>
        <v/>
      </c>
      <c r="Q185" s="83" t="str" cm="1">
        <f t="array" ref="Q185">IF($C185="","",_xll.ECONOMATICA($C185,"price",,"RealTime"))</f>
        <v/>
      </c>
      <c r="R185" s="83"/>
      <c r="S185" s="83" t="str" cm="1">
        <f t="array" ref="S185">IF($C185="","",_xll.ECONOMATICA($C185,"bidprice",,"RealTime"))</f>
        <v/>
      </c>
      <c r="T185" s="83" t="str" cm="1">
        <f t="array" ref="T185">IF($C185="","",_xll.ECONOMATICA($C185,"askprice",,"RealTime"))</f>
        <v/>
      </c>
      <c r="U185" s="86" t="str" cm="1">
        <f t="array" ref="U185">IF($C185="","",_xll.ECONOMATICA($C185,"pricediff",,"RealTime"))</f>
        <v/>
      </c>
      <c r="V185" s="86" t="str" cm="1">
        <f t="array" ref="V185">IF($C185="","",_xll.ECONOMATICA($C185,"percentdiff",,"RealTime"))</f>
        <v/>
      </c>
      <c r="W185" s="83" t="str" cm="1">
        <f t="array" ref="W185">IF($C185="","",_xll.ECONOMATICA($C185,"#shares",,"RealTime"))</f>
        <v/>
      </c>
      <c r="X185" s="83" t="str" cm="1">
        <f t="array" ref="X185">IF($C185="","",_xll.ECONOMATICA($C185,"volume$",,"RealTime"))</f>
        <v/>
      </c>
      <c r="Y185" s="87" t="str" cm="1">
        <f t="array" ref="Y185">IF($C185="","",_xll.ECONOMATICA($C185,"date",,"RealTime"))</f>
        <v/>
      </c>
      <c r="Z185" s="26"/>
      <c r="AA185" s="26"/>
      <c r="AB185" s="26"/>
      <c r="AC185" s="26"/>
    </row>
    <row r="186" spans="3:29" ht="15.5">
      <c r="C186" s="95"/>
      <c r="D186" s="96"/>
      <c r="E186" s="97"/>
      <c r="F186" s="98"/>
      <c r="G186" s="97"/>
      <c r="H186" s="97"/>
      <c r="I186" s="60"/>
      <c r="J186" s="97"/>
      <c r="K186" s="97"/>
      <c r="L186" s="97"/>
      <c r="M186" s="61"/>
      <c r="N186" s="84" t="str" cm="1">
        <f t="array" ref="N186">IF($C186="","",_xll.ECONOMATICA($C186,"open",,"RealTime"))</f>
        <v/>
      </c>
      <c r="O186" s="84" t="str" cm="1">
        <f t="array" ref="O186">IF($C186="","",_xll.ECONOMATICA($C186,"high",,"RealTime"))</f>
        <v/>
      </c>
      <c r="P186" s="84" t="str" cm="1">
        <f t="array" ref="P186">IF($C186="","",_xll.ECONOMATICA($C186,"low",,"RealTime"))</f>
        <v/>
      </c>
      <c r="Q186" s="84" t="str" cm="1">
        <f t="array" ref="Q186">IF($C186="","",_xll.ECONOMATICA($C186,"price",,"RealTime"))</f>
        <v/>
      </c>
      <c r="R186" s="84"/>
      <c r="S186" s="84" t="str" cm="1">
        <f t="array" ref="S186">IF($C186="","",_xll.ECONOMATICA($C186,"bidprice",,"RealTime"))</f>
        <v/>
      </c>
      <c r="T186" s="84" t="str" cm="1">
        <f t="array" ref="T186">IF($C186="","",_xll.ECONOMATICA($C186,"askprice",,"RealTime"))</f>
        <v/>
      </c>
      <c r="U186" s="88" t="str" cm="1">
        <f t="array" ref="U186">IF($C186="","",_xll.ECONOMATICA($C186,"pricediff",,"RealTime"))</f>
        <v/>
      </c>
      <c r="V186" s="88" t="str" cm="1">
        <f t="array" ref="V186">IF($C186="","",_xll.ECONOMATICA($C186,"percentdiff",,"RealTime"))</f>
        <v/>
      </c>
      <c r="W186" s="84" t="str" cm="1">
        <f t="array" ref="W186">IF($C186="","",_xll.ECONOMATICA($C186,"#shares",,"RealTime"))</f>
        <v/>
      </c>
      <c r="X186" s="84" t="str" cm="1">
        <f t="array" ref="X186">IF($C186="","",_xll.ECONOMATICA($C186,"volume$",,"RealTime"))</f>
        <v/>
      </c>
      <c r="Y186" s="89" t="str" cm="1">
        <f t="array" ref="Y186">IF($C186="","",_xll.ECONOMATICA($C186,"date",,"RealTime"))</f>
        <v/>
      </c>
      <c r="Z186" s="26"/>
      <c r="AA186" s="26"/>
      <c r="AB186" s="26"/>
      <c r="AC186" s="26"/>
    </row>
    <row r="187" spans="3:29" ht="15.5">
      <c r="C187" s="91"/>
      <c r="D187" s="92"/>
      <c r="E187" s="93"/>
      <c r="F187" s="94"/>
      <c r="G187" s="93"/>
      <c r="H187" s="93"/>
      <c r="I187" s="60"/>
      <c r="J187" s="93"/>
      <c r="K187" s="93"/>
      <c r="L187" s="93"/>
      <c r="M187" s="61"/>
      <c r="N187" s="83" t="str" cm="1">
        <f t="array" ref="N187">IF($C187="","",_xll.ECONOMATICA($C187,"open",,"RealTime"))</f>
        <v/>
      </c>
      <c r="O187" s="83" t="str" cm="1">
        <f t="array" ref="O187">IF($C187="","",_xll.ECONOMATICA($C187,"high",,"RealTime"))</f>
        <v/>
      </c>
      <c r="P187" s="83" t="str" cm="1">
        <f t="array" ref="P187">IF($C187="","",_xll.ECONOMATICA($C187,"low",,"RealTime"))</f>
        <v/>
      </c>
      <c r="Q187" s="83" t="str" cm="1">
        <f t="array" ref="Q187">IF($C187="","",_xll.ECONOMATICA($C187,"price",,"RealTime"))</f>
        <v/>
      </c>
      <c r="R187" s="83"/>
      <c r="S187" s="83" t="str" cm="1">
        <f t="array" ref="S187">IF($C187="","",_xll.ECONOMATICA($C187,"bidprice",,"RealTime"))</f>
        <v/>
      </c>
      <c r="T187" s="83" t="str" cm="1">
        <f t="array" ref="T187">IF($C187="","",_xll.ECONOMATICA($C187,"askprice",,"RealTime"))</f>
        <v/>
      </c>
      <c r="U187" s="86" t="str" cm="1">
        <f t="array" ref="U187">IF($C187="","",_xll.ECONOMATICA($C187,"pricediff",,"RealTime"))</f>
        <v/>
      </c>
      <c r="V187" s="86" t="str" cm="1">
        <f t="array" ref="V187">IF($C187="","",_xll.ECONOMATICA($C187,"percentdiff",,"RealTime"))</f>
        <v/>
      </c>
      <c r="W187" s="83" t="str" cm="1">
        <f t="array" ref="W187">IF($C187="","",_xll.ECONOMATICA($C187,"#shares",,"RealTime"))</f>
        <v/>
      </c>
      <c r="X187" s="83" t="str" cm="1">
        <f t="array" ref="X187">IF($C187="","",_xll.ECONOMATICA($C187,"volume$",,"RealTime"))</f>
        <v/>
      </c>
      <c r="Y187" s="87" t="str" cm="1">
        <f t="array" ref="Y187">IF($C187="","",_xll.ECONOMATICA($C187,"date",,"RealTime"))</f>
        <v/>
      </c>
      <c r="Z187" s="26"/>
      <c r="AA187" s="26"/>
      <c r="AB187" s="26"/>
      <c r="AC187" s="26"/>
    </row>
    <row r="188" spans="3:29" ht="15.5">
      <c r="C188" s="95"/>
      <c r="D188" s="96"/>
      <c r="E188" s="97"/>
      <c r="F188" s="98"/>
      <c r="G188" s="97"/>
      <c r="H188" s="97"/>
      <c r="I188" s="60"/>
      <c r="J188" s="97"/>
      <c r="K188" s="97"/>
      <c r="L188" s="97"/>
      <c r="M188" s="61"/>
      <c r="N188" s="84" t="str" cm="1">
        <f t="array" ref="N188">IF($C188="","",_xll.ECONOMATICA($C188,"open",,"RealTime"))</f>
        <v/>
      </c>
      <c r="O188" s="84" t="str" cm="1">
        <f t="array" ref="O188">IF($C188="","",_xll.ECONOMATICA($C188,"high",,"RealTime"))</f>
        <v/>
      </c>
      <c r="P188" s="84" t="str" cm="1">
        <f t="array" ref="P188">IF($C188="","",_xll.ECONOMATICA($C188,"low",,"RealTime"))</f>
        <v/>
      </c>
      <c r="Q188" s="84" t="str" cm="1">
        <f t="array" ref="Q188">IF($C188="","",_xll.ECONOMATICA($C188,"price",,"RealTime"))</f>
        <v/>
      </c>
      <c r="R188" s="84"/>
      <c r="S188" s="84" t="str" cm="1">
        <f t="array" ref="S188">IF($C188="","",_xll.ECONOMATICA($C188,"bidprice",,"RealTime"))</f>
        <v/>
      </c>
      <c r="T188" s="84" t="str" cm="1">
        <f t="array" ref="T188">IF($C188="","",_xll.ECONOMATICA($C188,"askprice",,"RealTime"))</f>
        <v/>
      </c>
      <c r="U188" s="88" t="str" cm="1">
        <f t="array" ref="U188">IF($C188="","",_xll.ECONOMATICA($C188,"pricediff",,"RealTime"))</f>
        <v/>
      </c>
      <c r="V188" s="88" t="str" cm="1">
        <f t="array" ref="V188">IF($C188="","",_xll.ECONOMATICA($C188,"percentdiff",,"RealTime"))</f>
        <v/>
      </c>
      <c r="W188" s="84" t="str" cm="1">
        <f t="array" ref="W188">IF($C188="","",_xll.ECONOMATICA($C188,"#shares",,"RealTime"))</f>
        <v/>
      </c>
      <c r="X188" s="84" t="str" cm="1">
        <f t="array" ref="X188">IF($C188="","",_xll.ECONOMATICA($C188,"volume$",,"RealTime"))</f>
        <v/>
      </c>
      <c r="Y188" s="89" t="str" cm="1">
        <f t="array" ref="Y188">IF($C188="","",_xll.ECONOMATICA($C188,"date",,"RealTime"))</f>
        <v/>
      </c>
      <c r="Z188" s="26"/>
      <c r="AA188" s="26"/>
      <c r="AB188" s="26"/>
      <c r="AC188" s="26"/>
    </row>
    <row r="189" spans="3:29" ht="15.5">
      <c r="C189" s="91"/>
      <c r="D189" s="92"/>
      <c r="E189" s="93"/>
      <c r="F189" s="94"/>
      <c r="G189" s="93"/>
      <c r="H189" s="93"/>
      <c r="I189" s="60"/>
      <c r="J189" s="93"/>
      <c r="K189" s="93"/>
      <c r="L189" s="93"/>
      <c r="M189" s="61"/>
      <c r="N189" s="83" t="str" cm="1">
        <f t="array" ref="N189">IF($C189="","",_xll.ECONOMATICA($C189,"open",,"RealTime"))</f>
        <v/>
      </c>
      <c r="O189" s="83" t="str" cm="1">
        <f t="array" ref="O189">IF($C189="","",_xll.ECONOMATICA($C189,"high",,"RealTime"))</f>
        <v/>
      </c>
      <c r="P189" s="83" t="str" cm="1">
        <f t="array" ref="P189">IF($C189="","",_xll.ECONOMATICA($C189,"low",,"RealTime"))</f>
        <v/>
      </c>
      <c r="Q189" s="83" t="str" cm="1">
        <f t="array" ref="Q189">IF($C189="","",_xll.ECONOMATICA($C189,"price",,"RealTime"))</f>
        <v/>
      </c>
      <c r="R189" s="83"/>
      <c r="S189" s="83" t="str" cm="1">
        <f t="array" ref="S189">IF($C189="","",_xll.ECONOMATICA($C189,"bidprice",,"RealTime"))</f>
        <v/>
      </c>
      <c r="T189" s="83" t="str" cm="1">
        <f t="array" ref="T189">IF($C189="","",_xll.ECONOMATICA($C189,"askprice",,"RealTime"))</f>
        <v/>
      </c>
      <c r="U189" s="86" t="str" cm="1">
        <f t="array" ref="U189">IF($C189="","",_xll.ECONOMATICA($C189,"pricediff",,"RealTime"))</f>
        <v/>
      </c>
      <c r="V189" s="86" t="str" cm="1">
        <f t="array" ref="V189">IF($C189="","",_xll.ECONOMATICA($C189,"percentdiff",,"RealTime"))</f>
        <v/>
      </c>
      <c r="W189" s="83" t="str" cm="1">
        <f t="array" ref="W189">IF($C189="","",_xll.ECONOMATICA($C189,"#shares",,"RealTime"))</f>
        <v/>
      </c>
      <c r="X189" s="83" t="str" cm="1">
        <f t="array" ref="X189">IF($C189="","",_xll.ECONOMATICA($C189,"volume$",,"RealTime"))</f>
        <v/>
      </c>
      <c r="Y189" s="87" t="str" cm="1">
        <f t="array" ref="Y189">IF($C189="","",_xll.ECONOMATICA($C189,"date",,"RealTime"))</f>
        <v/>
      </c>
      <c r="Z189" s="26"/>
      <c r="AA189" s="26"/>
      <c r="AB189" s="26"/>
      <c r="AC189" s="26"/>
    </row>
    <row r="190" spans="3:29" ht="15.5">
      <c r="C190" s="95"/>
      <c r="D190" s="96"/>
      <c r="E190" s="97"/>
      <c r="F190" s="98"/>
      <c r="G190" s="97"/>
      <c r="H190" s="97"/>
      <c r="I190" s="60"/>
      <c r="J190" s="97"/>
      <c r="K190" s="97"/>
      <c r="L190" s="97"/>
      <c r="M190" s="61"/>
      <c r="N190" s="84" t="str" cm="1">
        <f t="array" ref="N190">IF($C190="","",_xll.ECONOMATICA($C190,"open",,"RealTime"))</f>
        <v/>
      </c>
      <c r="O190" s="84" t="str" cm="1">
        <f t="array" ref="O190">IF($C190="","",_xll.ECONOMATICA($C190,"high",,"RealTime"))</f>
        <v/>
      </c>
      <c r="P190" s="84" t="str" cm="1">
        <f t="array" ref="P190">IF($C190="","",_xll.ECONOMATICA($C190,"low",,"RealTime"))</f>
        <v/>
      </c>
      <c r="Q190" s="84" t="str" cm="1">
        <f t="array" ref="Q190">IF($C190="","",_xll.ECONOMATICA($C190,"price",,"RealTime"))</f>
        <v/>
      </c>
      <c r="R190" s="84"/>
      <c r="S190" s="84" t="str" cm="1">
        <f t="array" ref="S190">IF($C190="","",_xll.ECONOMATICA($C190,"bidprice",,"RealTime"))</f>
        <v/>
      </c>
      <c r="T190" s="84" t="str" cm="1">
        <f t="array" ref="T190">IF($C190="","",_xll.ECONOMATICA($C190,"askprice",,"RealTime"))</f>
        <v/>
      </c>
      <c r="U190" s="88" t="str" cm="1">
        <f t="array" ref="U190">IF($C190="","",_xll.ECONOMATICA($C190,"pricediff",,"RealTime"))</f>
        <v/>
      </c>
      <c r="V190" s="88" t="str" cm="1">
        <f t="array" ref="V190">IF($C190="","",_xll.ECONOMATICA($C190,"percentdiff",,"RealTime"))</f>
        <v/>
      </c>
      <c r="W190" s="84" t="str" cm="1">
        <f t="array" ref="W190">IF($C190="","",_xll.ECONOMATICA($C190,"#shares",,"RealTime"))</f>
        <v/>
      </c>
      <c r="X190" s="84" t="str" cm="1">
        <f t="array" ref="X190">IF($C190="","",_xll.ECONOMATICA($C190,"volume$",,"RealTime"))</f>
        <v/>
      </c>
      <c r="Y190" s="89" t="str" cm="1">
        <f t="array" ref="Y190">IF($C190="","",_xll.ECONOMATICA($C190,"date",,"RealTime"))</f>
        <v/>
      </c>
      <c r="Z190" s="26"/>
      <c r="AA190" s="26"/>
      <c r="AB190" s="26"/>
      <c r="AC190" s="26"/>
    </row>
    <row r="191" spans="3:29" ht="15.5">
      <c r="C191" s="91"/>
      <c r="D191" s="92"/>
      <c r="E191" s="93"/>
      <c r="F191" s="94"/>
      <c r="G191" s="93"/>
      <c r="H191" s="93"/>
      <c r="I191" s="60"/>
      <c r="J191" s="93"/>
      <c r="K191" s="93"/>
      <c r="L191" s="93"/>
      <c r="M191" s="61"/>
      <c r="N191" s="83" t="str" cm="1">
        <f t="array" ref="N191">IF($C191="","",_xll.ECONOMATICA($C191,"open",,"RealTime"))</f>
        <v/>
      </c>
      <c r="O191" s="83" t="str" cm="1">
        <f t="array" ref="O191">IF($C191="","",_xll.ECONOMATICA($C191,"high",,"RealTime"))</f>
        <v/>
      </c>
      <c r="P191" s="83" t="str" cm="1">
        <f t="array" ref="P191">IF($C191="","",_xll.ECONOMATICA($C191,"low",,"RealTime"))</f>
        <v/>
      </c>
      <c r="Q191" s="83" t="str" cm="1">
        <f t="array" ref="Q191">IF($C191="","",_xll.ECONOMATICA($C191,"price",,"RealTime"))</f>
        <v/>
      </c>
      <c r="R191" s="83"/>
      <c r="S191" s="83" t="str" cm="1">
        <f t="array" ref="S191">IF($C191="","",_xll.ECONOMATICA($C191,"bidprice",,"RealTime"))</f>
        <v/>
      </c>
      <c r="T191" s="83" t="str" cm="1">
        <f t="array" ref="T191">IF($C191="","",_xll.ECONOMATICA($C191,"askprice",,"RealTime"))</f>
        <v/>
      </c>
      <c r="U191" s="86" t="str" cm="1">
        <f t="array" ref="U191">IF($C191="","",_xll.ECONOMATICA($C191,"pricediff",,"RealTime"))</f>
        <v/>
      </c>
      <c r="V191" s="86" t="str" cm="1">
        <f t="array" ref="V191">IF($C191="","",_xll.ECONOMATICA($C191,"percentdiff",,"RealTime"))</f>
        <v/>
      </c>
      <c r="W191" s="83" t="str" cm="1">
        <f t="array" ref="W191">IF($C191="","",_xll.ECONOMATICA($C191,"#shares",,"RealTime"))</f>
        <v/>
      </c>
      <c r="X191" s="83" t="str" cm="1">
        <f t="array" ref="X191">IF($C191="","",_xll.ECONOMATICA($C191,"volume$",,"RealTime"))</f>
        <v/>
      </c>
      <c r="Y191" s="87" t="str" cm="1">
        <f t="array" ref="Y191">IF($C191="","",_xll.ECONOMATICA($C191,"date",,"RealTime"))</f>
        <v/>
      </c>
      <c r="Z191" s="26"/>
      <c r="AA191" s="26"/>
      <c r="AB191" s="26"/>
      <c r="AC191" s="26"/>
    </row>
    <row r="192" spans="3:29" ht="15.5">
      <c r="C192" s="95"/>
      <c r="D192" s="96"/>
      <c r="E192" s="97"/>
      <c r="F192" s="98"/>
      <c r="G192" s="97"/>
      <c r="H192" s="97"/>
      <c r="I192" s="60"/>
      <c r="J192" s="97"/>
      <c r="K192" s="97"/>
      <c r="L192" s="97"/>
      <c r="M192" s="61"/>
      <c r="N192" s="84" t="str" cm="1">
        <f t="array" ref="N192">IF($C192="","",_xll.ECONOMATICA($C192,"open",,"RealTime"))</f>
        <v/>
      </c>
      <c r="O192" s="84" t="str" cm="1">
        <f t="array" ref="O192">IF($C192="","",_xll.ECONOMATICA($C192,"high",,"RealTime"))</f>
        <v/>
      </c>
      <c r="P192" s="84" t="str" cm="1">
        <f t="array" ref="P192">IF($C192="","",_xll.ECONOMATICA($C192,"low",,"RealTime"))</f>
        <v/>
      </c>
      <c r="Q192" s="84" t="str" cm="1">
        <f t="array" ref="Q192">IF($C192="","",_xll.ECONOMATICA($C192,"price",,"RealTime"))</f>
        <v/>
      </c>
      <c r="R192" s="84"/>
      <c r="S192" s="84" t="str" cm="1">
        <f t="array" ref="S192">IF($C192="","",_xll.ECONOMATICA($C192,"bidprice",,"RealTime"))</f>
        <v/>
      </c>
      <c r="T192" s="84" t="str" cm="1">
        <f t="array" ref="T192">IF($C192="","",_xll.ECONOMATICA($C192,"askprice",,"RealTime"))</f>
        <v/>
      </c>
      <c r="U192" s="88" t="str" cm="1">
        <f t="array" ref="U192">IF($C192="","",_xll.ECONOMATICA($C192,"pricediff",,"RealTime"))</f>
        <v/>
      </c>
      <c r="V192" s="88" t="str" cm="1">
        <f t="array" ref="V192">IF($C192="","",_xll.ECONOMATICA($C192,"percentdiff",,"RealTime"))</f>
        <v/>
      </c>
      <c r="W192" s="84" t="str" cm="1">
        <f t="array" ref="W192">IF($C192="","",_xll.ECONOMATICA($C192,"#shares",,"RealTime"))</f>
        <v/>
      </c>
      <c r="X192" s="84" t="str" cm="1">
        <f t="array" ref="X192">IF($C192="","",_xll.ECONOMATICA($C192,"volume$",,"RealTime"))</f>
        <v/>
      </c>
      <c r="Y192" s="89" t="str" cm="1">
        <f t="array" ref="Y192">IF($C192="","",_xll.ECONOMATICA($C192,"date",,"RealTime"))</f>
        <v/>
      </c>
      <c r="Z192" s="26"/>
      <c r="AA192" s="26"/>
      <c r="AB192" s="26"/>
      <c r="AC192" s="26"/>
    </row>
    <row r="193" spans="3:29" ht="15.5">
      <c r="C193" s="91"/>
      <c r="D193" s="92"/>
      <c r="E193" s="93"/>
      <c r="F193" s="94"/>
      <c r="G193" s="93"/>
      <c r="H193" s="93"/>
      <c r="I193" s="60"/>
      <c r="J193" s="93"/>
      <c r="K193" s="93"/>
      <c r="L193" s="93"/>
      <c r="M193" s="61"/>
      <c r="N193" s="83" t="str" cm="1">
        <f t="array" ref="N193">IF($C193="","",_xll.ECONOMATICA($C193,"open",,"RealTime"))</f>
        <v/>
      </c>
      <c r="O193" s="83" t="str" cm="1">
        <f t="array" ref="O193">IF($C193="","",_xll.ECONOMATICA($C193,"high",,"RealTime"))</f>
        <v/>
      </c>
      <c r="P193" s="83" t="str" cm="1">
        <f t="array" ref="P193">IF($C193="","",_xll.ECONOMATICA($C193,"low",,"RealTime"))</f>
        <v/>
      </c>
      <c r="Q193" s="83" t="str" cm="1">
        <f t="array" ref="Q193">IF($C193="","",_xll.ECONOMATICA($C193,"price",,"RealTime"))</f>
        <v/>
      </c>
      <c r="R193" s="83"/>
      <c r="S193" s="83" t="str" cm="1">
        <f t="array" ref="S193">IF($C193="","",_xll.ECONOMATICA($C193,"bidprice",,"RealTime"))</f>
        <v/>
      </c>
      <c r="T193" s="83" t="str" cm="1">
        <f t="array" ref="T193">IF($C193="","",_xll.ECONOMATICA($C193,"askprice",,"RealTime"))</f>
        <v/>
      </c>
      <c r="U193" s="86" t="str" cm="1">
        <f t="array" ref="U193">IF($C193="","",_xll.ECONOMATICA($C193,"pricediff",,"RealTime"))</f>
        <v/>
      </c>
      <c r="V193" s="86" t="str" cm="1">
        <f t="array" ref="V193">IF($C193="","",_xll.ECONOMATICA($C193,"percentdiff",,"RealTime"))</f>
        <v/>
      </c>
      <c r="W193" s="83" t="str" cm="1">
        <f t="array" ref="W193">IF($C193="","",_xll.ECONOMATICA($C193,"#shares",,"RealTime"))</f>
        <v/>
      </c>
      <c r="X193" s="83" t="str" cm="1">
        <f t="array" ref="X193">IF($C193="","",_xll.ECONOMATICA($C193,"volume$",,"RealTime"))</f>
        <v/>
      </c>
      <c r="Y193" s="87" t="str" cm="1">
        <f t="array" ref="Y193">IF($C193="","",_xll.ECONOMATICA($C193,"date",,"RealTime"))</f>
        <v/>
      </c>
      <c r="Z193" s="26"/>
      <c r="AA193" s="26"/>
      <c r="AB193" s="26"/>
      <c r="AC193" s="26"/>
    </row>
    <row r="194" spans="3:29" ht="15.5">
      <c r="C194" s="95"/>
      <c r="D194" s="96"/>
      <c r="E194" s="97"/>
      <c r="F194" s="98"/>
      <c r="G194" s="97"/>
      <c r="H194" s="97"/>
      <c r="I194" s="60"/>
      <c r="J194" s="97"/>
      <c r="K194" s="97"/>
      <c r="L194" s="97"/>
      <c r="M194" s="61"/>
      <c r="N194" s="84" t="str" cm="1">
        <f t="array" ref="N194">IF($C194="","",_xll.ECONOMATICA($C194,"open",,"RealTime"))</f>
        <v/>
      </c>
      <c r="O194" s="84" t="str" cm="1">
        <f t="array" ref="O194">IF($C194="","",_xll.ECONOMATICA($C194,"high",,"RealTime"))</f>
        <v/>
      </c>
      <c r="P194" s="84" t="str" cm="1">
        <f t="array" ref="P194">IF($C194="","",_xll.ECONOMATICA($C194,"low",,"RealTime"))</f>
        <v/>
      </c>
      <c r="Q194" s="84" t="str" cm="1">
        <f t="array" ref="Q194">IF($C194="","",_xll.ECONOMATICA($C194,"price",,"RealTime"))</f>
        <v/>
      </c>
      <c r="R194" s="84"/>
      <c r="S194" s="84" t="str" cm="1">
        <f t="array" ref="S194">IF($C194="","",_xll.ECONOMATICA($C194,"bidprice",,"RealTime"))</f>
        <v/>
      </c>
      <c r="T194" s="84" t="str" cm="1">
        <f t="array" ref="T194">IF($C194="","",_xll.ECONOMATICA($C194,"askprice",,"RealTime"))</f>
        <v/>
      </c>
      <c r="U194" s="88" t="str" cm="1">
        <f t="array" ref="U194">IF($C194="","",_xll.ECONOMATICA($C194,"pricediff",,"RealTime"))</f>
        <v/>
      </c>
      <c r="V194" s="88" t="str" cm="1">
        <f t="array" ref="V194">IF($C194="","",_xll.ECONOMATICA($C194,"percentdiff",,"RealTime"))</f>
        <v/>
      </c>
      <c r="W194" s="84" t="str" cm="1">
        <f t="array" ref="W194">IF($C194="","",_xll.ECONOMATICA($C194,"#shares",,"RealTime"))</f>
        <v/>
      </c>
      <c r="X194" s="84" t="str" cm="1">
        <f t="array" ref="X194">IF($C194="","",_xll.ECONOMATICA($C194,"volume$",,"RealTime"))</f>
        <v/>
      </c>
      <c r="Y194" s="89" t="str" cm="1">
        <f t="array" ref="Y194">IF($C194="","",_xll.ECONOMATICA($C194,"date",,"RealTime"))</f>
        <v/>
      </c>
      <c r="Z194" s="26"/>
      <c r="AA194" s="26"/>
      <c r="AB194" s="26"/>
      <c r="AC194" s="26"/>
    </row>
    <row r="195" spans="3:29" ht="15.5">
      <c r="C195" s="91"/>
      <c r="D195" s="92"/>
      <c r="E195" s="93"/>
      <c r="F195" s="94"/>
      <c r="G195" s="93"/>
      <c r="H195" s="93"/>
      <c r="I195" s="60"/>
      <c r="J195" s="93"/>
      <c r="K195" s="93"/>
      <c r="L195" s="93"/>
      <c r="M195" s="61"/>
      <c r="N195" s="83" t="str" cm="1">
        <f t="array" ref="N195">IF($C195="","",_xll.ECONOMATICA($C195,"open",,"RealTime"))</f>
        <v/>
      </c>
      <c r="O195" s="83" t="str" cm="1">
        <f t="array" ref="O195">IF($C195="","",_xll.ECONOMATICA($C195,"high",,"RealTime"))</f>
        <v/>
      </c>
      <c r="P195" s="83" t="str" cm="1">
        <f t="array" ref="P195">IF($C195="","",_xll.ECONOMATICA($C195,"low",,"RealTime"))</f>
        <v/>
      </c>
      <c r="Q195" s="83" t="str" cm="1">
        <f t="array" ref="Q195">IF($C195="","",_xll.ECONOMATICA($C195,"price",,"RealTime"))</f>
        <v/>
      </c>
      <c r="R195" s="83"/>
      <c r="S195" s="83" t="str" cm="1">
        <f t="array" ref="S195">IF($C195="","",_xll.ECONOMATICA($C195,"bidprice",,"RealTime"))</f>
        <v/>
      </c>
      <c r="T195" s="83" t="str" cm="1">
        <f t="array" ref="T195">IF($C195="","",_xll.ECONOMATICA($C195,"askprice",,"RealTime"))</f>
        <v/>
      </c>
      <c r="U195" s="86" t="str" cm="1">
        <f t="array" ref="U195">IF($C195="","",_xll.ECONOMATICA($C195,"pricediff",,"RealTime"))</f>
        <v/>
      </c>
      <c r="V195" s="86" t="str" cm="1">
        <f t="array" ref="V195">IF($C195="","",_xll.ECONOMATICA($C195,"percentdiff",,"RealTime"))</f>
        <v/>
      </c>
      <c r="W195" s="83" t="str" cm="1">
        <f t="array" ref="W195">IF($C195="","",_xll.ECONOMATICA($C195,"#shares",,"RealTime"))</f>
        <v/>
      </c>
      <c r="X195" s="83" t="str" cm="1">
        <f t="array" ref="X195">IF($C195="","",_xll.ECONOMATICA($C195,"volume$",,"RealTime"))</f>
        <v/>
      </c>
      <c r="Y195" s="87" t="str" cm="1">
        <f t="array" ref="Y195">IF($C195="","",_xll.ECONOMATICA($C195,"date",,"RealTime"))</f>
        <v/>
      </c>
      <c r="Z195" s="26"/>
      <c r="AA195" s="26"/>
      <c r="AB195" s="26"/>
      <c r="AC195" s="26"/>
    </row>
    <row r="196" spans="3:29" ht="15.5">
      <c r="C196" s="95"/>
      <c r="D196" s="96"/>
      <c r="E196" s="97"/>
      <c r="F196" s="98"/>
      <c r="G196" s="97"/>
      <c r="H196" s="97"/>
      <c r="I196" s="62"/>
      <c r="J196" s="97"/>
      <c r="K196" s="97"/>
      <c r="L196" s="97"/>
      <c r="M196" s="63"/>
      <c r="N196" s="84" t="str" cm="1">
        <f t="array" ref="N196">IF($C196="","",_xll.ECONOMATICA($C196,"open",,"RealTime"))</f>
        <v/>
      </c>
      <c r="O196" s="84" t="str" cm="1">
        <f t="array" ref="O196">IF($C196="","",_xll.ECONOMATICA($C196,"high",,"RealTime"))</f>
        <v/>
      </c>
      <c r="P196" s="84" t="str" cm="1">
        <f t="array" ref="P196">IF($C196="","",_xll.ECONOMATICA($C196,"low",,"RealTime"))</f>
        <v/>
      </c>
      <c r="Q196" s="84" t="str" cm="1">
        <f t="array" ref="Q196">IF($C196="","",_xll.ECONOMATICA($C196,"price",,"RealTime"))</f>
        <v/>
      </c>
      <c r="R196" s="84"/>
      <c r="S196" s="84" t="str" cm="1">
        <f t="array" ref="S196">IF($C196="","",_xll.ECONOMATICA($C196,"bidprice",,"RealTime"))</f>
        <v/>
      </c>
      <c r="T196" s="84" t="str" cm="1">
        <f t="array" ref="T196">IF($C196="","",_xll.ECONOMATICA($C196,"askprice",,"RealTime"))</f>
        <v/>
      </c>
      <c r="U196" s="88" t="str" cm="1">
        <f t="array" ref="U196">IF($C196="","",_xll.ECONOMATICA($C196,"pricediff",,"RealTime"))</f>
        <v/>
      </c>
      <c r="V196" s="88" t="str" cm="1">
        <f t="array" ref="V196">IF($C196="","",_xll.ECONOMATICA($C196,"percentdiff",,"RealTime"))</f>
        <v/>
      </c>
      <c r="W196" s="84" t="str" cm="1">
        <f t="array" ref="W196">IF($C196="","",_xll.ECONOMATICA($C196,"#shares",,"RealTime"))</f>
        <v/>
      </c>
      <c r="X196" s="84" t="str" cm="1">
        <f t="array" ref="X196">IF($C196="","",_xll.ECONOMATICA($C196,"volume$",,"RealTime"))</f>
        <v/>
      </c>
      <c r="Y196" s="89" t="str" cm="1">
        <f t="array" ref="Y196">IF($C196="","",_xll.ECONOMATICA($C196,"date",,"RealTime"))</f>
        <v/>
      </c>
      <c r="Z196" s="26"/>
      <c r="AA196" s="26"/>
      <c r="AB196" s="26"/>
      <c r="AC196" s="26"/>
    </row>
    <row r="197" spans="3:29" ht="15.5">
      <c r="C197" s="91"/>
      <c r="D197" s="92"/>
      <c r="E197" s="93"/>
      <c r="F197" s="94"/>
      <c r="G197" s="93"/>
      <c r="H197" s="93"/>
      <c r="I197" s="62"/>
      <c r="J197" s="93"/>
      <c r="K197" s="93"/>
      <c r="L197" s="93"/>
      <c r="M197" s="63"/>
      <c r="N197" s="83" t="str" cm="1">
        <f t="array" ref="N197">IF($C197="","",_xll.ECONOMATICA($C197,"open",,"RealTime"))</f>
        <v/>
      </c>
      <c r="O197" s="83" t="str" cm="1">
        <f t="array" ref="O197">IF($C197="","",_xll.ECONOMATICA($C197,"high",,"RealTime"))</f>
        <v/>
      </c>
      <c r="P197" s="83" t="str" cm="1">
        <f t="array" ref="P197">IF($C197="","",_xll.ECONOMATICA($C197,"low",,"RealTime"))</f>
        <v/>
      </c>
      <c r="Q197" s="83" t="str" cm="1">
        <f t="array" ref="Q197">IF($C197="","",_xll.ECONOMATICA($C197,"price",,"RealTime"))</f>
        <v/>
      </c>
      <c r="R197" s="83"/>
      <c r="S197" s="83" t="str" cm="1">
        <f t="array" ref="S197">IF($C197="","",_xll.ECONOMATICA($C197,"bidprice",,"RealTime"))</f>
        <v/>
      </c>
      <c r="T197" s="83" t="str" cm="1">
        <f t="array" ref="T197">IF($C197="","",_xll.ECONOMATICA($C197,"askprice",,"RealTime"))</f>
        <v/>
      </c>
      <c r="U197" s="86" t="str" cm="1">
        <f t="array" ref="U197">IF($C197="","",_xll.ECONOMATICA($C197,"pricediff",,"RealTime"))</f>
        <v/>
      </c>
      <c r="V197" s="86" t="str" cm="1">
        <f t="array" ref="V197">IF($C197="","",_xll.ECONOMATICA($C197,"percentdiff",,"RealTime"))</f>
        <v/>
      </c>
      <c r="W197" s="83" t="str" cm="1">
        <f t="array" ref="W197">IF($C197="","",_xll.ECONOMATICA($C197,"#shares",,"RealTime"))</f>
        <v/>
      </c>
      <c r="X197" s="83" t="str" cm="1">
        <f t="array" ref="X197">IF($C197="","",_xll.ECONOMATICA($C197,"volume$",,"RealTime"))</f>
        <v/>
      </c>
      <c r="Y197" s="87" t="str" cm="1">
        <f t="array" ref="Y197">IF($C197="","",_xll.ECONOMATICA($C197,"date",,"RealTime"))</f>
        <v/>
      </c>
      <c r="Z197" s="26"/>
      <c r="AA197" s="26"/>
      <c r="AB197" s="26"/>
      <c r="AC197" s="26"/>
    </row>
    <row r="198" spans="3:29" ht="15.5">
      <c r="C198" s="95"/>
      <c r="D198" s="96"/>
      <c r="E198" s="97"/>
      <c r="F198" s="98"/>
      <c r="G198" s="97"/>
      <c r="H198" s="97"/>
      <c r="I198" s="62"/>
      <c r="J198" s="97"/>
      <c r="K198" s="97"/>
      <c r="L198" s="97"/>
      <c r="M198" s="63"/>
      <c r="N198" s="84" t="str" cm="1">
        <f t="array" ref="N198">IF($C198="","",_xll.ECONOMATICA($C198,"open",,"RealTime"))</f>
        <v/>
      </c>
      <c r="O198" s="84" t="str" cm="1">
        <f t="array" ref="O198">IF($C198="","",_xll.ECONOMATICA($C198,"high",,"RealTime"))</f>
        <v/>
      </c>
      <c r="P198" s="84" t="str" cm="1">
        <f t="array" ref="P198">IF($C198="","",_xll.ECONOMATICA($C198,"low",,"RealTime"))</f>
        <v/>
      </c>
      <c r="Q198" s="84" t="str" cm="1">
        <f t="array" ref="Q198">IF($C198="","",_xll.ECONOMATICA($C198,"price",,"RealTime"))</f>
        <v/>
      </c>
      <c r="R198" s="84"/>
      <c r="S198" s="84" t="str" cm="1">
        <f t="array" ref="S198">IF($C198="","",_xll.ECONOMATICA($C198,"bidprice",,"RealTime"))</f>
        <v/>
      </c>
      <c r="T198" s="84" t="str" cm="1">
        <f t="array" ref="T198">IF($C198="","",_xll.ECONOMATICA($C198,"askprice",,"RealTime"))</f>
        <v/>
      </c>
      <c r="U198" s="88" t="str" cm="1">
        <f t="array" ref="U198">IF($C198="","",_xll.ECONOMATICA($C198,"pricediff",,"RealTime"))</f>
        <v/>
      </c>
      <c r="V198" s="88" t="str" cm="1">
        <f t="array" ref="V198">IF($C198="","",_xll.ECONOMATICA($C198,"percentdiff",,"RealTime"))</f>
        <v/>
      </c>
      <c r="W198" s="84" t="str" cm="1">
        <f t="array" ref="W198">IF($C198="","",_xll.ECONOMATICA($C198,"#shares",,"RealTime"))</f>
        <v/>
      </c>
      <c r="X198" s="84" t="str" cm="1">
        <f t="array" ref="X198">IF($C198="","",_xll.ECONOMATICA($C198,"volume$",,"RealTime"))</f>
        <v/>
      </c>
      <c r="Y198" s="89" t="str" cm="1">
        <f t="array" ref="Y198">IF($C198="","",_xll.ECONOMATICA($C198,"date",,"RealTime"))</f>
        <v/>
      </c>
      <c r="Z198" s="26"/>
      <c r="AA198" s="26"/>
      <c r="AB198" s="26"/>
      <c r="AC198" s="26"/>
    </row>
    <row r="199" spans="3:29" ht="15.5">
      <c r="C199" s="91"/>
      <c r="D199" s="92"/>
      <c r="E199" s="93"/>
      <c r="F199" s="94"/>
      <c r="G199" s="93"/>
      <c r="H199" s="93"/>
      <c r="I199" s="62"/>
      <c r="J199" s="93"/>
      <c r="K199" s="93"/>
      <c r="L199" s="93"/>
      <c r="M199" s="63"/>
      <c r="N199" s="83" t="str" cm="1">
        <f t="array" ref="N199">IF($C199="","",_xll.ECONOMATICA($C199,"open",,"RealTime"))</f>
        <v/>
      </c>
      <c r="O199" s="83" t="str" cm="1">
        <f t="array" ref="O199">IF($C199="","",_xll.ECONOMATICA($C199,"high",,"RealTime"))</f>
        <v/>
      </c>
      <c r="P199" s="83" t="str" cm="1">
        <f t="array" ref="P199">IF($C199="","",_xll.ECONOMATICA($C199,"low",,"RealTime"))</f>
        <v/>
      </c>
      <c r="Q199" s="83" t="str" cm="1">
        <f t="array" ref="Q199">IF($C199="","",_xll.ECONOMATICA($C199,"price",,"RealTime"))</f>
        <v/>
      </c>
      <c r="R199" s="83"/>
      <c r="S199" s="83" t="str" cm="1">
        <f t="array" ref="S199">IF($C199="","",_xll.ECONOMATICA($C199,"bidprice",,"RealTime"))</f>
        <v/>
      </c>
      <c r="T199" s="83" t="str" cm="1">
        <f t="array" ref="T199">IF($C199="","",_xll.ECONOMATICA($C199,"askprice",,"RealTime"))</f>
        <v/>
      </c>
      <c r="U199" s="86" t="str" cm="1">
        <f t="array" ref="U199">IF($C199="","",_xll.ECONOMATICA($C199,"pricediff",,"RealTime"))</f>
        <v/>
      </c>
      <c r="V199" s="86" t="str" cm="1">
        <f t="array" ref="V199">IF($C199="","",_xll.ECONOMATICA($C199,"percentdiff",,"RealTime"))</f>
        <v/>
      </c>
      <c r="W199" s="83" t="str" cm="1">
        <f t="array" ref="W199">IF($C199="","",_xll.ECONOMATICA($C199,"#shares",,"RealTime"))</f>
        <v/>
      </c>
      <c r="X199" s="83" t="str" cm="1">
        <f t="array" ref="X199">IF($C199="","",_xll.ECONOMATICA($C199,"volume$",,"RealTime"))</f>
        <v/>
      </c>
      <c r="Y199" s="87" t="str" cm="1">
        <f t="array" ref="Y199">IF($C199="","",_xll.ECONOMATICA($C199,"date",,"RealTime"))</f>
        <v/>
      </c>
      <c r="Z199" s="26"/>
      <c r="AA199" s="26"/>
      <c r="AB199" s="26"/>
      <c r="AC199" s="26"/>
    </row>
    <row r="200" spans="3:29" ht="15.5">
      <c r="C200" s="95"/>
      <c r="D200" s="96"/>
      <c r="E200" s="97"/>
      <c r="F200" s="98"/>
      <c r="G200" s="97"/>
      <c r="H200" s="97"/>
      <c r="I200" s="62"/>
      <c r="J200" s="97"/>
      <c r="K200" s="97"/>
      <c r="L200" s="97"/>
      <c r="M200" s="63"/>
      <c r="N200" s="84" t="str" cm="1">
        <f t="array" ref="N200">IF($C200="","",_xll.ECONOMATICA($C200,"open",,"RealTime"))</f>
        <v/>
      </c>
      <c r="O200" s="84" t="str" cm="1">
        <f t="array" ref="O200">IF($C200="","",_xll.ECONOMATICA($C200,"high",,"RealTime"))</f>
        <v/>
      </c>
      <c r="P200" s="84" t="str" cm="1">
        <f t="array" ref="P200">IF($C200="","",_xll.ECONOMATICA($C200,"low",,"RealTime"))</f>
        <v/>
      </c>
      <c r="Q200" s="84" t="str" cm="1">
        <f t="array" ref="Q200">IF($C200="","",_xll.ECONOMATICA($C200,"price",,"RealTime"))</f>
        <v/>
      </c>
      <c r="R200" s="84"/>
      <c r="S200" s="84" t="str" cm="1">
        <f t="array" ref="S200">IF($C200="","",_xll.ECONOMATICA($C200,"bidprice",,"RealTime"))</f>
        <v/>
      </c>
      <c r="T200" s="84" t="str" cm="1">
        <f t="array" ref="T200">IF($C200="","",_xll.ECONOMATICA($C200,"askprice",,"RealTime"))</f>
        <v/>
      </c>
      <c r="U200" s="88" t="str" cm="1">
        <f t="array" ref="U200">IF($C200="","",_xll.ECONOMATICA($C200,"pricediff",,"RealTime"))</f>
        <v/>
      </c>
      <c r="V200" s="88" t="str" cm="1">
        <f t="array" ref="V200">IF($C200="","",_xll.ECONOMATICA($C200,"percentdiff",,"RealTime"))</f>
        <v/>
      </c>
      <c r="W200" s="84" t="str" cm="1">
        <f t="array" ref="W200">IF($C200="","",_xll.ECONOMATICA($C200,"#shares",,"RealTime"))</f>
        <v/>
      </c>
      <c r="X200" s="84" t="str" cm="1">
        <f t="array" ref="X200">IF($C200="","",_xll.ECONOMATICA($C200,"volume$",,"RealTime"))</f>
        <v/>
      </c>
      <c r="Y200" s="89" t="str" cm="1">
        <f t="array" ref="Y200">IF($C200="","",_xll.ECONOMATICA($C200,"date",,"RealTime"))</f>
        <v/>
      </c>
      <c r="Z200" s="26"/>
      <c r="AA200" s="26"/>
      <c r="AB200" s="26"/>
      <c r="AC200" s="26"/>
    </row>
    <row r="201" spans="3:29" ht="15.5">
      <c r="C201" s="91"/>
      <c r="D201" s="92"/>
      <c r="E201" s="93"/>
      <c r="F201" s="94"/>
      <c r="G201" s="93"/>
      <c r="H201" s="93"/>
      <c r="I201" s="62"/>
      <c r="J201" s="93"/>
      <c r="K201" s="93"/>
      <c r="L201" s="93"/>
      <c r="M201" s="63"/>
      <c r="N201" s="83" t="str" cm="1">
        <f t="array" ref="N201">IF($C201="","",_xll.ECONOMATICA($C201,"open",,"RealTime"))</f>
        <v/>
      </c>
      <c r="O201" s="83" t="str" cm="1">
        <f t="array" ref="O201">IF($C201="","",_xll.ECONOMATICA($C201,"high",,"RealTime"))</f>
        <v/>
      </c>
      <c r="P201" s="83" t="str" cm="1">
        <f t="array" ref="P201">IF($C201="","",_xll.ECONOMATICA($C201,"low",,"RealTime"))</f>
        <v/>
      </c>
      <c r="Q201" s="83" t="str" cm="1">
        <f t="array" ref="Q201">IF($C201="","",_xll.ECONOMATICA($C201,"price",,"RealTime"))</f>
        <v/>
      </c>
      <c r="R201" s="83"/>
      <c r="S201" s="83" t="str" cm="1">
        <f t="array" ref="S201">IF($C201="","",_xll.ECONOMATICA($C201,"bidprice",,"RealTime"))</f>
        <v/>
      </c>
      <c r="T201" s="83" t="str" cm="1">
        <f t="array" ref="T201">IF($C201="","",_xll.ECONOMATICA($C201,"askprice",,"RealTime"))</f>
        <v/>
      </c>
      <c r="U201" s="86" t="str" cm="1">
        <f t="array" ref="U201">IF($C201="","",_xll.ECONOMATICA($C201,"pricediff",,"RealTime"))</f>
        <v/>
      </c>
      <c r="V201" s="86" t="str" cm="1">
        <f t="array" ref="V201">IF($C201="","",_xll.ECONOMATICA($C201,"percentdiff",,"RealTime"))</f>
        <v/>
      </c>
      <c r="W201" s="83" t="str" cm="1">
        <f t="array" ref="W201">IF($C201="","",_xll.ECONOMATICA($C201,"#shares",,"RealTime"))</f>
        <v/>
      </c>
      <c r="X201" s="83" t="str" cm="1">
        <f t="array" ref="X201">IF($C201="","",_xll.ECONOMATICA($C201,"volume$",,"RealTime"))</f>
        <v/>
      </c>
      <c r="Y201" s="87" t="str" cm="1">
        <f t="array" ref="Y201">IF($C201="","",_xll.ECONOMATICA($C201,"date",,"RealTime"))</f>
        <v/>
      </c>
      <c r="Z201" s="26"/>
      <c r="AA201" s="26"/>
      <c r="AB201" s="26"/>
      <c r="AC201" s="26"/>
    </row>
    <row r="202" spans="3:29" ht="15.5">
      <c r="C202" s="95"/>
      <c r="D202" s="96"/>
      <c r="E202" s="97"/>
      <c r="F202" s="98"/>
      <c r="G202" s="97"/>
      <c r="H202" s="97"/>
      <c r="I202" s="62"/>
      <c r="J202" s="97"/>
      <c r="K202" s="97"/>
      <c r="L202" s="97"/>
      <c r="M202" s="63"/>
      <c r="N202" s="84" t="str" cm="1">
        <f t="array" ref="N202">IF($C202="","",_xll.ECONOMATICA($C202,"open",,"RealTime"))</f>
        <v/>
      </c>
      <c r="O202" s="84" t="str" cm="1">
        <f t="array" ref="O202">IF($C202="","",_xll.ECONOMATICA($C202,"high",,"RealTime"))</f>
        <v/>
      </c>
      <c r="P202" s="84" t="str" cm="1">
        <f t="array" ref="P202">IF($C202="","",_xll.ECONOMATICA($C202,"low",,"RealTime"))</f>
        <v/>
      </c>
      <c r="Q202" s="84" t="str" cm="1">
        <f t="array" ref="Q202">IF($C202="","",_xll.ECONOMATICA($C202,"price",,"RealTime"))</f>
        <v/>
      </c>
      <c r="R202" s="84"/>
      <c r="S202" s="84" t="str" cm="1">
        <f t="array" ref="S202">IF($C202="","",_xll.ECONOMATICA($C202,"bidprice",,"RealTime"))</f>
        <v/>
      </c>
      <c r="T202" s="84" t="str" cm="1">
        <f t="array" ref="T202">IF($C202="","",_xll.ECONOMATICA($C202,"askprice",,"RealTime"))</f>
        <v/>
      </c>
      <c r="U202" s="88" t="str" cm="1">
        <f t="array" ref="U202">IF($C202="","",_xll.ECONOMATICA($C202,"pricediff",,"RealTime"))</f>
        <v/>
      </c>
      <c r="V202" s="88" t="str" cm="1">
        <f t="array" ref="V202">IF($C202="","",_xll.ECONOMATICA($C202,"percentdiff",,"RealTime"))</f>
        <v/>
      </c>
      <c r="W202" s="84" t="str" cm="1">
        <f t="array" ref="W202">IF($C202="","",_xll.ECONOMATICA($C202,"#shares",,"RealTime"))</f>
        <v/>
      </c>
      <c r="X202" s="84" t="str" cm="1">
        <f t="array" ref="X202">IF($C202="","",_xll.ECONOMATICA($C202,"volume$",,"RealTime"))</f>
        <v/>
      </c>
      <c r="Y202" s="89" t="str" cm="1">
        <f t="array" ref="Y202">IF($C202="","",_xll.ECONOMATICA($C202,"date",,"RealTime"))</f>
        <v/>
      </c>
      <c r="Z202" s="26"/>
      <c r="AA202" s="26"/>
      <c r="AB202" s="26"/>
      <c r="AC202" s="26"/>
    </row>
    <row r="203" spans="3:29" ht="15.5">
      <c r="C203" s="91"/>
      <c r="D203" s="92"/>
      <c r="E203" s="93"/>
      <c r="F203" s="94"/>
      <c r="G203" s="93"/>
      <c r="H203" s="93"/>
      <c r="I203" s="62"/>
      <c r="J203" s="93"/>
      <c r="K203" s="93"/>
      <c r="L203" s="93"/>
      <c r="M203" s="63"/>
      <c r="N203" s="83" t="str" cm="1">
        <f t="array" ref="N203">IF($C203="","",_xll.ECONOMATICA($C203,"open",,"RealTime"))</f>
        <v/>
      </c>
      <c r="O203" s="83" t="str" cm="1">
        <f t="array" ref="O203">IF($C203="","",_xll.ECONOMATICA($C203,"high",,"RealTime"))</f>
        <v/>
      </c>
      <c r="P203" s="83" t="str" cm="1">
        <f t="array" ref="P203">IF($C203="","",_xll.ECONOMATICA($C203,"low",,"RealTime"))</f>
        <v/>
      </c>
      <c r="Q203" s="83" t="str" cm="1">
        <f t="array" ref="Q203">IF($C203="","",_xll.ECONOMATICA($C203,"price",,"RealTime"))</f>
        <v/>
      </c>
      <c r="R203" s="83"/>
      <c r="S203" s="83" t="str" cm="1">
        <f t="array" ref="S203">IF($C203="","",_xll.ECONOMATICA($C203,"bidprice",,"RealTime"))</f>
        <v/>
      </c>
      <c r="T203" s="83" t="str" cm="1">
        <f t="array" ref="T203">IF($C203="","",_xll.ECONOMATICA($C203,"askprice",,"RealTime"))</f>
        <v/>
      </c>
      <c r="U203" s="86" t="str" cm="1">
        <f t="array" ref="U203">IF($C203="","",_xll.ECONOMATICA($C203,"pricediff",,"RealTime"))</f>
        <v/>
      </c>
      <c r="V203" s="86" t="str" cm="1">
        <f t="array" ref="V203">IF($C203="","",_xll.ECONOMATICA($C203,"percentdiff",,"RealTime"))</f>
        <v/>
      </c>
      <c r="W203" s="83" t="str" cm="1">
        <f t="array" ref="W203">IF($C203="","",_xll.ECONOMATICA($C203,"#shares",,"RealTime"))</f>
        <v/>
      </c>
      <c r="X203" s="83" t="str" cm="1">
        <f t="array" ref="X203">IF($C203="","",_xll.ECONOMATICA($C203,"volume$",,"RealTime"))</f>
        <v/>
      </c>
      <c r="Y203" s="87" t="str" cm="1">
        <f t="array" ref="Y203">IF($C203="","",_xll.ECONOMATICA($C203,"date",,"RealTime"))</f>
        <v/>
      </c>
      <c r="Z203" s="26"/>
      <c r="AA203" s="26"/>
      <c r="AB203" s="26"/>
      <c r="AC203" s="26"/>
    </row>
    <row r="204" spans="3:29" ht="15.5">
      <c r="C204" s="95"/>
      <c r="D204" s="96"/>
      <c r="E204" s="97"/>
      <c r="F204" s="98"/>
      <c r="G204" s="97"/>
      <c r="H204" s="97"/>
      <c r="I204" s="62"/>
      <c r="J204" s="97"/>
      <c r="K204" s="97"/>
      <c r="L204" s="97"/>
      <c r="M204" s="63"/>
      <c r="N204" s="84" t="str" cm="1">
        <f t="array" ref="N204">IF($C204="","",_xll.ECONOMATICA($C204,"open",,"RealTime"))</f>
        <v/>
      </c>
      <c r="O204" s="84" t="str" cm="1">
        <f t="array" ref="O204">IF($C204="","",_xll.ECONOMATICA($C204,"high",,"RealTime"))</f>
        <v/>
      </c>
      <c r="P204" s="84" t="str" cm="1">
        <f t="array" ref="P204">IF($C204="","",_xll.ECONOMATICA($C204,"low",,"RealTime"))</f>
        <v/>
      </c>
      <c r="Q204" s="84" t="str" cm="1">
        <f t="array" ref="Q204">IF($C204="","",_xll.ECONOMATICA($C204,"price",,"RealTime"))</f>
        <v/>
      </c>
      <c r="R204" s="84"/>
      <c r="S204" s="84" t="str" cm="1">
        <f t="array" ref="S204">IF($C204="","",_xll.ECONOMATICA($C204,"bidprice",,"RealTime"))</f>
        <v/>
      </c>
      <c r="T204" s="84" t="str" cm="1">
        <f t="array" ref="T204">IF($C204="","",_xll.ECONOMATICA($C204,"askprice",,"RealTime"))</f>
        <v/>
      </c>
      <c r="U204" s="88" t="str" cm="1">
        <f t="array" ref="U204">IF($C204="","",_xll.ECONOMATICA($C204,"pricediff",,"RealTime"))</f>
        <v/>
      </c>
      <c r="V204" s="88" t="str" cm="1">
        <f t="array" ref="V204">IF($C204="","",_xll.ECONOMATICA($C204,"percentdiff",,"RealTime"))</f>
        <v/>
      </c>
      <c r="W204" s="84" t="str" cm="1">
        <f t="array" ref="W204">IF($C204="","",_xll.ECONOMATICA($C204,"#shares",,"RealTime"))</f>
        <v/>
      </c>
      <c r="X204" s="84" t="str" cm="1">
        <f t="array" ref="X204">IF($C204="","",_xll.ECONOMATICA($C204,"volume$",,"RealTime"))</f>
        <v/>
      </c>
      <c r="Y204" s="89" t="str" cm="1">
        <f t="array" ref="Y204">IF($C204="","",_xll.ECONOMATICA($C204,"date",,"RealTime"))</f>
        <v/>
      </c>
      <c r="Z204" s="26"/>
      <c r="AA204" s="26"/>
      <c r="AB204" s="26"/>
      <c r="AC204" s="26"/>
    </row>
    <row r="205" spans="3:29" ht="15.5">
      <c r="C205" s="91"/>
      <c r="D205" s="92"/>
      <c r="E205" s="93"/>
      <c r="F205" s="94"/>
      <c r="G205" s="93"/>
      <c r="H205" s="93"/>
      <c r="I205" s="62"/>
      <c r="J205" s="93"/>
      <c r="K205" s="93"/>
      <c r="L205" s="93"/>
      <c r="M205" s="63"/>
      <c r="N205" s="83" t="str" cm="1">
        <f t="array" ref="N205">IF($C205="","",_xll.ECONOMATICA($C205,"open",,"RealTime"))</f>
        <v/>
      </c>
      <c r="O205" s="83" t="str" cm="1">
        <f t="array" ref="O205">IF($C205="","",_xll.ECONOMATICA($C205,"high",,"RealTime"))</f>
        <v/>
      </c>
      <c r="P205" s="83" t="str" cm="1">
        <f t="array" ref="P205">IF($C205="","",_xll.ECONOMATICA($C205,"low",,"RealTime"))</f>
        <v/>
      </c>
      <c r="Q205" s="83" t="str" cm="1">
        <f t="array" ref="Q205">IF($C205="","",_xll.ECONOMATICA($C205,"price",,"RealTime"))</f>
        <v/>
      </c>
      <c r="R205" s="83"/>
      <c r="S205" s="83" t="str" cm="1">
        <f t="array" ref="S205">IF($C205="","",_xll.ECONOMATICA($C205,"bidprice",,"RealTime"))</f>
        <v/>
      </c>
      <c r="T205" s="83" t="str" cm="1">
        <f t="array" ref="T205">IF($C205="","",_xll.ECONOMATICA($C205,"askprice",,"RealTime"))</f>
        <v/>
      </c>
      <c r="U205" s="86" t="str" cm="1">
        <f t="array" ref="U205">IF($C205="","",_xll.ECONOMATICA($C205,"pricediff",,"RealTime"))</f>
        <v/>
      </c>
      <c r="V205" s="86" t="str" cm="1">
        <f t="array" ref="V205">IF($C205="","",_xll.ECONOMATICA($C205,"percentdiff",,"RealTime"))</f>
        <v/>
      </c>
      <c r="W205" s="83" t="str" cm="1">
        <f t="array" ref="W205">IF($C205="","",_xll.ECONOMATICA($C205,"#shares",,"RealTime"))</f>
        <v/>
      </c>
      <c r="X205" s="83" t="str" cm="1">
        <f t="array" ref="X205">IF($C205="","",_xll.ECONOMATICA($C205,"volume$",,"RealTime"))</f>
        <v/>
      </c>
      <c r="Y205" s="87" t="str" cm="1">
        <f t="array" ref="Y205">IF($C205="","",_xll.ECONOMATICA($C205,"date",,"RealTime"))</f>
        <v/>
      </c>
      <c r="Z205" s="26"/>
      <c r="AA205" s="26"/>
      <c r="AB205" s="26"/>
      <c r="AC205" s="26"/>
    </row>
    <row r="206" spans="3:29" ht="15.5">
      <c r="C206" s="95"/>
      <c r="D206" s="96"/>
      <c r="E206" s="97"/>
      <c r="F206" s="98"/>
      <c r="G206" s="97"/>
      <c r="H206" s="97"/>
      <c r="I206" s="62"/>
      <c r="J206" s="97"/>
      <c r="K206" s="97"/>
      <c r="L206" s="97"/>
      <c r="M206" s="63"/>
      <c r="N206" s="84" t="str" cm="1">
        <f t="array" ref="N206">IF($C206="","",_xll.ECONOMATICA($C206,"open",,"RealTime"))</f>
        <v/>
      </c>
      <c r="O206" s="84" t="str" cm="1">
        <f t="array" ref="O206">IF($C206="","",_xll.ECONOMATICA($C206,"high",,"RealTime"))</f>
        <v/>
      </c>
      <c r="P206" s="84" t="str" cm="1">
        <f t="array" ref="P206">IF($C206="","",_xll.ECONOMATICA($C206,"low",,"RealTime"))</f>
        <v/>
      </c>
      <c r="Q206" s="84" t="str" cm="1">
        <f t="array" ref="Q206">IF($C206="","",_xll.ECONOMATICA($C206,"price",,"RealTime"))</f>
        <v/>
      </c>
      <c r="R206" s="84"/>
      <c r="S206" s="84" t="str" cm="1">
        <f t="array" ref="S206">IF($C206="","",_xll.ECONOMATICA($C206,"bidprice",,"RealTime"))</f>
        <v/>
      </c>
      <c r="T206" s="84" t="str" cm="1">
        <f t="array" ref="T206">IF($C206="","",_xll.ECONOMATICA($C206,"askprice",,"RealTime"))</f>
        <v/>
      </c>
      <c r="U206" s="88" t="str" cm="1">
        <f t="array" ref="U206">IF($C206="","",_xll.ECONOMATICA($C206,"pricediff",,"RealTime"))</f>
        <v/>
      </c>
      <c r="V206" s="88" t="str" cm="1">
        <f t="array" ref="V206">IF($C206="","",_xll.ECONOMATICA($C206,"percentdiff",,"RealTime"))</f>
        <v/>
      </c>
      <c r="W206" s="84" t="str" cm="1">
        <f t="array" ref="W206">IF($C206="","",_xll.ECONOMATICA($C206,"#shares",,"RealTime"))</f>
        <v/>
      </c>
      <c r="X206" s="84" t="str" cm="1">
        <f t="array" ref="X206">IF($C206="","",_xll.ECONOMATICA($C206,"volume$",,"RealTime"))</f>
        <v/>
      </c>
      <c r="Y206" s="89" t="str" cm="1">
        <f t="array" ref="Y206">IF($C206="","",_xll.ECONOMATICA($C206,"date",,"RealTime"))</f>
        <v/>
      </c>
      <c r="Z206" s="26"/>
      <c r="AA206" s="26"/>
      <c r="AB206" s="26"/>
      <c r="AC206" s="26"/>
    </row>
    <row r="207" spans="3:29" ht="15.5">
      <c r="C207" s="91"/>
      <c r="D207" s="92"/>
      <c r="E207" s="93"/>
      <c r="F207" s="94"/>
      <c r="G207" s="93"/>
      <c r="H207" s="93"/>
      <c r="I207" s="60"/>
      <c r="J207" s="93"/>
      <c r="K207" s="93"/>
      <c r="L207" s="93"/>
      <c r="M207" s="61"/>
      <c r="N207" s="83" t="str" cm="1">
        <f t="array" ref="N207">IF($C207="","",_xll.ECONOMATICA($C207,"open",,"RealTime"))</f>
        <v/>
      </c>
      <c r="O207" s="83" t="str" cm="1">
        <f t="array" ref="O207">IF($C207="","",_xll.ECONOMATICA($C207,"high",,"RealTime"))</f>
        <v/>
      </c>
      <c r="P207" s="83" t="str" cm="1">
        <f t="array" ref="P207">IF($C207="","",_xll.ECONOMATICA($C207,"low",,"RealTime"))</f>
        <v/>
      </c>
      <c r="Q207" s="83" t="str" cm="1">
        <f t="array" ref="Q207">IF($C207="","",_xll.ECONOMATICA($C207,"price",,"RealTime"))</f>
        <v/>
      </c>
      <c r="R207" s="83"/>
      <c r="S207" s="83" t="str" cm="1">
        <f t="array" ref="S207">IF($C207="","",_xll.ECONOMATICA($C207,"bidprice",,"RealTime"))</f>
        <v/>
      </c>
      <c r="T207" s="83" t="str" cm="1">
        <f t="array" ref="T207">IF($C207="","",_xll.ECONOMATICA($C207,"askprice",,"RealTime"))</f>
        <v/>
      </c>
      <c r="U207" s="86" t="str" cm="1">
        <f t="array" ref="U207">IF($C207="","",_xll.ECONOMATICA($C207,"pricediff",,"RealTime"))</f>
        <v/>
      </c>
      <c r="V207" s="86" t="str" cm="1">
        <f t="array" ref="V207">IF($C207="","",_xll.ECONOMATICA($C207,"percentdiff",,"RealTime"))</f>
        <v/>
      </c>
      <c r="W207" s="83" t="str" cm="1">
        <f t="array" ref="W207">IF($C207="","",_xll.ECONOMATICA($C207,"#shares",,"RealTime"))</f>
        <v/>
      </c>
      <c r="X207" s="83" t="str" cm="1">
        <f t="array" ref="X207">IF($C207="","",_xll.ECONOMATICA($C207,"volume$",,"RealTime"))</f>
        <v/>
      </c>
      <c r="Y207" s="87" t="str" cm="1">
        <f t="array" ref="Y207">IF($C207="","",_xll.ECONOMATICA($C207,"date",,"RealTime"))</f>
        <v/>
      </c>
      <c r="Z207" s="26"/>
      <c r="AA207" s="26"/>
      <c r="AB207" s="26"/>
      <c r="AC207" s="26"/>
    </row>
    <row r="208" spans="3:29" ht="15.5">
      <c r="C208" s="95"/>
      <c r="D208" s="96"/>
      <c r="E208" s="97"/>
      <c r="F208" s="98"/>
      <c r="G208" s="97"/>
      <c r="H208" s="97"/>
      <c r="I208" s="60"/>
      <c r="J208" s="97"/>
      <c r="K208" s="97"/>
      <c r="L208" s="97"/>
      <c r="M208" s="61"/>
      <c r="N208" s="84" t="str" cm="1">
        <f t="array" ref="N208">IF($C208="","",_xll.ECONOMATICA($C208,"open",,"RealTime"))</f>
        <v/>
      </c>
      <c r="O208" s="84" t="str" cm="1">
        <f t="array" ref="O208">IF($C208="","",_xll.ECONOMATICA($C208,"high",,"RealTime"))</f>
        <v/>
      </c>
      <c r="P208" s="84" t="str" cm="1">
        <f t="array" ref="P208">IF($C208="","",_xll.ECONOMATICA($C208,"low",,"RealTime"))</f>
        <v/>
      </c>
      <c r="Q208" s="84" t="str" cm="1">
        <f t="array" ref="Q208">IF($C208="","",_xll.ECONOMATICA($C208,"price",,"RealTime"))</f>
        <v/>
      </c>
      <c r="R208" s="84"/>
      <c r="S208" s="84" t="str" cm="1">
        <f t="array" ref="S208">IF($C208="","",_xll.ECONOMATICA($C208,"bidprice",,"RealTime"))</f>
        <v/>
      </c>
      <c r="T208" s="84" t="str" cm="1">
        <f t="array" ref="T208">IF($C208="","",_xll.ECONOMATICA($C208,"askprice",,"RealTime"))</f>
        <v/>
      </c>
      <c r="U208" s="88" t="str" cm="1">
        <f t="array" ref="U208">IF($C208="","",_xll.ECONOMATICA($C208,"pricediff",,"RealTime"))</f>
        <v/>
      </c>
      <c r="V208" s="88" t="str" cm="1">
        <f t="array" ref="V208">IF($C208="","",_xll.ECONOMATICA($C208,"percentdiff",,"RealTime"))</f>
        <v/>
      </c>
      <c r="W208" s="84" t="str" cm="1">
        <f t="array" ref="W208">IF($C208="","",_xll.ECONOMATICA($C208,"#shares",,"RealTime"))</f>
        <v/>
      </c>
      <c r="X208" s="84" t="str" cm="1">
        <f t="array" ref="X208">IF($C208="","",_xll.ECONOMATICA($C208,"volume$",,"RealTime"))</f>
        <v/>
      </c>
      <c r="Y208" s="89" t="str" cm="1">
        <f t="array" ref="Y208">IF($C208="","",_xll.ECONOMATICA($C208,"date",,"RealTime"))</f>
        <v/>
      </c>
      <c r="Z208" s="26"/>
      <c r="AA208" s="26"/>
      <c r="AB208" s="26"/>
      <c r="AC208" s="26"/>
    </row>
    <row r="209" spans="3:29" ht="15.5">
      <c r="C209" s="91"/>
      <c r="D209" s="92"/>
      <c r="E209" s="93"/>
      <c r="F209" s="94"/>
      <c r="G209" s="93"/>
      <c r="H209" s="93"/>
      <c r="I209" s="60"/>
      <c r="J209" s="93"/>
      <c r="K209" s="93"/>
      <c r="L209" s="93"/>
      <c r="M209" s="61"/>
      <c r="N209" s="83" t="str" cm="1">
        <f t="array" ref="N209">IF($C209="","",_xll.ECONOMATICA($C209,"open",,"RealTime"))</f>
        <v/>
      </c>
      <c r="O209" s="83" t="str" cm="1">
        <f t="array" ref="O209">IF($C209="","",_xll.ECONOMATICA($C209,"high",,"RealTime"))</f>
        <v/>
      </c>
      <c r="P209" s="83" t="str" cm="1">
        <f t="array" ref="P209">IF($C209="","",_xll.ECONOMATICA($C209,"low",,"RealTime"))</f>
        <v/>
      </c>
      <c r="Q209" s="83" t="str" cm="1">
        <f t="array" ref="Q209">IF($C209="","",_xll.ECONOMATICA($C209,"price",,"RealTime"))</f>
        <v/>
      </c>
      <c r="R209" s="83"/>
      <c r="S209" s="83" t="str" cm="1">
        <f t="array" ref="S209">IF($C209="","",_xll.ECONOMATICA($C209,"bidprice",,"RealTime"))</f>
        <v/>
      </c>
      <c r="T209" s="83" t="str" cm="1">
        <f t="array" ref="T209">IF($C209="","",_xll.ECONOMATICA($C209,"askprice",,"RealTime"))</f>
        <v/>
      </c>
      <c r="U209" s="86" t="str" cm="1">
        <f t="array" ref="U209">IF($C209="","",_xll.ECONOMATICA($C209,"pricediff",,"RealTime"))</f>
        <v/>
      </c>
      <c r="V209" s="86" t="str" cm="1">
        <f t="array" ref="V209">IF($C209="","",_xll.ECONOMATICA($C209,"percentdiff",,"RealTime"))</f>
        <v/>
      </c>
      <c r="W209" s="83" t="str" cm="1">
        <f t="array" ref="W209">IF($C209="","",_xll.ECONOMATICA($C209,"#shares",,"RealTime"))</f>
        <v/>
      </c>
      <c r="X209" s="83" t="str" cm="1">
        <f t="array" ref="X209">IF($C209="","",_xll.ECONOMATICA($C209,"volume$",,"RealTime"))</f>
        <v/>
      </c>
      <c r="Y209" s="87" t="str" cm="1">
        <f t="array" ref="Y209">IF($C209="","",_xll.ECONOMATICA($C209,"date",,"RealTime"))</f>
        <v/>
      </c>
      <c r="Z209" s="26"/>
      <c r="AA209" s="26"/>
      <c r="AB209" s="26"/>
      <c r="AC209" s="26"/>
    </row>
    <row r="210" spans="3:29" ht="15.5">
      <c r="C210" s="95"/>
      <c r="D210" s="96"/>
      <c r="E210" s="97"/>
      <c r="F210" s="98"/>
      <c r="G210" s="97"/>
      <c r="H210" s="97"/>
      <c r="I210" s="60"/>
      <c r="J210" s="97"/>
      <c r="K210" s="97"/>
      <c r="L210" s="97"/>
      <c r="M210" s="61"/>
      <c r="N210" s="84" t="str" cm="1">
        <f t="array" ref="N210">IF($C210="","",_xll.ECONOMATICA($C210,"open",,"RealTime"))</f>
        <v/>
      </c>
      <c r="O210" s="84" t="str" cm="1">
        <f t="array" ref="O210">IF($C210="","",_xll.ECONOMATICA($C210,"high",,"RealTime"))</f>
        <v/>
      </c>
      <c r="P210" s="84" t="str" cm="1">
        <f t="array" ref="P210">IF($C210="","",_xll.ECONOMATICA($C210,"low",,"RealTime"))</f>
        <v/>
      </c>
      <c r="Q210" s="84" t="str" cm="1">
        <f t="array" ref="Q210">IF($C210="","",_xll.ECONOMATICA($C210,"price",,"RealTime"))</f>
        <v/>
      </c>
      <c r="R210" s="84"/>
      <c r="S210" s="84" t="str" cm="1">
        <f t="array" ref="S210">IF($C210="","",_xll.ECONOMATICA($C210,"bidprice",,"RealTime"))</f>
        <v/>
      </c>
      <c r="T210" s="84" t="str" cm="1">
        <f t="array" ref="T210">IF($C210="","",_xll.ECONOMATICA($C210,"askprice",,"RealTime"))</f>
        <v/>
      </c>
      <c r="U210" s="88" t="str" cm="1">
        <f t="array" ref="U210">IF($C210="","",_xll.ECONOMATICA($C210,"pricediff",,"RealTime"))</f>
        <v/>
      </c>
      <c r="V210" s="88" t="str" cm="1">
        <f t="array" ref="V210">IF($C210="","",_xll.ECONOMATICA($C210,"percentdiff",,"RealTime"))</f>
        <v/>
      </c>
      <c r="W210" s="84" t="str" cm="1">
        <f t="array" ref="W210">IF($C210="","",_xll.ECONOMATICA($C210,"#shares",,"RealTime"))</f>
        <v/>
      </c>
      <c r="X210" s="84" t="str" cm="1">
        <f t="array" ref="X210">IF($C210="","",_xll.ECONOMATICA($C210,"volume$",,"RealTime"))</f>
        <v/>
      </c>
      <c r="Y210" s="89" t="str" cm="1">
        <f t="array" ref="Y210">IF($C210="","",_xll.ECONOMATICA($C210,"date",,"RealTime"))</f>
        <v/>
      </c>
      <c r="Z210" s="26"/>
      <c r="AA210" s="26"/>
      <c r="AB210" s="26"/>
      <c r="AC210" s="26"/>
    </row>
    <row r="211" spans="3:29" ht="15.5">
      <c r="C211" s="91"/>
      <c r="D211" s="92"/>
      <c r="E211" s="93"/>
      <c r="F211" s="94"/>
      <c r="G211" s="93"/>
      <c r="H211" s="93"/>
      <c r="I211" s="60"/>
      <c r="J211" s="93"/>
      <c r="K211" s="93"/>
      <c r="L211" s="93"/>
      <c r="M211" s="61"/>
      <c r="N211" s="83" t="str" cm="1">
        <f t="array" ref="N211">IF($C211="","",_xll.ECONOMATICA($C211,"open",,"RealTime"))</f>
        <v/>
      </c>
      <c r="O211" s="83" t="str" cm="1">
        <f t="array" ref="O211">IF($C211="","",_xll.ECONOMATICA($C211,"high",,"RealTime"))</f>
        <v/>
      </c>
      <c r="P211" s="83" t="str" cm="1">
        <f t="array" ref="P211">IF($C211="","",_xll.ECONOMATICA($C211,"low",,"RealTime"))</f>
        <v/>
      </c>
      <c r="Q211" s="83" t="str" cm="1">
        <f t="array" ref="Q211">IF($C211="","",_xll.ECONOMATICA($C211,"price",,"RealTime"))</f>
        <v/>
      </c>
      <c r="R211" s="83"/>
      <c r="S211" s="83" t="str" cm="1">
        <f t="array" ref="S211">IF($C211="","",_xll.ECONOMATICA($C211,"bidprice",,"RealTime"))</f>
        <v/>
      </c>
      <c r="T211" s="83" t="str" cm="1">
        <f t="array" ref="T211">IF($C211="","",_xll.ECONOMATICA($C211,"askprice",,"RealTime"))</f>
        <v/>
      </c>
      <c r="U211" s="86" t="str" cm="1">
        <f t="array" ref="U211">IF($C211="","",_xll.ECONOMATICA($C211,"pricediff",,"RealTime"))</f>
        <v/>
      </c>
      <c r="V211" s="86" t="str" cm="1">
        <f t="array" ref="V211">IF($C211="","",_xll.ECONOMATICA($C211,"percentdiff",,"RealTime"))</f>
        <v/>
      </c>
      <c r="W211" s="83" t="str" cm="1">
        <f t="array" ref="W211">IF($C211="","",_xll.ECONOMATICA($C211,"#shares",,"RealTime"))</f>
        <v/>
      </c>
      <c r="X211" s="83" t="str" cm="1">
        <f t="array" ref="X211">IF($C211="","",_xll.ECONOMATICA($C211,"volume$",,"RealTime"))</f>
        <v/>
      </c>
      <c r="Y211" s="87" t="str" cm="1">
        <f t="array" ref="Y211">IF($C211="","",_xll.ECONOMATICA($C211,"date",,"RealTime"))</f>
        <v/>
      </c>
      <c r="Z211" s="26"/>
      <c r="AA211" s="26"/>
      <c r="AB211" s="26"/>
      <c r="AC211" s="26"/>
    </row>
    <row r="212" spans="3:29" ht="15.5">
      <c r="C212" s="95"/>
      <c r="D212" s="96"/>
      <c r="E212" s="97"/>
      <c r="F212" s="98"/>
      <c r="G212" s="97"/>
      <c r="H212" s="97"/>
      <c r="I212" s="60"/>
      <c r="J212" s="97"/>
      <c r="K212" s="97"/>
      <c r="L212" s="97"/>
      <c r="M212" s="61"/>
      <c r="N212" s="84" t="str" cm="1">
        <f t="array" ref="N212">IF($C212="","",_xll.ECONOMATICA($C212,"open",,"RealTime"))</f>
        <v/>
      </c>
      <c r="O212" s="84" t="str" cm="1">
        <f t="array" ref="O212">IF($C212="","",_xll.ECONOMATICA($C212,"high",,"RealTime"))</f>
        <v/>
      </c>
      <c r="P212" s="84" t="str" cm="1">
        <f t="array" ref="P212">IF($C212="","",_xll.ECONOMATICA($C212,"low",,"RealTime"))</f>
        <v/>
      </c>
      <c r="Q212" s="84" t="str" cm="1">
        <f t="array" ref="Q212">IF($C212="","",_xll.ECONOMATICA($C212,"price",,"RealTime"))</f>
        <v/>
      </c>
      <c r="R212" s="84"/>
      <c r="S212" s="84" t="str" cm="1">
        <f t="array" ref="S212">IF($C212="","",_xll.ECONOMATICA($C212,"bidprice",,"RealTime"))</f>
        <v/>
      </c>
      <c r="T212" s="84" t="str" cm="1">
        <f t="array" ref="T212">IF($C212="","",_xll.ECONOMATICA($C212,"askprice",,"RealTime"))</f>
        <v/>
      </c>
      <c r="U212" s="88" t="str" cm="1">
        <f t="array" ref="U212">IF($C212="","",_xll.ECONOMATICA($C212,"pricediff",,"RealTime"))</f>
        <v/>
      </c>
      <c r="V212" s="88" t="str" cm="1">
        <f t="array" ref="V212">IF($C212="","",_xll.ECONOMATICA($C212,"percentdiff",,"RealTime"))</f>
        <v/>
      </c>
      <c r="W212" s="84" t="str" cm="1">
        <f t="array" ref="W212">IF($C212="","",_xll.ECONOMATICA($C212,"#shares",,"RealTime"))</f>
        <v/>
      </c>
      <c r="X212" s="84" t="str" cm="1">
        <f t="array" ref="X212">IF($C212="","",_xll.ECONOMATICA($C212,"volume$",,"RealTime"))</f>
        <v/>
      </c>
      <c r="Y212" s="89" t="str" cm="1">
        <f t="array" ref="Y212">IF($C212="","",_xll.ECONOMATICA($C212,"date",,"RealTime"))</f>
        <v/>
      </c>
      <c r="Z212" s="26"/>
      <c r="AA212" s="26"/>
      <c r="AB212" s="26"/>
      <c r="AC212" s="26"/>
    </row>
    <row r="213" spans="3:29" ht="15.5">
      <c r="C213" s="91"/>
      <c r="D213" s="92"/>
      <c r="E213" s="93"/>
      <c r="F213" s="94"/>
      <c r="G213" s="93"/>
      <c r="H213" s="93"/>
      <c r="I213" s="60"/>
      <c r="J213" s="93"/>
      <c r="K213" s="93"/>
      <c r="L213" s="93"/>
      <c r="M213" s="61"/>
      <c r="N213" s="83" t="str" cm="1">
        <f t="array" ref="N213">IF($C213="","",_xll.ECONOMATICA($C213,"open",,"RealTime"))</f>
        <v/>
      </c>
      <c r="O213" s="83" t="str" cm="1">
        <f t="array" ref="O213">IF($C213="","",_xll.ECONOMATICA($C213,"high",,"RealTime"))</f>
        <v/>
      </c>
      <c r="P213" s="83" t="str" cm="1">
        <f t="array" ref="P213">IF($C213="","",_xll.ECONOMATICA($C213,"low",,"RealTime"))</f>
        <v/>
      </c>
      <c r="Q213" s="83" t="str" cm="1">
        <f t="array" ref="Q213">IF($C213="","",_xll.ECONOMATICA($C213,"price",,"RealTime"))</f>
        <v/>
      </c>
      <c r="R213" s="83"/>
      <c r="S213" s="83" t="str" cm="1">
        <f t="array" ref="S213">IF($C213="","",_xll.ECONOMATICA($C213,"bidprice",,"RealTime"))</f>
        <v/>
      </c>
      <c r="T213" s="83" t="str" cm="1">
        <f t="array" ref="T213">IF($C213="","",_xll.ECONOMATICA($C213,"askprice",,"RealTime"))</f>
        <v/>
      </c>
      <c r="U213" s="86" t="str" cm="1">
        <f t="array" ref="U213">IF($C213="","",_xll.ECONOMATICA($C213,"pricediff",,"RealTime"))</f>
        <v/>
      </c>
      <c r="V213" s="86" t="str" cm="1">
        <f t="array" ref="V213">IF($C213="","",_xll.ECONOMATICA($C213,"percentdiff",,"RealTime"))</f>
        <v/>
      </c>
      <c r="W213" s="83" t="str" cm="1">
        <f t="array" ref="W213">IF($C213="","",_xll.ECONOMATICA($C213,"#shares",,"RealTime"))</f>
        <v/>
      </c>
      <c r="X213" s="83" t="str" cm="1">
        <f t="array" ref="X213">IF($C213="","",_xll.ECONOMATICA($C213,"volume$",,"RealTime"))</f>
        <v/>
      </c>
      <c r="Y213" s="87" t="str" cm="1">
        <f t="array" ref="Y213">IF($C213="","",_xll.ECONOMATICA($C213,"date",,"RealTime"))</f>
        <v/>
      </c>
      <c r="Z213" s="26"/>
      <c r="AA213" s="26"/>
      <c r="AB213" s="26"/>
      <c r="AC213" s="26"/>
    </row>
    <row r="214" spans="3:29" ht="15.5">
      <c r="C214" s="95"/>
      <c r="D214" s="96"/>
      <c r="E214" s="97"/>
      <c r="F214" s="98"/>
      <c r="G214" s="97"/>
      <c r="H214" s="97"/>
      <c r="I214" s="60"/>
      <c r="J214" s="97"/>
      <c r="K214" s="97"/>
      <c r="L214" s="97"/>
      <c r="M214" s="61"/>
      <c r="N214" s="84" t="str" cm="1">
        <f t="array" ref="N214">IF($C214="","",_xll.ECONOMATICA($C214,"open",,"RealTime"))</f>
        <v/>
      </c>
      <c r="O214" s="84" t="str" cm="1">
        <f t="array" ref="O214">IF($C214="","",_xll.ECONOMATICA($C214,"high",,"RealTime"))</f>
        <v/>
      </c>
      <c r="P214" s="84" t="str" cm="1">
        <f t="array" ref="P214">IF($C214="","",_xll.ECONOMATICA($C214,"low",,"RealTime"))</f>
        <v/>
      </c>
      <c r="Q214" s="84" t="str" cm="1">
        <f t="array" ref="Q214">IF($C214="","",_xll.ECONOMATICA($C214,"price",,"RealTime"))</f>
        <v/>
      </c>
      <c r="R214" s="84"/>
      <c r="S214" s="84" t="str" cm="1">
        <f t="array" ref="S214">IF($C214="","",_xll.ECONOMATICA($C214,"bidprice",,"RealTime"))</f>
        <v/>
      </c>
      <c r="T214" s="84" t="str" cm="1">
        <f t="array" ref="T214">IF($C214="","",_xll.ECONOMATICA($C214,"askprice",,"RealTime"))</f>
        <v/>
      </c>
      <c r="U214" s="88" t="str" cm="1">
        <f t="array" ref="U214">IF($C214="","",_xll.ECONOMATICA($C214,"pricediff",,"RealTime"))</f>
        <v/>
      </c>
      <c r="V214" s="88" t="str" cm="1">
        <f t="array" ref="V214">IF($C214="","",_xll.ECONOMATICA($C214,"percentdiff",,"RealTime"))</f>
        <v/>
      </c>
      <c r="W214" s="84" t="str" cm="1">
        <f t="array" ref="W214">IF($C214="","",_xll.ECONOMATICA($C214,"#shares",,"RealTime"))</f>
        <v/>
      </c>
      <c r="X214" s="84" t="str" cm="1">
        <f t="array" ref="X214">IF($C214="","",_xll.ECONOMATICA($C214,"volume$",,"RealTime"))</f>
        <v/>
      </c>
      <c r="Y214" s="89" t="str" cm="1">
        <f t="array" ref="Y214">IF($C214="","",_xll.ECONOMATICA($C214,"date",,"RealTime"))</f>
        <v/>
      </c>
      <c r="Z214" s="26"/>
      <c r="AA214" s="26"/>
      <c r="AB214" s="26"/>
      <c r="AC214" s="26"/>
    </row>
    <row r="215" spans="3:29" ht="15.5">
      <c r="C215" s="91"/>
      <c r="D215" s="92"/>
      <c r="E215" s="93"/>
      <c r="F215" s="94"/>
      <c r="G215" s="93"/>
      <c r="H215" s="93"/>
      <c r="I215" s="60"/>
      <c r="J215" s="93"/>
      <c r="K215" s="93"/>
      <c r="L215" s="93"/>
      <c r="M215" s="61"/>
      <c r="N215" s="83" t="str" cm="1">
        <f t="array" ref="N215">IF($C215="","",_xll.ECONOMATICA($C215,"open",,"RealTime"))</f>
        <v/>
      </c>
      <c r="O215" s="83" t="str" cm="1">
        <f t="array" ref="O215">IF($C215="","",_xll.ECONOMATICA($C215,"high",,"RealTime"))</f>
        <v/>
      </c>
      <c r="P215" s="83" t="str" cm="1">
        <f t="array" ref="P215">IF($C215="","",_xll.ECONOMATICA($C215,"low",,"RealTime"))</f>
        <v/>
      </c>
      <c r="Q215" s="83" t="str" cm="1">
        <f t="array" ref="Q215">IF($C215="","",_xll.ECONOMATICA($C215,"price",,"RealTime"))</f>
        <v/>
      </c>
      <c r="R215" s="83"/>
      <c r="S215" s="83" t="str" cm="1">
        <f t="array" ref="S215">IF($C215="","",_xll.ECONOMATICA($C215,"bidprice",,"RealTime"))</f>
        <v/>
      </c>
      <c r="T215" s="83" t="str" cm="1">
        <f t="array" ref="T215">IF($C215="","",_xll.ECONOMATICA($C215,"askprice",,"RealTime"))</f>
        <v/>
      </c>
      <c r="U215" s="86" t="str" cm="1">
        <f t="array" ref="U215">IF($C215="","",_xll.ECONOMATICA($C215,"pricediff",,"RealTime"))</f>
        <v/>
      </c>
      <c r="V215" s="86" t="str" cm="1">
        <f t="array" ref="V215">IF($C215="","",_xll.ECONOMATICA($C215,"percentdiff",,"RealTime"))</f>
        <v/>
      </c>
      <c r="W215" s="83" t="str" cm="1">
        <f t="array" ref="W215">IF($C215="","",_xll.ECONOMATICA($C215,"#shares",,"RealTime"))</f>
        <v/>
      </c>
      <c r="X215" s="83" t="str" cm="1">
        <f t="array" ref="X215">IF($C215="","",_xll.ECONOMATICA($C215,"volume$",,"RealTime"))</f>
        <v/>
      </c>
      <c r="Y215" s="87" t="str" cm="1">
        <f t="array" ref="Y215">IF($C215="","",_xll.ECONOMATICA($C215,"date",,"RealTime"))</f>
        <v/>
      </c>
    </row>
    <row r="216" spans="3:29" ht="15.5">
      <c r="C216" s="95"/>
      <c r="D216" s="96"/>
      <c r="E216" s="97"/>
      <c r="F216" s="98"/>
      <c r="G216" s="97"/>
      <c r="H216" s="97"/>
      <c r="I216" s="60"/>
      <c r="J216" s="97"/>
      <c r="K216" s="97"/>
      <c r="L216" s="97"/>
      <c r="M216" s="61"/>
      <c r="N216" s="84" t="str" cm="1">
        <f t="array" ref="N216">IF($C216="","",_xll.ECONOMATICA($C216,"open",,"RealTime"))</f>
        <v/>
      </c>
      <c r="O216" s="84" t="str" cm="1">
        <f t="array" ref="O216">IF($C216="","",_xll.ECONOMATICA($C216,"high",,"RealTime"))</f>
        <v/>
      </c>
      <c r="P216" s="84" t="str" cm="1">
        <f t="array" ref="P216">IF($C216="","",_xll.ECONOMATICA($C216,"low",,"RealTime"))</f>
        <v/>
      </c>
      <c r="Q216" s="84" t="str" cm="1">
        <f t="array" ref="Q216">IF($C216="","",_xll.ECONOMATICA($C216,"price",,"RealTime"))</f>
        <v/>
      </c>
      <c r="R216" s="84"/>
      <c r="S216" s="84" t="str" cm="1">
        <f t="array" ref="S216">IF($C216="","",_xll.ECONOMATICA($C216,"bidprice",,"RealTime"))</f>
        <v/>
      </c>
      <c r="T216" s="84" t="str" cm="1">
        <f t="array" ref="T216">IF($C216="","",_xll.ECONOMATICA($C216,"askprice",,"RealTime"))</f>
        <v/>
      </c>
      <c r="U216" s="88" t="str" cm="1">
        <f t="array" ref="U216">IF($C216="","",_xll.ECONOMATICA($C216,"pricediff",,"RealTime"))</f>
        <v/>
      </c>
      <c r="V216" s="88" t="str" cm="1">
        <f t="array" ref="V216">IF($C216="","",_xll.ECONOMATICA($C216,"percentdiff",,"RealTime"))</f>
        <v/>
      </c>
      <c r="W216" s="84" t="str" cm="1">
        <f t="array" ref="W216">IF($C216="","",_xll.ECONOMATICA($C216,"#shares",,"RealTime"))</f>
        <v/>
      </c>
      <c r="X216" s="84" t="str" cm="1">
        <f t="array" ref="X216">IF($C216="","",_xll.ECONOMATICA($C216,"volume$",,"RealTime"))</f>
        <v/>
      </c>
      <c r="Y216" s="89" t="str" cm="1">
        <f t="array" ref="Y216">IF($C216="","",_xll.ECONOMATICA($C216,"date",,"RealTime"))</f>
        <v/>
      </c>
    </row>
    <row r="217" spans="3:29" ht="15.5">
      <c r="C217" s="91"/>
      <c r="D217" s="92"/>
      <c r="E217" s="93"/>
      <c r="F217" s="94"/>
      <c r="G217" s="93"/>
      <c r="H217" s="93"/>
      <c r="I217" s="60"/>
      <c r="J217" s="93"/>
      <c r="K217" s="93"/>
      <c r="L217" s="93"/>
      <c r="M217" s="61"/>
      <c r="N217" s="83" t="str" cm="1">
        <f t="array" ref="N217">IF($C217="","",_xll.ECONOMATICA($C217,"open",,"RealTime"))</f>
        <v/>
      </c>
      <c r="O217" s="83" t="str" cm="1">
        <f t="array" ref="O217">IF($C217="","",_xll.ECONOMATICA($C217,"high",,"RealTime"))</f>
        <v/>
      </c>
      <c r="P217" s="83" t="str" cm="1">
        <f t="array" ref="P217">IF($C217="","",_xll.ECONOMATICA($C217,"low",,"RealTime"))</f>
        <v/>
      </c>
      <c r="Q217" s="83" t="str" cm="1">
        <f t="array" ref="Q217">IF($C217="","",_xll.ECONOMATICA($C217,"price",,"RealTime"))</f>
        <v/>
      </c>
      <c r="R217" s="83"/>
      <c r="S217" s="83" t="str" cm="1">
        <f t="array" ref="S217">IF($C217="","",_xll.ECONOMATICA($C217,"bidprice",,"RealTime"))</f>
        <v/>
      </c>
      <c r="T217" s="83" t="str" cm="1">
        <f t="array" ref="T217">IF($C217="","",_xll.ECONOMATICA($C217,"askprice",,"RealTime"))</f>
        <v/>
      </c>
      <c r="U217" s="86" t="str" cm="1">
        <f t="array" ref="U217">IF($C217="","",_xll.ECONOMATICA($C217,"pricediff",,"RealTime"))</f>
        <v/>
      </c>
      <c r="V217" s="86" t="str" cm="1">
        <f t="array" ref="V217">IF($C217="","",_xll.ECONOMATICA($C217,"percentdiff",,"RealTime"))</f>
        <v/>
      </c>
      <c r="W217" s="83" t="str" cm="1">
        <f t="array" ref="W217">IF($C217="","",_xll.ECONOMATICA($C217,"#shares",,"RealTime"))</f>
        <v/>
      </c>
      <c r="X217" s="83" t="str" cm="1">
        <f t="array" ref="X217">IF($C217="","",_xll.ECONOMATICA($C217,"volume$",,"RealTime"))</f>
        <v/>
      </c>
      <c r="Y217" s="87" t="str" cm="1">
        <f t="array" ref="Y217">IF($C217="","",_xll.ECONOMATICA($C217,"date",,"RealTime"))</f>
        <v/>
      </c>
    </row>
    <row r="218" spans="3:29" ht="15.5">
      <c r="C218" s="95"/>
      <c r="D218" s="96"/>
      <c r="E218" s="97"/>
      <c r="F218" s="98"/>
      <c r="G218" s="97"/>
      <c r="H218" s="97"/>
      <c r="I218" s="60"/>
      <c r="J218" s="97"/>
      <c r="K218" s="97"/>
      <c r="L218" s="97"/>
      <c r="M218" s="61"/>
      <c r="N218" s="84" t="str" cm="1">
        <f t="array" ref="N218">IF($C218="","",_xll.ECONOMATICA($C218,"open",,"RealTime"))</f>
        <v/>
      </c>
      <c r="O218" s="84" t="str" cm="1">
        <f t="array" ref="O218">IF($C218="","",_xll.ECONOMATICA($C218,"high",,"RealTime"))</f>
        <v/>
      </c>
      <c r="P218" s="84" t="str" cm="1">
        <f t="array" ref="P218">IF($C218="","",_xll.ECONOMATICA($C218,"low",,"RealTime"))</f>
        <v/>
      </c>
      <c r="Q218" s="84" t="str" cm="1">
        <f t="array" ref="Q218">IF($C218="","",_xll.ECONOMATICA($C218,"price",,"RealTime"))</f>
        <v/>
      </c>
      <c r="R218" s="84"/>
      <c r="S218" s="84" t="str" cm="1">
        <f t="array" ref="S218">IF($C218="","",_xll.ECONOMATICA($C218,"bidprice",,"RealTime"))</f>
        <v/>
      </c>
      <c r="T218" s="84" t="str" cm="1">
        <f t="array" ref="T218">IF($C218="","",_xll.ECONOMATICA($C218,"askprice",,"RealTime"))</f>
        <v/>
      </c>
      <c r="U218" s="88" t="str" cm="1">
        <f t="array" ref="U218">IF($C218="","",_xll.ECONOMATICA($C218,"pricediff",,"RealTime"))</f>
        <v/>
      </c>
      <c r="V218" s="88" t="str" cm="1">
        <f t="array" ref="V218">IF($C218="","",_xll.ECONOMATICA($C218,"percentdiff",,"RealTime"))</f>
        <v/>
      </c>
      <c r="W218" s="84" t="str" cm="1">
        <f t="array" ref="W218">IF($C218="","",_xll.ECONOMATICA($C218,"#shares",,"RealTime"))</f>
        <v/>
      </c>
      <c r="X218" s="84" t="str" cm="1">
        <f t="array" ref="X218">IF($C218="","",_xll.ECONOMATICA($C218,"volume$",,"RealTime"))</f>
        <v/>
      </c>
      <c r="Y218" s="89" t="str" cm="1">
        <f t="array" ref="Y218">IF($C218="","",_xll.ECONOMATICA($C218,"date",,"RealTime"))</f>
        <v/>
      </c>
    </row>
    <row r="219" spans="3:29" ht="15.5">
      <c r="C219" s="91"/>
      <c r="D219" s="92"/>
      <c r="E219" s="93"/>
      <c r="F219" s="94"/>
      <c r="G219" s="93"/>
      <c r="H219" s="93"/>
      <c r="J219" s="93"/>
      <c r="K219" s="93"/>
      <c r="L219" s="93"/>
      <c r="N219" s="83" t="str" cm="1">
        <f t="array" ref="N219">IF($C219="","",_xll.ECONOMATICA($C219,"open",,"RealTime"))</f>
        <v/>
      </c>
      <c r="O219" s="83" t="str" cm="1">
        <f t="array" ref="O219">IF($C219="","",_xll.ECONOMATICA($C219,"high",,"RealTime"))</f>
        <v/>
      </c>
      <c r="P219" s="83" t="str" cm="1">
        <f t="array" ref="P219">IF($C219="","",_xll.ECONOMATICA($C219,"low",,"RealTime"))</f>
        <v/>
      </c>
      <c r="Q219" s="83" t="str" cm="1">
        <f t="array" ref="Q219">IF($C219="","",_xll.ECONOMATICA($C219,"price",,"RealTime"))</f>
        <v/>
      </c>
      <c r="R219" s="83"/>
      <c r="S219" s="83" t="str" cm="1">
        <f t="array" ref="S219">IF($C219="","",_xll.ECONOMATICA($C219,"bidprice",,"RealTime"))</f>
        <v/>
      </c>
      <c r="T219" s="83" t="str" cm="1">
        <f t="array" ref="T219">IF($C219="","",_xll.ECONOMATICA($C219,"askprice",,"RealTime"))</f>
        <v/>
      </c>
      <c r="U219" s="86" t="str" cm="1">
        <f t="array" ref="U219">IF($C219="","",_xll.ECONOMATICA($C219,"pricediff",,"RealTime"))</f>
        <v/>
      </c>
      <c r="V219" s="86" t="str" cm="1">
        <f t="array" ref="V219">IF($C219="","",_xll.ECONOMATICA($C219,"percentdiff",,"RealTime"))</f>
        <v/>
      </c>
      <c r="W219" s="83" t="str" cm="1">
        <f t="array" ref="W219">IF($C219="","",_xll.ECONOMATICA($C219,"#shares",,"RealTime"))</f>
        <v/>
      </c>
      <c r="X219" s="83" t="str" cm="1">
        <f t="array" ref="X219">IF($C219="","",_xll.ECONOMATICA($C219,"volume$",,"RealTime"))</f>
        <v/>
      </c>
      <c r="Y219" s="87" t="str" cm="1">
        <f t="array" ref="Y219">IF($C219="","",_xll.ECONOMATICA($C219,"date",,"RealTime"))</f>
        <v/>
      </c>
    </row>
    <row r="220" spans="3:29" ht="15.5">
      <c r="C220" s="95"/>
      <c r="D220" s="96"/>
      <c r="E220" s="97"/>
      <c r="F220" s="98"/>
      <c r="G220" s="97"/>
      <c r="H220" s="97"/>
      <c r="J220" s="97"/>
      <c r="K220" s="97"/>
      <c r="L220" s="97"/>
      <c r="N220" s="84" t="str" cm="1">
        <f t="array" ref="N220">IF($C220="","",_xll.ECONOMATICA($C220,"open",,"RealTime"))</f>
        <v/>
      </c>
      <c r="O220" s="84" t="str" cm="1">
        <f t="array" ref="O220">IF($C220="","",_xll.ECONOMATICA($C220,"high",,"RealTime"))</f>
        <v/>
      </c>
      <c r="P220" s="84" t="str" cm="1">
        <f t="array" ref="P220">IF($C220="","",_xll.ECONOMATICA($C220,"low",,"RealTime"))</f>
        <v/>
      </c>
      <c r="Q220" s="84" t="str" cm="1">
        <f t="array" ref="Q220">IF($C220="","",_xll.ECONOMATICA($C220,"price",,"RealTime"))</f>
        <v/>
      </c>
      <c r="R220" s="84"/>
      <c r="S220" s="84" t="str" cm="1">
        <f t="array" ref="S220">IF($C220="","",_xll.ECONOMATICA($C220,"bidprice",,"RealTime"))</f>
        <v/>
      </c>
      <c r="T220" s="84" t="str" cm="1">
        <f t="array" ref="T220">IF($C220="","",_xll.ECONOMATICA($C220,"askprice",,"RealTime"))</f>
        <v/>
      </c>
      <c r="U220" s="88" t="str" cm="1">
        <f t="array" ref="U220">IF($C220="","",_xll.ECONOMATICA($C220,"pricediff",,"RealTime"))</f>
        <v/>
      </c>
      <c r="V220" s="88" t="str" cm="1">
        <f t="array" ref="V220">IF($C220="","",_xll.ECONOMATICA($C220,"percentdiff",,"RealTime"))</f>
        <v/>
      </c>
      <c r="W220" s="84" t="str" cm="1">
        <f t="array" ref="W220">IF($C220="","",_xll.ECONOMATICA($C220,"#shares",,"RealTime"))</f>
        <v/>
      </c>
      <c r="X220" s="84" t="str" cm="1">
        <f t="array" ref="X220">IF($C220="","",_xll.ECONOMATICA($C220,"volume$",,"RealTime"))</f>
        <v/>
      </c>
      <c r="Y220" s="89" t="str" cm="1">
        <f t="array" ref="Y220">IF($C220="","",_xll.ECONOMATICA($C220,"date",,"RealTime"))</f>
        <v/>
      </c>
    </row>
    <row r="221" spans="3:29" ht="15.5">
      <c r="C221" s="91"/>
      <c r="D221" s="92"/>
      <c r="E221" s="93"/>
      <c r="F221" s="94"/>
      <c r="G221" s="93"/>
      <c r="H221" s="93"/>
      <c r="J221" s="93"/>
      <c r="K221" s="93"/>
      <c r="L221" s="93"/>
      <c r="N221" s="83" t="str" cm="1">
        <f t="array" ref="N221">IF($C221="","",_xll.ECONOMATICA($C221,"open",,"RealTime"))</f>
        <v/>
      </c>
      <c r="O221" s="83" t="str" cm="1">
        <f t="array" ref="O221">IF($C221="","",_xll.ECONOMATICA($C221,"high",,"RealTime"))</f>
        <v/>
      </c>
      <c r="P221" s="83" t="str" cm="1">
        <f t="array" ref="P221">IF($C221="","",_xll.ECONOMATICA($C221,"low",,"RealTime"))</f>
        <v/>
      </c>
      <c r="Q221" s="83" t="str" cm="1">
        <f t="array" ref="Q221">IF($C221="","",_xll.ECONOMATICA($C221,"price",,"RealTime"))</f>
        <v/>
      </c>
      <c r="R221" s="83"/>
      <c r="S221" s="83" t="str" cm="1">
        <f t="array" ref="S221">IF($C221="","",_xll.ECONOMATICA($C221,"bidprice",,"RealTime"))</f>
        <v/>
      </c>
      <c r="T221" s="83" t="str" cm="1">
        <f t="array" ref="T221">IF($C221="","",_xll.ECONOMATICA($C221,"askprice",,"RealTime"))</f>
        <v/>
      </c>
      <c r="U221" s="86" t="str" cm="1">
        <f t="array" ref="U221">IF($C221="","",_xll.ECONOMATICA($C221,"pricediff",,"RealTime"))</f>
        <v/>
      </c>
      <c r="V221" s="86" t="str" cm="1">
        <f t="array" ref="V221">IF($C221="","",_xll.ECONOMATICA($C221,"percentdiff",,"RealTime"))</f>
        <v/>
      </c>
      <c r="W221" s="83" t="str" cm="1">
        <f t="array" ref="W221">IF($C221="","",_xll.ECONOMATICA($C221,"#shares",,"RealTime"))</f>
        <v/>
      </c>
      <c r="X221" s="83" t="str" cm="1">
        <f t="array" ref="X221">IF($C221="","",_xll.ECONOMATICA($C221,"volume$",,"RealTime"))</f>
        <v/>
      </c>
      <c r="Y221" s="87" t="str" cm="1">
        <f t="array" ref="Y221">IF($C221="","",_xll.ECONOMATICA($C221,"date",,"RealTime"))</f>
        <v/>
      </c>
    </row>
    <row r="222" spans="3:29" ht="15.5">
      <c r="C222" s="95"/>
      <c r="D222" s="96"/>
      <c r="E222" s="97"/>
      <c r="F222" s="98"/>
      <c r="G222" s="97"/>
      <c r="H222" s="97"/>
      <c r="J222" s="97"/>
      <c r="K222" s="97"/>
      <c r="L222" s="97"/>
      <c r="N222" s="84" t="str" cm="1">
        <f t="array" ref="N222">IF($C222="","",_xll.ECONOMATICA($C222,"open",,"RealTime"))</f>
        <v/>
      </c>
      <c r="O222" s="84" t="str" cm="1">
        <f t="array" ref="O222">IF($C222="","",_xll.ECONOMATICA($C222,"high",,"RealTime"))</f>
        <v/>
      </c>
      <c r="P222" s="84" t="str" cm="1">
        <f t="array" ref="P222">IF($C222="","",_xll.ECONOMATICA($C222,"low",,"RealTime"))</f>
        <v/>
      </c>
      <c r="Q222" s="84" t="str" cm="1">
        <f t="array" ref="Q222">IF($C222="","",_xll.ECONOMATICA($C222,"price",,"RealTime"))</f>
        <v/>
      </c>
      <c r="R222" s="84"/>
      <c r="S222" s="84" t="str" cm="1">
        <f t="array" ref="S222">IF($C222="","",_xll.ECONOMATICA($C222,"bidprice",,"RealTime"))</f>
        <v/>
      </c>
      <c r="T222" s="84" t="str" cm="1">
        <f t="array" ref="T222">IF($C222="","",_xll.ECONOMATICA($C222,"askprice",,"RealTime"))</f>
        <v/>
      </c>
      <c r="U222" s="88" t="str" cm="1">
        <f t="array" ref="U222">IF($C222="","",_xll.ECONOMATICA($C222,"pricediff",,"RealTime"))</f>
        <v/>
      </c>
      <c r="V222" s="88" t="str" cm="1">
        <f t="array" ref="V222">IF($C222="","",_xll.ECONOMATICA($C222,"percentdiff",,"RealTime"))</f>
        <v/>
      </c>
      <c r="W222" s="84" t="str" cm="1">
        <f t="array" ref="W222">IF($C222="","",_xll.ECONOMATICA($C222,"#shares",,"RealTime"))</f>
        <v/>
      </c>
      <c r="X222" s="84" t="str" cm="1">
        <f t="array" ref="X222">IF($C222="","",_xll.ECONOMATICA($C222,"volume$",,"RealTime"))</f>
        <v/>
      </c>
      <c r="Y222" s="89" t="str" cm="1">
        <f t="array" ref="Y222">IF($C222="","",_xll.ECONOMATICA($C222,"date",,"RealTime"))</f>
        <v/>
      </c>
    </row>
    <row r="223" spans="3:29" ht="15.5">
      <c r="C223" s="91"/>
      <c r="D223" s="92"/>
      <c r="E223" s="93"/>
      <c r="F223" s="94"/>
      <c r="G223" s="93"/>
      <c r="H223" s="93"/>
      <c r="J223" s="93"/>
      <c r="K223" s="93"/>
      <c r="L223" s="93"/>
      <c r="N223" s="83" t="str" cm="1">
        <f t="array" ref="N223">IF($C223="","",_xll.ECONOMATICA($C223,"open",,"RealTime"))</f>
        <v/>
      </c>
      <c r="O223" s="83" t="str" cm="1">
        <f t="array" ref="O223">IF($C223="","",_xll.ECONOMATICA($C223,"high",,"RealTime"))</f>
        <v/>
      </c>
      <c r="P223" s="83" t="str" cm="1">
        <f t="array" ref="P223">IF($C223="","",_xll.ECONOMATICA($C223,"low",,"RealTime"))</f>
        <v/>
      </c>
      <c r="Q223" s="83" t="str" cm="1">
        <f t="array" ref="Q223">IF($C223="","",_xll.ECONOMATICA($C223,"price",,"RealTime"))</f>
        <v/>
      </c>
      <c r="R223" s="83"/>
      <c r="S223" s="83" t="str" cm="1">
        <f t="array" ref="S223">IF($C223="","",_xll.ECONOMATICA($C223,"bidprice",,"RealTime"))</f>
        <v/>
      </c>
      <c r="T223" s="83" t="str" cm="1">
        <f t="array" ref="T223">IF($C223="","",_xll.ECONOMATICA($C223,"askprice",,"RealTime"))</f>
        <v/>
      </c>
      <c r="U223" s="86" t="str" cm="1">
        <f t="array" ref="U223">IF($C223="","",_xll.ECONOMATICA($C223,"pricediff",,"RealTime"))</f>
        <v/>
      </c>
      <c r="V223" s="86" t="str" cm="1">
        <f t="array" ref="V223">IF($C223="","",_xll.ECONOMATICA($C223,"percentdiff",,"RealTime"))</f>
        <v/>
      </c>
      <c r="W223" s="83" t="str" cm="1">
        <f t="array" ref="W223">IF($C223="","",_xll.ECONOMATICA($C223,"#shares",,"RealTime"))</f>
        <v/>
      </c>
      <c r="X223" s="83" t="str" cm="1">
        <f t="array" ref="X223">IF($C223="","",_xll.ECONOMATICA($C223,"volume$",,"RealTime"))</f>
        <v/>
      </c>
      <c r="Y223" s="87" t="str" cm="1">
        <f t="array" ref="Y223">IF($C223="","",_xll.ECONOMATICA($C223,"date",,"RealTime"))</f>
        <v/>
      </c>
    </row>
    <row r="224" spans="3:29" ht="15.5">
      <c r="C224" s="95"/>
      <c r="D224" s="96"/>
      <c r="E224" s="97"/>
      <c r="F224" s="98"/>
      <c r="G224" s="97"/>
      <c r="H224" s="97"/>
      <c r="J224" s="97"/>
      <c r="K224" s="97"/>
      <c r="L224" s="97"/>
      <c r="N224" s="84" t="str" cm="1">
        <f t="array" ref="N224">IF($C224="","",_xll.ECONOMATICA($C224,"open",,"RealTime"))</f>
        <v/>
      </c>
      <c r="O224" s="84" t="str" cm="1">
        <f t="array" ref="O224">IF($C224="","",_xll.ECONOMATICA($C224,"high",,"RealTime"))</f>
        <v/>
      </c>
      <c r="P224" s="84" t="str" cm="1">
        <f t="array" ref="P224">IF($C224="","",_xll.ECONOMATICA($C224,"low",,"RealTime"))</f>
        <v/>
      </c>
      <c r="Q224" s="84" t="str" cm="1">
        <f t="array" ref="Q224">IF($C224="","",_xll.ECONOMATICA($C224,"price",,"RealTime"))</f>
        <v/>
      </c>
      <c r="R224" s="84"/>
      <c r="S224" s="84" t="str" cm="1">
        <f t="array" ref="S224">IF($C224="","",_xll.ECONOMATICA($C224,"bidprice",,"RealTime"))</f>
        <v/>
      </c>
      <c r="T224" s="84" t="str" cm="1">
        <f t="array" ref="T224">IF($C224="","",_xll.ECONOMATICA($C224,"askprice",,"RealTime"))</f>
        <v/>
      </c>
      <c r="U224" s="88" t="str" cm="1">
        <f t="array" ref="U224">IF($C224="","",_xll.ECONOMATICA($C224,"pricediff",,"RealTime"))</f>
        <v/>
      </c>
      <c r="V224" s="88" t="str" cm="1">
        <f t="array" ref="V224">IF($C224="","",_xll.ECONOMATICA($C224,"percentdiff",,"RealTime"))</f>
        <v/>
      </c>
      <c r="W224" s="84" t="str" cm="1">
        <f t="array" ref="W224">IF($C224="","",_xll.ECONOMATICA($C224,"#shares",,"RealTime"))</f>
        <v/>
      </c>
      <c r="X224" s="84" t="str" cm="1">
        <f t="array" ref="X224">IF($C224="","",_xll.ECONOMATICA($C224,"volume$",,"RealTime"))</f>
        <v/>
      </c>
      <c r="Y224" s="89" t="str" cm="1">
        <f t="array" ref="Y224">IF($C224="","",_xll.ECONOMATICA($C224,"date",,"RealTime"))</f>
        <v/>
      </c>
    </row>
    <row r="225" spans="3:25" ht="15.5">
      <c r="C225" s="91"/>
      <c r="D225" s="92"/>
      <c r="E225" s="93"/>
      <c r="F225" s="94"/>
      <c r="G225" s="93"/>
      <c r="H225" s="93"/>
      <c r="J225" s="93"/>
      <c r="K225" s="93"/>
      <c r="L225" s="93"/>
      <c r="N225" s="83" t="str" cm="1">
        <f t="array" ref="N225">IF($C225="","",_xll.ECONOMATICA($C225,"open",,"RealTime"))</f>
        <v/>
      </c>
      <c r="O225" s="83" t="str" cm="1">
        <f t="array" ref="O225">IF($C225="","",_xll.ECONOMATICA($C225,"high",,"RealTime"))</f>
        <v/>
      </c>
      <c r="P225" s="83" t="str" cm="1">
        <f t="array" ref="P225">IF($C225="","",_xll.ECONOMATICA($C225,"low",,"RealTime"))</f>
        <v/>
      </c>
      <c r="Q225" s="83" t="str" cm="1">
        <f t="array" ref="Q225">IF($C225="","",_xll.ECONOMATICA($C225,"price",,"RealTime"))</f>
        <v/>
      </c>
      <c r="R225" s="83"/>
      <c r="S225" s="83" t="str" cm="1">
        <f t="array" ref="S225">IF($C225="","",_xll.ECONOMATICA($C225,"bidprice",,"RealTime"))</f>
        <v/>
      </c>
      <c r="T225" s="83" t="str" cm="1">
        <f t="array" ref="T225">IF($C225="","",_xll.ECONOMATICA($C225,"askprice",,"RealTime"))</f>
        <v/>
      </c>
      <c r="U225" s="86" t="str" cm="1">
        <f t="array" ref="U225">IF($C225="","",_xll.ECONOMATICA($C225,"pricediff",,"RealTime"))</f>
        <v/>
      </c>
      <c r="V225" s="86" t="str" cm="1">
        <f t="array" ref="V225">IF($C225="","",_xll.ECONOMATICA($C225,"percentdiff",,"RealTime"))</f>
        <v/>
      </c>
      <c r="W225" s="83" t="str" cm="1">
        <f t="array" ref="W225">IF($C225="","",_xll.ECONOMATICA($C225,"#shares",,"RealTime"))</f>
        <v/>
      </c>
      <c r="X225" s="83" t="str" cm="1">
        <f t="array" ref="X225">IF($C225="","",_xll.ECONOMATICA($C225,"volume$",,"RealTime"))</f>
        <v/>
      </c>
      <c r="Y225" s="87" t="str" cm="1">
        <f t="array" ref="Y225">IF($C225="","",_xll.ECONOMATICA($C225,"date",,"RealTime"))</f>
        <v/>
      </c>
    </row>
    <row r="226" spans="3:25" ht="15.5">
      <c r="C226" s="95"/>
      <c r="D226" s="96"/>
      <c r="E226" s="97"/>
      <c r="F226" s="98"/>
      <c r="G226" s="97"/>
      <c r="H226" s="97"/>
      <c r="J226" s="97"/>
      <c r="K226" s="97"/>
      <c r="L226" s="97"/>
      <c r="N226" s="84" t="str" cm="1">
        <f t="array" ref="N226">IF($C226="","",_xll.ECONOMATICA($C226,"open",,"RealTime"))</f>
        <v/>
      </c>
      <c r="O226" s="84" t="str" cm="1">
        <f t="array" ref="O226">IF($C226="","",_xll.ECONOMATICA($C226,"high",,"RealTime"))</f>
        <v/>
      </c>
      <c r="P226" s="84" t="str" cm="1">
        <f t="array" ref="P226">IF($C226="","",_xll.ECONOMATICA($C226,"low",,"RealTime"))</f>
        <v/>
      </c>
      <c r="Q226" s="84" t="str" cm="1">
        <f t="array" ref="Q226">IF($C226="","",_xll.ECONOMATICA($C226,"price",,"RealTime"))</f>
        <v/>
      </c>
      <c r="R226" s="84"/>
      <c r="S226" s="84" t="str" cm="1">
        <f t="array" ref="S226">IF($C226="","",_xll.ECONOMATICA($C226,"bidprice",,"RealTime"))</f>
        <v/>
      </c>
      <c r="T226" s="84" t="str" cm="1">
        <f t="array" ref="T226">IF($C226="","",_xll.ECONOMATICA($C226,"askprice",,"RealTime"))</f>
        <v/>
      </c>
      <c r="U226" s="88" t="str" cm="1">
        <f t="array" ref="U226">IF($C226="","",_xll.ECONOMATICA($C226,"pricediff",,"RealTime"))</f>
        <v/>
      </c>
      <c r="V226" s="88" t="str" cm="1">
        <f t="array" ref="V226">IF($C226="","",_xll.ECONOMATICA($C226,"percentdiff",,"RealTime"))</f>
        <v/>
      </c>
      <c r="W226" s="84" t="str" cm="1">
        <f t="array" ref="W226">IF($C226="","",_xll.ECONOMATICA($C226,"#shares",,"RealTime"))</f>
        <v/>
      </c>
      <c r="X226" s="84" t="str" cm="1">
        <f t="array" ref="X226">IF($C226="","",_xll.ECONOMATICA($C226,"volume$",,"RealTime"))</f>
        <v/>
      </c>
      <c r="Y226" s="89" t="str" cm="1">
        <f t="array" ref="Y226">IF($C226="","",_xll.ECONOMATICA($C226,"date",,"RealTime"))</f>
        <v/>
      </c>
    </row>
    <row r="227" spans="3:25" ht="15.5">
      <c r="C227" s="91"/>
      <c r="D227" s="92"/>
      <c r="E227" s="93"/>
      <c r="F227" s="94"/>
      <c r="G227" s="93"/>
      <c r="H227" s="93"/>
      <c r="J227" s="93"/>
      <c r="K227" s="93"/>
      <c r="L227" s="93"/>
      <c r="N227" s="83" t="str" cm="1">
        <f t="array" ref="N227">IF($C227="","",_xll.ECONOMATICA($C227,"open",,"RealTime"))</f>
        <v/>
      </c>
      <c r="O227" s="83" t="str" cm="1">
        <f t="array" ref="O227">IF($C227="","",_xll.ECONOMATICA($C227,"high",,"RealTime"))</f>
        <v/>
      </c>
      <c r="P227" s="83" t="str" cm="1">
        <f t="array" ref="P227">IF($C227="","",_xll.ECONOMATICA($C227,"low",,"RealTime"))</f>
        <v/>
      </c>
      <c r="Q227" s="83" t="str" cm="1">
        <f t="array" ref="Q227">IF($C227="","",_xll.ECONOMATICA($C227,"price",,"RealTime"))</f>
        <v/>
      </c>
      <c r="R227" s="83"/>
      <c r="S227" s="83" t="str" cm="1">
        <f t="array" ref="S227">IF($C227="","",_xll.ECONOMATICA($C227,"bidprice",,"RealTime"))</f>
        <v/>
      </c>
      <c r="T227" s="83" t="str" cm="1">
        <f t="array" ref="T227">IF($C227="","",_xll.ECONOMATICA($C227,"askprice",,"RealTime"))</f>
        <v/>
      </c>
      <c r="U227" s="86" t="str" cm="1">
        <f t="array" ref="U227">IF($C227="","",_xll.ECONOMATICA($C227,"pricediff",,"RealTime"))</f>
        <v/>
      </c>
      <c r="V227" s="86" t="str" cm="1">
        <f t="array" ref="V227">IF($C227="","",_xll.ECONOMATICA($C227,"percentdiff",,"RealTime"))</f>
        <v/>
      </c>
      <c r="W227" s="83" t="str" cm="1">
        <f t="array" ref="W227">IF($C227="","",_xll.ECONOMATICA($C227,"#shares",,"RealTime"))</f>
        <v/>
      </c>
      <c r="X227" s="83" t="str" cm="1">
        <f t="array" ref="X227">IF($C227="","",_xll.ECONOMATICA($C227,"volume$",,"RealTime"))</f>
        <v/>
      </c>
      <c r="Y227" s="87" t="str" cm="1">
        <f t="array" ref="Y227">IF($C227="","",_xll.ECONOMATICA($C227,"date",,"RealTime"))</f>
        <v/>
      </c>
    </row>
    <row r="228" spans="3:25" ht="15.5">
      <c r="C228" s="95"/>
      <c r="D228" s="96"/>
      <c r="E228" s="97"/>
      <c r="F228" s="98"/>
      <c r="G228" s="97"/>
      <c r="H228" s="97"/>
      <c r="J228" s="97"/>
      <c r="K228" s="97"/>
      <c r="L228" s="97"/>
      <c r="N228" s="84" t="str" cm="1">
        <f t="array" ref="N228">IF($C228="","",_xll.ECONOMATICA($C228,"open",,"RealTime"))</f>
        <v/>
      </c>
      <c r="O228" s="84" t="str" cm="1">
        <f t="array" ref="O228">IF($C228="","",_xll.ECONOMATICA($C228,"high",,"RealTime"))</f>
        <v/>
      </c>
      <c r="P228" s="84" t="str" cm="1">
        <f t="array" ref="P228">IF($C228="","",_xll.ECONOMATICA($C228,"low",,"RealTime"))</f>
        <v/>
      </c>
      <c r="Q228" s="84" t="str" cm="1">
        <f t="array" ref="Q228">IF($C228="","",_xll.ECONOMATICA($C228,"price",,"RealTime"))</f>
        <v/>
      </c>
      <c r="R228" s="84"/>
      <c r="S228" s="84" t="str" cm="1">
        <f t="array" ref="S228">IF($C228="","",_xll.ECONOMATICA($C228,"bidprice",,"RealTime"))</f>
        <v/>
      </c>
      <c r="T228" s="84" t="str" cm="1">
        <f t="array" ref="T228">IF($C228="","",_xll.ECONOMATICA($C228,"askprice",,"RealTime"))</f>
        <v/>
      </c>
      <c r="U228" s="88" t="str" cm="1">
        <f t="array" ref="U228">IF($C228="","",_xll.ECONOMATICA($C228,"pricediff",,"RealTime"))</f>
        <v/>
      </c>
      <c r="V228" s="88" t="str" cm="1">
        <f t="array" ref="V228">IF($C228="","",_xll.ECONOMATICA($C228,"percentdiff",,"RealTime"))</f>
        <v/>
      </c>
      <c r="W228" s="84" t="str" cm="1">
        <f t="array" ref="W228">IF($C228="","",_xll.ECONOMATICA($C228,"#shares",,"RealTime"))</f>
        <v/>
      </c>
      <c r="X228" s="84" t="str" cm="1">
        <f t="array" ref="X228">IF($C228="","",_xll.ECONOMATICA($C228,"volume$",,"RealTime"))</f>
        <v/>
      </c>
      <c r="Y228" s="89" t="str" cm="1">
        <f t="array" ref="Y228">IF($C228="","",_xll.ECONOMATICA($C228,"date",,"RealTime"))</f>
        <v/>
      </c>
    </row>
    <row r="229" spans="3:25" ht="15.5">
      <c r="C229" s="91"/>
      <c r="D229" s="92"/>
      <c r="E229" s="93"/>
      <c r="F229" s="94"/>
      <c r="G229" s="93"/>
      <c r="H229" s="93"/>
      <c r="J229" s="93"/>
      <c r="K229" s="93"/>
      <c r="L229" s="93"/>
      <c r="N229" s="83" t="str" cm="1">
        <f t="array" ref="N229">IF($C229="","",_xll.ECONOMATICA($C229,"open",,"RealTime"))</f>
        <v/>
      </c>
      <c r="O229" s="83" t="str" cm="1">
        <f t="array" ref="O229">IF($C229="","",_xll.ECONOMATICA($C229,"high",,"RealTime"))</f>
        <v/>
      </c>
      <c r="P229" s="83" t="str" cm="1">
        <f t="array" ref="P229">IF($C229="","",_xll.ECONOMATICA($C229,"low",,"RealTime"))</f>
        <v/>
      </c>
      <c r="Q229" s="83" t="str" cm="1">
        <f t="array" ref="Q229">IF($C229="","",_xll.ECONOMATICA($C229,"price",,"RealTime"))</f>
        <v/>
      </c>
      <c r="R229" s="83"/>
      <c r="S229" s="83" t="str" cm="1">
        <f t="array" ref="S229">IF($C229="","",_xll.ECONOMATICA($C229,"bidprice",,"RealTime"))</f>
        <v/>
      </c>
      <c r="T229" s="83" t="str" cm="1">
        <f t="array" ref="T229">IF($C229="","",_xll.ECONOMATICA($C229,"askprice",,"RealTime"))</f>
        <v/>
      </c>
      <c r="U229" s="86" t="str" cm="1">
        <f t="array" ref="U229">IF($C229="","",_xll.ECONOMATICA($C229,"pricediff",,"RealTime"))</f>
        <v/>
      </c>
      <c r="V229" s="86" t="str" cm="1">
        <f t="array" ref="V229">IF($C229="","",_xll.ECONOMATICA($C229,"percentdiff",,"RealTime"))</f>
        <v/>
      </c>
      <c r="W229" s="83" t="str" cm="1">
        <f t="array" ref="W229">IF($C229="","",_xll.ECONOMATICA($C229,"#shares",,"RealTime"))</f>
        <v/>
      </c>
      <c r="X229" s="83" t="str" cm="1">
        <f t="array" ref="X229">IF($C229="","",_xll.ECONOMATICA($C229,"volume$",,"RealTime"))</f>
        <v/>
      </c>
      <c r="Y229" s="87" t="str" cm="1">
        <f t="array" ref="Y229">IF($C229="","",_xll.ECONOMATICA($C229,"date",,"RealTime"))</f>
        <v/>
      </c>
    </row>
    <row r="230" spans="3:25" ht="15.5">
      <c r="C230" s="95"/>
      <c r="D230" s="96"/>
      <c r="E230" s="97"/>
      <c r="F230" s="98"/>
      <c r="G230" s="97"/>
      <c r="H230" s="97"/>
      <c r="J230" s="97"/>
      <c r="K230" s="97"/>
      <c r="L230" s="97"/>
      <c r="N230" s="84" t="str" cm="1">
        <f t="array" ref="N230">IF($C230="","",_xll.ECONOMATICA($C230,"open",,"RealTime"))</f>
        <v/>
      </c>
      <c r="O230" s="84" t="str" cm="1">
        <f t="array" ref="O230">IF($C230="","",_xll.ECONOMATICA($C230,"high",,"RealTime"))</f>
        <v/>
      </c>
      <c r="P230" s="84" t="str" cm="1">
        <f t="array" ref="P230">IF($C230="","",_xll.ECONOMATICA($C230,"low",,"RealTime"))</f>
        <v/>
      </c>
      <c r="Q230" s="84" t="str" cm="1">
        <f t="array" ref="Q230">IF($C230="","",_xll.ECONOMATICA($C230,"price",,"RealTime"))</f>
        <v/>
      </c>
      <c r="R230" s="84"/>
      <c r="S230" s="84" t="str" cm="1">
        <f t="array" ref="S230">IF($C230="","",_xll.ECONOMATICA($C230,"bidprice",,"RealTime"))</f>
        <v/>
      </c>
      <c r="T230" s="84" t="str" cm="1">
        <f t="array" ref="T230">IF($C230="","",_xll.ECONOMATICA($C230,"askprice",,"RealTime"))</f>
        <v/>
      </c>
      <c r="U230" s="88" t="str" cm="1">
        <f t="array" ref="U230">IF($C230="","",_xll.ECONOMATICA($C230,"pricediff",,"RealTime"))</f>
        <v/>
      </c>
      <c r="V230" s="88" t="str" cm="1">
        <f t="array" ref="V230">IF($C230="","",_xll.ECONOMATICA($C230,"percentdiff",,"RealTime"))</f>
        <v/>
      </c>
      <c r="W230" s="84" t="str" cm="1">
        <f t="array" ref="W230">IF($C230="","",_xll.ECONOMATICA($C230,"#shares",,"RealTime"))</f>
        <v/>
      </c>
      <c r="X230" s="84" t="str" cm="1">
        <f t="array" ref="X230">IF($C230="","",_xll.ECONOMATICA($C230,"volume$",,"RealTime"))</f>
        <v/>
      </c>
      <c r="Y230" s="89" t="str" cm="1">
        <f t="array" ref="Y230">IF($C230="","",_xll.ECONOMATICA($C230,"date",,"RealTime"))</f>
        <v/>
      </c>
    </row>
    <row r="231" spans="3:25" ht="15.5">
      <c r="C231" s="91"/>
      <c r="D231" s="92"/>
      <c r="E231" s="93"/>
      <c r="F231" s="94"/>
      <c r="G231" s="93"/>
      <c r="H231" s="93"/>
      <c r="J231" s="93"/>
      <c r="K231" s="93"/>
      <c r="L231" s="93"/>
      <c r="N231" s="83" t="str" cm="1">
        <f t="array" ref="N231">IF($C231="","",_xll.ECONOMATICA($C231,"open",,"RealTime"))</f>
        <v/>
      </c>
      <c r="O231" s="83" t="str" cm="1">
        <f t="array" ref="O231">IF($C231="","",_xll.ECONOMATICA($C231,"high",,"RealTime"))</f>
        <v/>
      </c>
      <c r="P231" s="83" t="str" cm="1">
        <f t="array" ref="P231">IF($C231="","",_xll.ECONOMATICA($C231,"low",,"RealTime"))</f>
        <v/>
      </c>
      <c r="Q231" s="83" t="str" cm="1">
        <f t="array" ref="Q231">IF($C231="","",_xll.ECONOMATICA($C231,"price",,"RealTime"))</f>
        <v/>
      </c>
      <c r="R231" s="83"/>
      <c r="S231" s="83" t="str" cm="1">
        <f t="array" ref="S231">IF($C231="","",_xll.ECONOMATICA($C231,"bidprice",,"RealTime"))</f>
        <v/>
      </c>
      <c r="T231" s="83" t="str" cm="1">
        <f t="array" ref="T231">IF($C231="","",_xll.ECONOMATICA($C231,"askprice",,"RealTime"))</f>
        <v/>
      </c>
      <c r="U231" s="86" t="str" cm="1">
        <f t="array" ref="U231">IF($C231="","",_xll.ECONOMATICA($C231,"pricediff",,"RealTime"))</f>
        <v/>
      </c>
      <c r="V231" s="86" t="str" cm="1">
        <f t="array" ref="V231">IF($C231="","",_xll.ECONOMATICA($C231,"percentdiff",,"RealTime"))</f>
        <v/>
      </c>
      <c r="W231" s="83" t="str" cm="1">
        <f t="array" ref="W231">IF($C231="","",_xll.ECONOMATICA($C231,"#shares",,"RealTime"))</f>
        <v/>
      </c>
      <c r="X231" s="83" t="str" cm="1">
        <f t="array" ref="X231">IF($C231="","",_xll.ECONOMATICA($C231,"volume$",,"RealTime"))</f>
        <v/>
      </c>
      <c r="Y231" s="87" t="str" cm="1">
        <f t="array" ref="Y231">IF($C231="","",_xll.ECONOMATICA($C231,"date",,"RealTime"))</f>
        <v/>
      </c>
    </row>
    <row r="232" spans="3:25" ht="15.5">
      <c r="C232" s="95"/>
      <c r="D232" s="96"/>
      <c r="E232" s="97"/>
      <c r="F232" s="98"/>
      <c r="G232" s="97"/>
      <c r="H232" s="97"/>
      <c r="J232" s="97"/>
      <c r="K232" s="97"/>
      <c r="L232" s="97"/>
      <c r="N232" s="84" t="str" cm="1">
        <f t="array" ref="N232">IF($C232="","",_xll.ECONOMATICA($C232,"open",,"RealTime"))</f>
        <v/>
      </c>
      <c r="O232" s="84" t="str" cm="1">
        <f t="array" ref="O232">IF($C232="","",_xll.ECONOMATICA($C232,"high",,"RealTime"))</f>
        <v/>
      </c>
      <c r="P232" s="84" t="str" cm="1">
        <f t="array" ref="P232">IF($C232="","",_xll.ECONOMATICA($C232,"low",,"RealTime"))</f>
        <v/>
      </c>
      <c r="Q232" s="84" t="str" cm="1">
        <f t="array" ref="Q232">IF($C232="","",_xll.ECONOMATICA($C232,"price",,"RealTime"))</f>
        <v/>
      </c>
      <c r="R232" s="84"/>
      <c r="S232" s="84" t="str" cm="1">
        <f t="array" ref="S232">IF($C232="","",_xll.ECONOMATICA($C232,"bidprice",,"RealTime"))</f>
        <v/>
      </c>
      <c r="T232" s="84" t="str" cm="1">
        <f t="array" ref="T232">IF($C232="","",_xll.ECONOMATICA($C232,"askprice",,"RealTime"))</f>
        <v/>
      </c>
      <c r="U232" s="88" t="str" cm="1">
        <f t="array" ref="U232">IF($C232="","",_xll.ECONOMATICA($C232,"pricediff",,"RealTime"))</f>
        <v/>
      </c>
      <c r="V232" s="88" t="str" cm="1">
        <f t="array" ref="V232">IF($C232="","",_xll.ECONOMATICA($C232,"percentdiff",,"RealTime"))</f>
        <v/>
      </c>
      <c r="W232" s="84" t="str" cm="1">
        <f t="array" ref="W232">IF($C232="","",_xll.ECONOMATICA($C232,"#shares",,"RealTime"))</f>
        <v/>
      </c>
      <c r="X232" s="84" t="str" cm="1">
        <f t="array" ref="X232">IF($C232="","",_xll.ECONOMATICA($C232,"volume$",,"RealTime"))</f>
        <v/>
      </c>
      <c r="Y232" s="89" t="str" cm="1">
        <f t="array" ref="Y232">IF($C232="","",_xll.ECONOMATICA($C232,"date",,"RealTime"))</f>
        <v/>
      </c>
    </row>
    <row r="233" spans="3:25" ht="15.5">
      <c r="C233" s="91"/>
      <c r="D233" s="92"/>
      <c r="E233" s="93"/>
      <c r="F233" s="94"/>
      <c r="G233" s="93"/>
      <c r="H233" s="93"/>
      <c r="J233" s="93"/>
      <c r="K233" s="93"/>
      <c r="L233" s="93"/>
      <c r="N233" s="83" t="str" cm="1">
        <f t="array" ref="N233">IF($C233="","",_xll.ECONOMATICA($C233,"open",,"RealTime"))</f>
        <v/>
      </c>
      <c r="O233" s="83" t="str" cm="1">
        <f t="array" ref="O233">IF($C233="","",_xll.ECONOMATICA($C233,"high",,"RealTime"))</f>
        <v/>
      </c>
      <c r="P233" s="83" t="str" cm="1">
        <f t="array" ref="P233">IF($C233="","",_xll.ECONOMATICA($C233,"low",,"RealTime"))</f>
        <v/>
      </c>
      <c r="Q233" s="83" t="str" cm="1">
        <f t="array" ref="Q233">IF($C233="","",_xll.ECONOMATICA($C233,"price",,"RealTime"))</f>
        <v/>
      </c>
      <c r="R233" s="83"/>
      <c r="S233" s="83" t="str" cm="1">
        <f t="array" ref="S233">IF($C233="","",_xll.ECONOMATICA($C233,"bidprice",,"RealTime"))</f>
        <v/>
      </c>
      <c r="T233" s="83" t="str" cm="1">
        <f t="array" ref="T233">IF($C233="","",_xll.ECONOMATICA($C233,"askprice",,"RealTime"))</f>
        <v/>
      </c>
      <c r="U233" s="86" t="str" cm="1">
        <f t="array" ref="U233">IF($C233="","",_xll.ECONOMATICA($C233,"pricediff",,"RealTime"))</f>
        <v/>
      </c>
      <c r="V233" s="86" t="str" cm="1">
        <f t="array" ref="V233">IF($C233="","",_xll.ECONOMATICA($C233,"percentdiff",,"RealTime"))</f>
        <v/>
      </c>
      <c r="W233" s="83" t="str" cm="1">
        <f t="array" ref="W233">IF($C233="","",_xll.ECONOMATICA($C233,"#shares",,"RealTime"))</f>
        <v/>
      </c>
      <c r="X233" s="83" t="str" cm="1">
        <f t="array" ref="X233">IF($C233="","",_xll.ECONOMATICA($C233,"volume$",,"RealTime"))</f>
        <v/>
      </c>
      <c r="Y233" s="87" t="str" cm="1">
        <f t="array" ref="Y233">IF($C233="","",_xll.ECONOMATICA($C233,"date",,"RealTime"))</f>
        <v/>
      </c>
    </row>
    <row r="234" spans="3:25" ht="15.5">
      <c r="C234" s="95"/>
      <c r="D234" s="96"/>
      <c r="E234" s="97"/>
      <c r="F234" s="98"/>
      <c r="G234" s="97"/>
      <c r="H234" s="97"/>
      <c r="J234" s="97"/>
      <c r="K234" s="97"/>
      <c r="L234" s="97"/>
      <c r="N234" s="84" t="str" cm="1">
        <f t="array" ref="N234">IF($C234="","",_xll.ECONOMATICA($C234,"open",,"RealTime"))</f>
        <v/>
      </c>
      <c r="O234" s="84" t="str" cm="1">
        <f t="array" ref="O234">IF($C234="","",_xll.ECONOMATICA($C234,"high",,"RealTime"))</f>
        <v/>
      </c>
      <c r="P234" s="84" t="str" cm="1">
        <f t="array" ref="P234">IF($C234="","",_xll.ECONOMATICA($C234,"low",,"RealTime"))</f>
        <v/>
      </c>
      <c r="Q234" s="84" t="str" cm="1">
        <f t="array" ref="Q234">IF($C234="","",_xll.ECONOMATICA($C234,"price",,"RealTime"))</f>
        <v/>
      </c>
      <c r="R234" s="84"/>
      <c r="S234" s="84" t="str" cm="1">
        <f t="array" ref="S234">IF($C234="","",_xll.ECONOMATICA($C234,"bidprice",,"RealTime"))</f>
        <v/>
      </c>
      <c r="T234" s="84" t="str" cm="1">
        <f t="array" ref="T234">IF($C234="","",_xll.ECONOMATICA($C234,"askprice",,"RealTime"))</f>
        <v/>
      </c>
      <c r="U234" s="88" t="str" cm="1">
        <f t="array" ref="U234">IF($C234="","",_xll.ECONOMATICA($C234,"pricediff",,"RealTime"))</f>
        <v/>
      </c>
      <c r="V234" s="88" t="str" cm="1">
        <f t="array" ref="V234">IF($C234="","",_xll.ECONOMATICA($C234,"percentdiff",,"RealTime"))</f>
        <v/>
      </c>
      <c r="W234" s="84" t="str" cm="1">
        <f t="array" ref="W234">IF($C234="","",_xll.ECONOMATICA($C234,"#shares",,"RealTime"))</f>
        <v/>
      </c>
      <c r="X234" s="84" t="str" cm="1">
        <f t="array" ref="X234">IF($C234="","",_xll.ECONOMATICA($C234,"volume$",,"RealTime"))</f>
        <v/>
      </c>
      <c r="Y234" s="89" t="str" cm="1">
        <f t="array" ref="Y234">IF($C234="","",_xll.ECONOMATICA($C234,"date",,"RealTime"))</f>
        <v/>
      </c>
    </row>
    <row r="235" spans="3:25" ht="15.5">
      <c r="C235" s="91"/>
      <c r="D235" s="92"/>
      <c r="E235" s="93"/>
      <c r="F235" s="94"/>
      <c r="G235" s="93"/>
      <c r="H235" s="93"/>
      <c r="J235" s="93"/>
      <c r="K235" s="93"/>
      <c r="L235" s="93"/>
      <c r="N235" s="83" t="str" cm="1">
        <f t="array" ref="N235">IF($C235="","",_xll.ECONOMATICA($C235,"open",,"RealTime"))</f>
        <v/>
      </c>
      <c r="O235" s="83" t="str" cm="1">
        <f t="array" ref="O235">IF($C235="","",_xll.ECONOMATICA($C235,"high",,"RealTime"))</f>
        <v/>
      </c>
      <c r="P235" s="83" t="str" cm="1">
        <f t="array" ref="P235">IF($C235="","",_xll.ECONOMATICA($C235,"low",,"RealTime"))</f>
        <v/>
      </c>
      <c r="Q235" s="83" t="str" cm="1">
        <f t="array" ref="Q235">IF($C235="","",_xll.ECONOMATICA($C235,"price",,"RealTime"))</f>
        <v/>
      </c>
      <c r="R235" s="83"/>
      <c r="S235" s="83" t="str" cm="1">
        <f t="array" ref="S235">IF($C235="","",_xll.ECONOMATICA($C235,"bidprice",,"RealTime"))</f>
        <v/>
      </c>
      <c r="T235" s="83" t="str" cm="1">
        <f t="array" ref="T235">IF($C235="","",_xll.ECONOMATICA($C235,"askprice",,"RealTime"))</f>
        <v/>
      </c>
      <c r="U235" s="86" t="str" cm="1">
        <f t="array" ref="U235">IF($C235="","",_xll.ECONOMATICA($C235,"pricediff",,"RealTime"))</f>
        <v/>
      </c>
      <c r="V235" s="86" t="str" cm="1">
        <f t="array" ref="V235">IF($C235="","",_xll.ECONOMATICA($C235,"percentdiff",,"RealTime"))</f>
        <v/>
      </c>
      <c r="W235" s="83" t="str" cm="1">
        <f t="array" ref="W235">IF($C235="","",_xll.ECONOMATICA($C235,"#shares",,"RealTime"))</f>
        <v/>
      </c>
      <c r="X235" s="83" t="str" cm="1">
        <f t="array" ref="X235">IF($C235="","",_xll.ECONOMATICA($C235,"volume$",,"RealTime"))</f>
        <v/>
      </c>
      <c r="Y235" s="87" t="str" cm="1">
        <f t="array" ref="Y235">IF($C235="","",_xll.ECONOMATICA($C235,"date",,"RealTime"))</f>
        <v/>
      </c>
    </row>
    <row r="236" spans="3:25" ht="15.5">
      <c r="C236" s="95"/>
      <c r="D236" s="96"/>
      <c r="E236" s="97"/>
      <c r="F236" s="98"/>
      <c r="G236" s="97"/>
      <c r="H236" s="97"/>
      <c r="J236" s="97"/>
      <c r="K236" s="97"/>
      <c r="L236" s="97"/>
      <c r="N236" s="84" t="str" cm="1">
        <f t="array" ref="N236">IF($C236="","",_xll.ECONOMATICA($C236,"open",,"RealTime"))</f>
        <v/>
      </c>
      <c r="O236" s="84" t="str" cm="1">
        <f t="array" ref="O236">IF($C236="","",_xll.ECONOMATICA($C236,"high",,"RealTime"))</f>
        <v/>
      </c>
      <c r="P236" s="84" t="str" cm="1">
        <f t="array" ref="P236">IF($C236="","",_xll.ECONOMATICA($C236,"low",,"RealTime"))</f>
        <v/>
      </c>
      <c r="Q236" s="84" t="str" cm="1">
        <f t="array" ref="Q236">IF($C236="","",_xll.ECONOMATICA($C236,"price",,"RealTime"))</f>
        <v/>
      </c>
      <c r="R236" s="84"/>
      <c r="S236" s="84" t="str" cm="1">
        <f t="array" ref="S236">IF($C236="","",_xll.ECONOMATICA($C236,"bidprice",,"RealTime"))</f>
        <v/>
      </c>
      <c r="T236" s="84" t="str" cm="1">
        <f t="array" ref="T236">IF($C236="","",_xll.ECONOMATICA($C236,"askprice",,"RealTime"))</f>
        <v/>
      </c>
      <c r="U236" s="88" t="str" cm="1">
        <f t="array" ref="U236">IF($C236="","",_xll.ECONOMATICA($C236,"pricediff",,"RealTime"))</f>
        <v/>
      </c>
      <c r="V236" s="88" t="str" cm="1">
        <f t="array" ref="V236">IF($C236="","",_xll.ECONOMATICA($C236,"percentdiff",,"RealTime"))</f>
        <v/>
      </c>
      <c r="W236" s="84" t="str" cm="1">
        <f t="array" ref="W236">IF($C236="","",_xll.ECONOMATICA($C236,"#shares",,"RealTime"))</f>
        <v/>
      </c>
      <c r="X236" s="84" t="str" cm="1">
        <f t="array" ref="X236">IF($C236="","",_xll.ECONOMATICA($C236,"volume$",,"RealTime"))</f>
        <v/>
      </c>
      <c r="Y236" s="89" t="str" cm="1">
        <f t="array" ref="Y236">IF($C236="","",_xll.ECONOMATICA($C236,"date",,"RealTime"))</f>
        <v/>
      </c>
    </row>
    <row r="237" spans="3:25" ht="15.5">
      <c r="C237" s="91"/>
      <c r="D237" s="92"/>
      <c r="E237" s="93"/>
      <c r="F237" s="94"/>
      <c r="G237" s="93"/>
      <c r="H237" s="93"/>
      <c r="J237" s="93"/>
      <c r="K237" s="93"/>
      <c r="L237" s="93"/>
      <c r="N237" s="83" t="str" cm="1">
        <f t="array" ref="N237">IF($C237="","",_xll.ECONOMATICA($C237,"open",,"RealTime"))</f>
        <v/>
      </c>
      <c r="O237" s="83" t="str" cm="1">
        <f t="array" ref="O237">IF($C237="","",_xll.ECONOMATICA($C237,"high",,"RealTime"))</f>
        <v/>
      </c>
      <c r="P237" s="83" t="str" cm="1">
        <f t="array" ref="P237">IF($C237="","",_xll.ECONOMATICA($C237,"low",,"RealTime"))</f>
        <v/>
      </c>
      <c r="Q237" s="83" t="str" cm="1">
        <f t="array" ref="Q237">IF($C237="","",_xll.ECONOMATICA($C237,"price",,"RealTime"))</f>
        <v/>
      </c>
      <c r="R237" s="83"/>
      <c r="S237" s="83" t="str" cm="1">
        <f t="array" ref="S237">IF($C237="","",_xll.ECONOMATICA($C237,"bidprice",,"RealTime"))</f>
        <v/>
      </c>
      <c r="T237" s="83" t="str" cm="1">
        <f t="array" ref="T237">IF($C237="","",_xll.ECONOMATICA($C237,"askprice",,"RealTime"))</f>
        <v/>
      </c>
      <c r="U237" s="86" t="str" cm="1">
        <f t="array" ref="U237">IF($C237="","",_xll.ECONOMATICA($C237,"pricediff",,"RealTime"))</f>
        <v/>
      </c>
      <c r="V237" s="86" t="str" cm="1">
        <f t="array" ref="V237">IF($C237="","",_xll.ECONOMATICA($C237,"percentdiff",,"RealTime"))</f>
        <v/>
      </c>
      <c r="W237" s="83" t="str" cm="1">
        <f t="array" ref="W237">IF($C237="","",_xll.ECONOMATICA($C237,"#shares",,"RealTime"))</f>
        <v/>
      </c>
      <c r="X237" s="83" t="str" cm="1">
        <f t="array" ref="X237">IF($C237="","",_xll.ECONOMATICA($C237,"volume$",,"RealTime"))</f>
        <v/>
      </c>
      <c r="Y237" s="87" t="str" cm="1">
        <f t="array" ref="Y237">IF($C237="","",_xll.ECONOMATICA($C237,"date",,"RealTime"))</f>
        <v/>
      </c>
    </row>
    <row r="238" spans="3:25" ht="15.5">
      <c r="C238" s="95"/>
      <c r="D238" s="96"/>
      <c r="E238" s="97"/>
      <c r="F238" s="98"/>
      <c r="G238" s="97"/>
      <c r="H238" s="97"/>
      <c r="J238" s="97"/>
      <c r="K238" s="97"/>
      <c r="L238" s="97"/>
      <c r="N238" s="84" t="str" cm="1">
        <f t="array" ref="N238">IF($C238="","",_xll.ECONOMATICA($C238,"open",,"RealTime"))</f>
        <v/>
      </c>
      <c r="O238" s="84" t="str" cm="1">
        <f t="array" ref="O238">IF($C238="","",_xll.ECONOMATICA($C238,"high",,"RealTime"))</f>
        <v/>
      </c>
      <c r="P238" s="84" t="str" cm="1">
        <f t="array" ref="P238">IF($C238="","",_xll.ECONOMATICA($C238,"low",,"RealTime"))</f>
        <v/>
      </c>
      <c r="Q238" s="84" t="str" cm="1">
        <f t="array" ref="Q238">IF($C238="","",_xll.ECONOMATICA($C238,"price",,"RealTime"))</f>
        <v/>
      </c>
      <c r="R238" s="84"/>
      <c r="S238" s="84" t="str" cm="1">
        <f t="array" ref="S238">IF($C238="","",_xll.ECONOMATICA($C238,"bidprice",,"RealTime"))</f>
        <v/>
      </c>
      <c r="T238" s="84" t="str" cm="1">
        <f t="array" ref="T238">IF($C238="","",_xll.ECONOMATICA($C238,"askprice",,"RealTime"))</f>
        <v/>
      </c>
      <c r="U238" s="88" t="str" cm="1">
        <f t="array" ref="U238">IF($C238="","",_xll.ECONOMATICA($C238,"pricediff",,"RealTime"))</f>
        <v/>
      </c>
      <c r="V238" s="88" t="str" cm="1">
        <f t="array" ref="V238">IF($C238="","",_xll.ECONOMATICA($C238,"percentdiff",,"RealTime"))</f>
        <v/>
      </c>
      <c r="W238" s="84" t="str" cm="1">
        <f t="array" ref="W238">IF($C238="","",_xll.ECONOMATICA($C238,"#shares",,"RealTime"))</f>
        <v/>
      </c>
      <c r="X238" s="84" t="str" cm="1">
        <f t="array" ref="X238">IF($C238="","",_xll.ECONOMATICA($C238,"volume$",,"RealTime"))</f>
        <v/>
      </c>
      <c r="Y238" s="89" t="str" cm="1">
        <f t="array" ref="Y238">IF($C238="","",_xll.ECONOMATICA($C238,"date",,"RealTime"))</f>
        <v/>
      </c>
    </row>
    <row r="239" spans="3:25" ht="15.5">
      <c r="C239" s="91"/>
      <c r="D239" s="92"/>
      <c r="E239" s="93"/>
      <c r="F239" s="94"/>
      <c r="G239" s="93"/>
      <c r="H239" s="93"/>
      <c r="J239" s="93"/>
      <c r="K239" s="93"/>
      <c r="L239" s="93"/>
      <c r="N239" s="83" t="str" cm="1">
        <f t="array" ref="N239">IF($C239="","",_xll.ECONOMATICA($C239,"open",,"RealTime"))</f>
        <v/>
      </c>
      <c r="O239" s="83" t="str" cm="1">
        <f t="array" ref="O239">IF($C239="","",_xll.ECONOMATICA($C239,"high",,"RealTime"))</f>
        <v/>
      </c>
      <c r="P239" s="83" t="str" cm="1">
        <f t="array" ref="P239">IF($C239="","",_xll.ECONOMATICA($C239,"low",,"RealTime"))</f>
        <v/>
      </c>
      <c r="Q239" s="83" t="str" cm="1">
        <f t="array" ref="Q239">IF($C239="","",_xll.ECONOMATICA($C239,"price",,"RealTime"))</f>
        <v/>
      </c>
      <c r="R239" s="83"/>
      <c r="S239" s="83" t="str" cm="1">
        <f t="array" ref="S239">IF($C239="","",_xll.ECONOMATICA($C239,"bidprice",,"RealTime"))</f>
        <v/>
      </c>
      <c r="T239" s="83" t="str" cm="1">
        <f t="array" ref="T239">IF($C239="","",_xll.ECONOMATICA($C239,"askprice",,"RealTime"))</f>
        <v/>
      </c>
      <c r="U239" s="86" t="str" cm="1">
        <f t="array" ref="U239">IF($C239="","",_xll.ECONOMATICA($C239,"pricediff",,"RealTime"))</f>
        <v/>
      </c>
      <c r="V239" s="86" t="str" cm="1">
        <f t="array" ref="V239">IF($C239="","",_xll.ECONOMATICA($C239,"percentdiff",,"RealTime"))</f>
        <v/>
      </c>
      <c r="W239" s="83" t="str" cm="1">
        <f t="array" ref="W239">IF($C239="","",_xll.ECONOMATICA($C239,"#shares",,"RealTime"))</f>
        <v/>
      </c>
      <c r="X239" s="83" t="str" cm="1">
        <f t="array" ref="X239">IF($C239="","",_xll.ECONOMATICA($C239,"volume$",,"RealTime"))</f>
        <v/>
      </c>
      <c r="Y239" s="87" t="str" cm="1">
        <f t="array" ref="Y239">IF($C239="","",_xll.ECONOMATICA($C239,"date",,"RealTime"))</f>
        <v/>
      </c>
    </row>
    <row r="240" spans="3:25" ht="15.5">
      <c r="C240" s="95"/>
      <c r="D240" s="96"/>
      <c r="E240" s="97"/>
      <c r="F240" s="98"/>
      <c r="G240" s="97"/>
      <c r="H240" s="97"/>
      <c r="J240" s="97"/>
      <c r="K240" s="97"/>
      <c r="L240" s="97"/>
      <c r="N240" s="84" t="str" cm="1">
        <f t="array" ref="N240">IF($C240="","",_xll.ECONOMATICA($C240,"open",,"RealTime"))</f>
        <v/>
      </c>
      <c r="O240" s="84" t="str" cm="1">
        <f t="array" ref="O240">IF($C240="","",_xll.ECONOMATICA($C240,"high",,"RealTime"))</f>
        <v/>
      </c>
      <c r="P240" s="84" t="str" cm="1">
        <f t="array" ref="P240">IF($C240="","",_xll.ECONOMATICA($C240,"low",,"RealTime"))</f>
        <v/>
      </c>
      <c r="Q240" s="84" t="str" cm="1">
        <f t="array" ref="Q240">IF($C240="","",_xll.ECONOMATICA($C240,"price",,"RealTime"))</f>
        <v/>
      </c>
      <c r="R240" s="84"/>
      <c r="S240" s="84" t="str" cm="1">
        <f t="array" ref="S240">IF($C240="","",_xll.ECONOMATICA($C240,"bidprice",,"RealTime"))</f>
        <v/>
      </c>
      <c r="T240" s="84" t="str" cm="1">
        <f t="array" ref="T240">IF($C240="","",_xll.ECONOMATICA($C240,"askprice",,"RealTime"))</f>
        <v/>
      </c>
      <c r="U240" s="88" t="str" cm="1">
        <f t="array" ref="U240">IF($C240="","",_xll.ECONOMATICA($C240,"pricediff",,"RealTime"))</f>
        <v/>
      </c>
      <c r="V240" s="88" t="str" cm="1">
        <f t="array" ref="V240">IF($C240="","",_xll.ECONOMATICA($C240,"percentdiff",,"RealTime"))</f>
        <v/>
      </c>
      <c r="W240" s="84" t="str" cm="1">
        <f t="array" ref="W240">IF($C240="","",_xll.ECONOMATICA($C240,"#shares",,"RealTime"))</f>
        <v/>
      </c>
      <c r="X240" s="84" t="str" cm="1">
        <f t="array" ref="X240">IF($C240="","",_xll.ECONOMATICA($C240,"volume$",,"RealTime"))</f>
        <v/>
      </c>
      <c r="Y240" s="89" t="str" cm="1">
        <f t="array" ref="Y240">IF($C240="","",_xll.ECONOMATICA($C240,"date",,"RealTime"))</f>
        <v/>
      </c>
    </row>
    <row r="241" spans="3:25" ht="15.5">
      <c r="C241" s="91"/>
      <c r="D241" s="92"/>
      <c r="E241" s="93"/>
      <c r="F241" s="94"/>
      <c r="G241" s="93"/>
      <c r="H241" s="93"/>
      <c r="J241" s="93"/>
      <c r="K241" s="93"/>
      <c r="L241" s="93"/>
      <c r="N241" s="83" t="str" cm="1">
        <f t="array" ref="N241">IF($C241="","",_xll.ECONOMATICA($C241,"open",,"RealTime"))</f>
        <v/>
      </c>
      <c r="O241" s="83" t="str" cm="1">
        <f t="array" ref="O241">IF($C241="","",_xll.ECONOMATICA($C241,"high",,"RealTime"))</f>
        <v/>
      </c>
      <c r="P241" s="83" t="str" cm="1">
        <f t="array" ref="P241">IF($C241="","",_xll.ECONOMATICA($C241,"low",,"RealTime"))</f>
        <v/>
      </c>
      <c r="Q241" s="83" t="str" cm="1">
        <f t="array" ref="Q241">IF($C241="","",_xll.ECONOMATICA($C241,"price",,"RealTime"))</f>
        <v/>
      </c>
      <c r="R241" s="83"/>
      <c r="S241" s="83" t="str" cm="1">
        <f t="array" ref="S241">IF($C241="","",_xll.ECONOMATICA($C241,"bidprice",,"RealTime"))</f>
        <v/>
      </c>
      <c r="T241" s="83" t="str" cm="1">
        <f t="array" ref="T241">IF($C241="","",_xll.ECONOMATICA($C241,"askprice",,"RealTime"))</f>
        <v/>
      </c>
      <c r="U241" s="86" t="str" cm="1">
        <f t="array" ref="U241">IF($C241="","",_xll.ECONOMATICA($C241,"pricediff",,"RealTime"))</f>
        <v/>
      </c>
      <c r="V241" s="86" t="str" cm="1">
        <f t="array" ref="V241">IF($C241="","",_xll.ECONOMATICA($C241,"percentdiff",,"RealTime"))</f>
        <v/>
      </c>
      <c r="W241" s="83" t="str" cm="1">
        <f t="array" ref="W241">IF($C241="","",_xll.ECONOMATICA($C241,"#shares",,"RealTime"))</f>
        <v/>
      </c>
      <c r="X241" s="83" t="str" cm="1">
        <f t="array" ref="X241">IF($C241="","",_xll.ECONOMATICA($C241,"volume$",,"RealTime"))</f>
        <v/>
      </c>
      <c r="Y241" s="87" t="str" cm="1">
        <f t="array" ref="Y241">IF($C241="","",_xll.ECONOMATICA($C241,"date",,"RealTime"))</f>
        <v/>
      </c>
    </row>
    <row r="242" spans="3:25" ht="15.5">
      <c r="C242" s="95"/>
      <c r="D242" s="96"/>
      <c r="E242" s="97"/>
      <c r="F242" s="98"/>
      <c r="G242" s="97"/>
      <c r="H242" s="97"/>
      <c r="J242" s="97"/>
      <c r="K242" s="97"/>
      <c r="L242" s="97"/>
      <c r="N242" s="84" t="str" cm="1">
        <f t="array" ref="N242">IF($C242="","",_xll.ECONOMATICA($C242,"open",,"RealTime"))</f>
        <v/>
      </c>
      <c r="O242" s="84" t="str" cm="1">
        <f t="array" ref="O242">IF($C242="","",_xll.ECONOMATICA($C242,"high",,"RealTime"))</f>
        <v/>
      </c>
      <c r="P242" s="84" t="str" cm="1">
        <f t="array" ref="P242">IF($C242="","",_xll.ECONOMATICA($C242,"low",,"RealTime"))</f>
        <v/>
      </c>
      <c r="Q242" s="84" t="str" cm="1">
        <f t="array" ref="Q242">IF($C242="","",_xll.ECONOMATICA($C242,"price",,"RealTime"))</f>
        <v/>
      </c>
      <c r="R242" s="84"/>
      <c r="S242" s="84" t="str" cm="1">
        <f t="array" ref="S242">IF($C242="","",_xll.ECONOMATICA($C242,"bidprice",,"RealTime"))</f>
        <v/>
      </c>
      <c r="T242" s="84" t="str" cm="1">
        <f t="array" ref="T242">IF($C242="","",_xll.ECONOMATICA($C242,"askprice",,"RealTime"))</f>
        <v/>
      </c>
      <c r="U242" s="88" t="str" cm="1">
        <f t="array" ref="U242">IF($C242="","",_xll.ECONOMATICA($C242,"pricediff",,"RealTime"))</f>
        <v/>
      </c>
      <c r="V242" s="88" t="str" cm="1">
        <f t="array" ref="V242">IF($C242="","",_xll.ECONOMATICA($C242,"percentdiff",,"RealTime"))</f>
        <v/>
      </c>
      <c r="W242" s="84" t="str" cm="1">
        <f t="array" ref="W242">IF($C242="","",_xll.ECONOMATICA($C242,"#shares",,"RealTime"))</f>
        <v/>
      </c>
      <c r="X242" s="84" t="str" cm="1">
        <f t="array" ref="X242">IF($C242="","",_xll.ECONOMATICA($C242,"volume$",,"RealTime"))</f>
        <v/>
      </c>
      <c r="Y242" s="89" t="str" cm="1">
        <f t="array" ref="Y242">IF($C242="","",_xll.ECONOMATICA($C242,"date",,"RealTime"))</f>
        <v/>
      </c>
    </row>
    <row r="243" spans="3:25" ht="15.5">
      <c r="C243" s="91"/>
      <c r="D243" s="92"/>
      <c r="E243" s="93"/>
      <c r="F243" s="94"/>
      <c r="G243" s="93"/>
      <c r="H243" s="93"/>
      <c r="J243" s="93"/>
      <c r="K243" s="93"/>
      <c r="L243" s="93"/>
      <c r="N243" s="83" t="str" cm="1">
        <f t="array" ref="N243">IF($C243="","",_xll.ECONOMATICA($C243,"open",,"RealTime"))</f>
        <v/>
      </c>
      <c r="O243" s="83" t="str" cm="1">
        <f t="array" ref="O243">IF($C243="","",_xll.ECONOMATICA($C243,"high",,"RealTime"))</f>
        <v/>
      </c>
      <c r="P243" s="83" t="str" cm="1">
        <f t="array" ref="P243">IF($C243="","",_xll.ECONOMATICA($C243,"low",,"RealTime"))</f>
        <v/>
      </c>
      <c r="Q243" s="83" t="str" cm="1">
        <f t="array" ref="Q243">IF($C243="","",_xll.ECONOMATICA($C243,"price",,"RealTime"))</f>
        <v/>
      </c>
      <c r="R243" s="83"/>
      <c r="S243" s="83" t="str" cm="1">
        <f t="array" ref="S243">IF($C243="","",_xll.ECONOMATICA($C243,"bidprice",,"RealTime"))</f>
        <v/>
      </c>
      <c r="T243" s="83" t="str" cm="1">
        <f t="array" ref="T243">IF($C243="","",_xll.ECONOMATICA($C243,"askprice",,"RealTime"))</f>
        <v/>
      </c>
      <c r="U243" s="86" t="str" cm="1">
        <f t="array" ref="U243">IF($C243="","",_xll.ECONOMATICA($C243,"pricediff",,"RealTime"))</f>
        <v/>
      </c>
      <c r="V243" s="86" t="str" cm="1">
        <f t="array" ref="V243">IF($C243="","",_xll.ECONOMATICA($C243,"percentdiff",,"RealTime"))</f>
        <v/>
      </c>
      <c r="W243" s="83" t="str" cm="1">
        <f t="array" ref="W243">IF($C243="","",_xll.ECONOMATICA($C243,"#shares",,"RealTime"))</f>
        <v/>
      </c>
      <c r="X243" s="83" t="str" cm="1">
        <f t="array" ref="X243">IF($C243="","",_xll.ECONOMATICA($C243,"volume$",,"RealTime"))</f>
        <v/>
      </c>
      <c r="Y243" s="87" t="str" cm="1">
        <f t="array" ref="Y243">IF($C243="","",_xll.ECONOMATICA($C243,"date",,"RealTime"))</f>
        <v/>
      </c>
    </row>
    <row r="244" spans="3:25" ht="15.5">
      <c r="C244" s="95"/>
      <c r="D244" s="96"/>
      <c r="E244" s="97"/>
      <c r="F244" s="98"/>
      <c r="G244" s="97"/>
      <c r="H244" s="97"/>
      <c r="J244" s="97"/>
      <c r="K244" s="97"/>
      <c r="L244" s="97"/>
      <c r="N244" s="84" t="str" cm="1">
        <f t="array" ref="N244">IF($C244="","",_xll.ECONOMATICA($C244,"open",,"RealTime"))</f>
        <v/>
      </c>
      <c r="O244" s="84" t="str" cm="1">
        <f t="array" ref="O244">IF($C244="","",_xll.ECONOMATICA($C244,"high",,"RealTime"))</f>
        <v/>
      </c>
      <c r="P244" s="84" t="str" cm="1">
        <f t="array" ref="P244">IF($C244="","",_xll.ECONOMATICA($C244,"low",,"RealTime"))</f>
        <v/>
      </c>
      <c r="Q244" s="84" t="str" cm="1">
        <f t="array" ref="Q244">IF($C244="","",_xll.ECONOMATICA($C244,"price",,"RealTime"))</f>
        <v/>
      </c>
      <c r="R244" s="84"/>
      <c r="S244" s="84" t="str" cm="1">
        <f t="array" ref="S244">IF($C244="","",_xll.ECONOMATICA($C244,"bidprice",,"RealTime"))</f>
        <v/>
      </c>
      <c r="T244" s="84" t="str" cm="1">
        <f t="array" ref="T244">IF($C244="","",_xll.ECONOMATICA($C244,"askprice",,"RealTime"))</f>
        <v/>
      </c>
      <c r="U244" s="88" t="str" cm="1">
        <f t="array" ref="U244">IF($C244="","",_xll.ECONOMATICA($C244,"pricediff",,"RealTime"))</f>
        <v/>
      </c>
      <c r="V244" s="88" t="str" cm="1">
        <f t="array" ref="V244">IF($C244="","",_xll.ECONOMATICA($C244,"percentdiff",,"RealTime"))</f>
        <v/>
      </c>
      <c r="W244" s="84" t="str" cm="1">
        <f t="array" ref="W244">IF($C244="","",_xll.ECONOMATICA($C244,"#shares",,"RealTime"))</f>
        <v/>
      </c>
      <c r="X244" s="84" t="str" cm="1">
        <f t="array" ref="X244">IF($C244="","",_xll.ECONOMATICA($C244,"volume$",,"RealTime"))</f>
        <v/>
      </c>
      <c r="Y244" s="89" t="str" cm="1">
        <f t="array" ref="Y244">IF($C244="","",_xll.ECONOMATICA($C244,"date",,"RealTime"))</f>
        <v/>
      </c>
    </row>
    <row r="245" spans="3:25" ht="15.5">
      <c r="C245" s="91"/>
      <c r="D245" s="92"/>
      <c r="E245" s="93"/>
      <c r="F245" s="94"/>
      <c r="G245" s="93"/>
      <c r="H245" s="93"/>
      <c r="J245" s="93"/>
      <c r="K245" s="93"/>
      <c r="L245" s="93"/>
      <c r="N245" s="83" t="str" cm="1">
        <f t="array" ref="N245">IF($C245="","",_xll.ECONOMATICA($C245,"open",,"RealTime"))</f>
        <v/>
      </c>
      <c r="O245" s="83" t="str" cm="1">
        <f t="array" ref="O245">IF($C245="","",_xll.ECONOMATICA($C245,"high",,"RealTime"))</f>
        <v/>
      </c>
      <c r="P245" s="83" t="str" cm="1">
        <f t="array" ref="P245">IF($C245="","",_xll.ECONOMATICA($C245,"low",,"RealTime"))</f>
        <v/>
      </c>
      <c r="Q245" s="83" t="str" cm="1">
        <f t="array" ref="Q245">IF($C245="","",_xll.ECONOMATICA($C245,"price",,"RealTime"))</f>
        <v/>
      </c>
      <c r="R245" s="83"/>
      <c r="S245" s="83" t="str" cm="1">
        <f t="array" ref="S245">IF($C245="","",_xll.ECONOMATICA($C245,"bidprice",,"RealTime"))</f>
        <v/>
      </c>
      <c r="T245" s="83" t="str" cm="1">
        <f t="array" ref="T245">IF($C245="","",_xll.ECONOMATICA($C245,"askprice",,"RealTime"))</f>
        <v/>
      </c>
      <c r="U245" s="86" t="str" cm="1">
        <f t="array" ref="U245">IF($C245="","",_xll.ECONOMATICA($C245,"pricediff",,"RealTime"))</f>
        <v/>
      </c>
      <c r="V245" s="86" t="str" cm="1">
        <f t="array" ref="V245">IF($C245="","",_xll.ECONOMATICA($C245,"percentdiff",,"RealTime"))</f>
        <v/>
      </c>
      <c r="W245" s="83" t="str" cm="1">
        <f t="array" ref="W245">IF($C245="","",_xll.ECONOMATICA($C245,"#shares",,"RealTime"))</f>
        <v/>
      </c>
      <c r="X245" s="83" t="str" cm="1">
        <f t="array" ref="X245">IF($C245="","",_xll.ECONOMATICA($C245,"volume$",,"RealTime"))</f>
        <v/>
      </c>
      <c r="Y245" s="87" t="str" cm="1">
        <f t="array" ref="Y245">IF($C245="","",_xll.ECONOMATICA($C245,"date",,"RealTime"))</f>
        <v/>
      </c>
    </row>
    <row r="246" spans="3:25" ht="15.5">
      <c r="C246" s="95"/>
      <c r="D246" s="96"/>
      <c r="E246" s="97"/>
      <c r="F246" s="98"/>
      <c r="G246" s="97"/>
      <c r="H246" s="97"/>
      <c r="J246" s="97"/>
      <c r="K246" s="97"/>
      <c r="L246" s="97"/>
      <c r="N246" s="84" t="str" cm="1">
        <f t="array" ref="N246">IF($C246="","",_xll.ECONOMATICA($C246,"open",,"RealTime"))</f>
        <v/>
      </c>
      <c r="O246" s="84" t="str" cm="1">
        <f t="array" ref="O246">IF($C246="","",_xll.ECONOMATICA($C246,"high",,"RealTime"))</f>
        <v/>
      </c>
      <c r="P246" s="84" t="str" cm="1">
        <f t="array" ref="P246">IF($C246="","",_xll.ECONOMATICA($C246,"low",,"RealTime"))</f>
        <v/>
      </c>
      <c r="Q246" s="84" t="str" cm="1">
        <f t="array" ref="Q246">IF($C246="","",_xll.ECONOMATICA($C246,"price",,"RealTime"))</f>
        <v/>
      </c>
      <c r="R246" s="84"/>
      <c r="S246" s="84" t="str" cm="1">
        <f t="array" ref="S246">IF($C246="","",_xll.ECONOMATICA($C246,"bidprice",,"RealTime"))</f>
        <v/>
      </c>
      <c r="T246" s="84" t="str" cm="1">
        <f t="array" ref="T246">IF($C246="","",_xll.ECONOMATICA($C246,"askprice",,"RealTime"))</f>
        <v/>
      </c>
      <c r="U246" s="88" t="str" cm="1">
        <f t="array" ref="U246">IF($C246="","",_xll.ECONOMATICA($C246,"pricediff",,"RealTime"))</f>
        <v/>
      </c>
      <c r="V246" s="88" t="str" cm="1">
        <f t="array" ref="V246">IF($C246="","",_xll.ECONOMATICA($C246,"percentdiff",,"RealTime"))</f>
        <v/>
      </c>
      <c r="W246" s="84" t="str" cm="1">
        <f t="array" ref="W246">IF($C246="","",_xll.ECONOMATICA($C246,"#shares",,"RealTime"))</f>
        <v/>
      </c>
      <c r="X246" s="84" t="str" cm="1">
        <f t="array" ref="X246">IF($C246="","",_xll.ECONOMATICA($C246,"volume$",,"RealTime"))</f>
        <v/>
      </c>
      <c r="Y246" s="89" t="str" cm="1">
        <f t="array" ref="Y246">IF($C246="","",_xll.ECONOMATICA($C246,"date",,"RealTime"))</f>
        <v/>
      </c>
    </row>
    <row r="247" spans="3:25" ht="15.5">
      <c r="C247" s="91"/>
      <c r="D247" s="92"/>
      <c r="E247" s="93"/>
      <c r="F247" s="94"/>
      <c r="G247" s="93"/>
      <c r="H247" s="93"/>
      <c r="J247" s="93"/>
      <c r="K247" s="93"/>
      <c r="L247" s="93"/>
      <c r="N247" s="83" t="str" cm="1">
        <f t="array" ref="N247">IF($C247="","",_xll.ECONOMATICA($C247,"open",,"RealTime"))</f>
        <v/>
      </c>
      <c r="O247" s="83" t="str" cm="1">
        <f t="array" ref="O247">IF($C247="","",_xll.ECONOMATICA($C247,"high",,"RealTime"))</f>
        <v/>
      </c>
      <c r="P247" s="83" t="str" cm="1">
        <f t="array" ref="P247">IF($C247="","",_xll.ECONOMATICA($C247,"low",,"RealTime"))</f>
        <v/>
      </c>
      <c r="Q247" s="83" t="str" cm="1">
        <f t="array" ref="Q247">IF($C247="","",_xll.ECONOMATICA($C247,"price",,"RealTime"))</f>
        <v/>
      </c>
      <c r="R247" s="83"/>
      <c r="S247" s="83" t="str" cm="1">
        <f t="array" ref="S247">IF($C247="","",_xll.ECONOMATICA($C247,"bidprice",,"RealTime"))</f>
        <v/>
      </c>
      <c r="T247" s="83" t="str" cm="1">
        <f t="array" ref="T247">IF($C247="","",_xll.ECONOMATICA($C247,"askprice",,"RealTime"))</f>
        <v/>
      </c>
      <c r="U247" s="86" t="str" cm="1">
        <f t="array" ref="U247">IF($C247="","",_xll.ECONOMATICA($C247,"pricediff",,"RealTime"))</f>
        <v/>
      </c>
      <c r="V247" s="86" t="str" cm="1">
        <f t="array" ref="V247">IF($C247="","",_xll.ECONOMATICA($C247,"percentdiff",,"RealTime"))</f>
        <v/>
      </c>
      <c r="W247" s="83" t="str" cm="1">
        <f t="array" ref="W247">IF($C247="","",_xll.ECONOMATICA($C247,"#shares",,"RealTime"))</f>
        <v/>
      </c>
      <c r="X247" s="83" t="str" cm="1">
        <f t="array" ref="X247">IF($C247="","",_xll.ECONOMATICA($C247,"volume$",,"RealTime"))</f>
        <v/>
      </c>
      <c r="Y247" s="87" t="str" cm="1">
        <f t="array" ref="Y247">IF($C247="","",_xll.ECONOMATICA($C247,"date",,"RealTime"))</f>
        <v/>
      </c>
    </row>
    <row r="248" spans="3:25" ht="15.5">
      <c r="C248" s="95"/>
      <c r="D248" s="96"/>
      <c r="E248" s="97"/>
      <c r="F248" s="98"/>
      <c r="G248" s="97"/>
      <c r="H248" s="97"/>
      <c r="J248" s="97"/>
      <c r="K248" s="97"/>
      <c r="L248" s="97"/>
      <c r="N248" s="84" t="str" cm="1">
        <f t="array" ref="N248">IF($C248="","",_xll.ECONOMATICA($C248,"open",,"RealTime"))</f>
        <v/>
      </c>
      <c r="O248" s="84" t="str" cm="1">
        <f t="array" ref="O248">IF($C248="","",_xll.ECONOMATICA($C248,"high",,"RealTime"))</f>
        <v/>
      </c>
      <c r="P248" s="84" t="str" cm="1">
        <f t="array" ref="P248">IF($C248="","",_xll.ECONOMATICA($C248,"low",,"RealTime"))</f>
        <v/>
      </c>
      <c r="Q248" s="84" t="str" cm="1">
        <f t="array" ref="Q248">IF($C248="","",_xll.ECONOMATICA($C248,"price",,"RealTime"))</f>
        <v/>
      </c>
      <c r="R248" s="84"/>
      <c r="S248" s="84" t="str" cm="1">
        <f t="array" ref="S248">IF($C248="","",_xll.ECONOMATICA($C248,"bidprice",,"RealTime"))</f>
        <v/>
      </c>
      <c r="T248" s="84" t="str" cm="1">
        <f t="array" ref="T248">IF($C248="","",_xll.ECONOMATICA($C248,"askprice",,"RealTime"))</f>
        <v/>
      </c>
      <c r="U248" s="88" t="str" cm="1">
        <f t="array" ref="U248">IF($C248="","",_xll.ECONOMATICA($C248,"pricediff",,"RealTime"))</f>
        <v/>
      </c>
      <c r="V248" s="88" t="str" cm="1">
        <f t="array" ref="V248">IF($C248="","",_xll.ECONOMATICA($C248,"percentdiff",,"RealTime"))</f>
        <v/>
      </c>
      <c r="W248" s="84" t="str" cm="1">
        <f t="array" ref="W248">IF($C248="","",_xll.ECONOMATICA($C248,"#shares",,"RealTime"))</f>
        <v/>
      </c>
      <c r="X248" s="84" t="str" cm="1">
        <f t="array" ref="X248">IF($C248="","",_xll.ECONOMATICA($C248,"volume$",,"RealTime"))</f>
        <v/>
      </c>
      <c r="Y248" s="89" t="str" cm="1">
        <f t="array" ref="Y248">IF($C248="","",_xll.ECONOMATICA($C248,"date",,"RealTime"))</f>
        <v/>
      </c>
    </row>
    <row r="249" spans="3:25" ht="15.5">
      <c r="C249" s="91"/>
      <c r="D249" s="92"/>
      <c r="E249" s="93"/>
      <c r="F249" s="94"/>
      <c r="G249" s="93"/>
      <c r="H249" s="93"/>
      <c r="J249" s="93"/>
      <c r="K249" s="93"/>
      <c r="L249" s="93"/>
      <c r="N249" s="83" t="str" cm="1">
        <f t="array" ref="N249">IF($C249="","",_xll.ECONOMATICA($C249,"open",,"RealTime"))</f>
        <v/>
      </c>
      <c r="O249" s="83" t="str" cm="1">
        <f t="array" ref="O249">IF($C249="","",_xll.ECONOMATICA($C249,"high",,"RealTime"))</f>
        <v/>
      </c>
      <c r="P249" s="83" t="str" cm="1">
        <f t="array" ref="P249">IF($C249="","",_xll.ECONOMATICA($C249,"low",,"RealTime"))</f>
        <v/>
      </c>
      <c r="Q249" s="83" t="str" cm="1">
        <f t="array" ref="Q249">IF($C249="","",_xll.ECONOMATICA($C249,"price",,"RealTime"))</f>
        <v/>
      </c>
      <c r="R249" s="83"/>
      <c r="S249" s="83" t="str" cm="1">
        <f t="array" ref="S249">IF($C249="","",_xll.ECONOMATICA($C249,"bidprice",,"RealTime"))</f>
        <v/>
      </c>
      <c r="T249" s="83" t="str" cm="1">
        <f t="array" ref="T249">IF($C249="","",_xll.ECONOMATICA($C249,"askprice",,"RealTime"))</f>
        <v/>
      </c>
      <c r="U249" s="86" t="str" cm="1">
        <f t="array" ref="U249">IF($C249="","",_xll.ECONOMATICA($C249,"pricediff",,"RealTime"))</f>
        <v/>
      </c>
      <c r="V249" s="86" t="str" cm="1">
        <f t="array" ref="V249">IF($C249="","",_xll.ECONOMATICA($C249,"percentdiff",,"RealTime"))</f>
        <v/>
      </c>
      <c r="W249" s="83" t="str" cm="1">
        <f t="array" ref="W249">IF($C249="","",_xll.ECONOMATICA($C249,"#shares",,"RealTime"))</f>
        <v/>
      </c>
      <c r="X249" s="83" t="str" cm="1">
        <f t="array" ref="X249">IF($C249="","",_xll.ECONOMATICA($C249,"volume$",,"RealTime"))</f>
        <v/>
      </c>
      <c r="Y249" s="87" t="str" cm="1">
        <f t="array" ref="Y249">IF($C249="","",_xll.ECONOMATICA($C249,"date",,"RealTime"))</f>
        <v/>
      </c>
    </row>
    <row r="250" spans="3:25" ht="15.5">
      <c r="C250" s="95"/>
      <c r="D250" s="96"/>
      <c r="E250" s="97"/>
      <c r="F250" s="98"/>
      <c r="G250" s="97"/>
      <c r="H250" s="97"/>
      <c r="J250" s="97"/>
      <c r="K250" s="97"/>
      <c r="L250" s="97"/>
      <c r="N250" s="84" t="str" cm="1">
        <f t="array" ref="N250">IF($C250="","",_xll.ECONOMATICA($C250,"open",,"RealTime"))</f>
        <v/>
      </c>
      <c r="O250" s="84" t="str" cm="1">
        <f t="array" ref="O250">IF($C250="","",_xll.ECONOMATICA($C250,"high",,"RealTime"))</f>
        <v/>
      </c>
      <c r="P250" s="84" t="str" cm="1">
        <f t="array" ref="P250">IF($C250="","",_xll.ECONOMATICA($C250,"low",,"RealTime"))</f>
        <v/>
      </c>
      <c r="Q250" s="84" t="str" cm="1">
        <f t="array" ref="Q250">IF($C250="","",_xll.ECONOMATICA($C250,"price",,"RealTime"))</f>
        <v/>
      </c>
      <c r="R250" s="84"/>
      <c r="S250" s="84" t="str" cm="1">
        <f t="array" ref="S250">IF($C250="","",_xll.ECONOMATICA($C250,"bidprice",,"RealTime"))</f>
        <v/>
      </c>
      <c r="T250" s="84" t="str" cm="1">
        <f t="array" ref="T250">IF($C250="","",_xll.ECONOMATICA($C250,"askprice",,"RealTime"))</f>
        <v/>
      </c>
      <c r="U250" s="88" t="str" cm="1">
        <f t="array" ref="U250">IF($C250="","",_xll.ECONOMATICA($C250,"pricediff",,"RealTime"))</f>
        <v/>
      </c>
      <c r="V250" s="88" t="str" cm="1">
        <f t="array" ref="V250">IF($C250="","",_xll.ECONOMATICA($C250,"percentdiff",,"RealTime"))</f>
        <v/>
      </c>
      <c r="W250" s="84" t="str" cm="1">
        <f t="array" ref="W250">IF($C250="","",_xll.ECONOMATICA($C250,"#shares",,"RealTime"))</f>
        <v/>
      </c>
      <c r="X250" s="84" t="str" cm="1">
        <f t="array" ref="X250">IF($C250="","",_xll.ECONOMATICA($C250,"volume$",,"RealTime"))</f>
        <v/>
      </c>
      <c r="Y250" s="89" t="str" cm="1">
        <f t="array" ref="Y250">IF($C250="","",_xll.ECONOMATICA($C250,"date",,"RealTime"))</f>
        <v/>
      </c>
    </row>
    <row r="251" spans="3:25" ht="15.5">
      <c r="C251" s="91"/>
      <c r="D251" s="92"/>
      <c r="E251" s="93"/>
      <c r="F251" s="94"/>
      <c r="G251" s="93"/>
      <c r="H251" s="93"/>
      <c r="J251" s="93"/>
      <c r="K251" s="93"/>
      <c r="L251" s="93"/>
      <c r="N251" s="83" t="str" cm="1">
        <f t="array" ref="N251">IF($C251="","",_xll.ECONOMATICA($C251,"open",,"RealTime"))</f>
        <v/>
      </c>
      <c r="O251" s="83" t="str" cm="1">
        <f t="array" ref="O251">IF($C251="","",_xll.ECONOMATICA($C251,"high",,"RealTime"))</f>
        <v/>
      </c>
      <c r="P251" s="83" t="str" cm="1">
        <f t="array" ref="P251">IF($C251="","",_xll.ECONOMATICA($C251,"low",,"RealTime"))</f>
        <v/>
      </c>
      <c r="Q251" s="83" t="str" cm="1">
        <f t="array" ref="Q251">IF($C251="","",_xll.ECONOMATICA($C251,"price",,"RealTime"))</f>
        <v/>
      </c>
      <c r="R251" s="83"/>
      <c r="S251" s="83" t="str" cm="1">
        <f t="array" ref="S251">IF($C251="","",_xll.ECONOMATICA($C251,"bidprice",,"RealTime"))</f>
        <v/>
      </c>
      <c r="T251" s="83" t="str" cm="1">
        <f t="array" ref="T251">IF($C251="","",_xll.ECONOMATICA($C251,"askprice",,"RealTime"))</f>
        <v/>
      </c>
      <c r="U251" s="86" t="str" cm="1">
        <f t="array" ref="U251">IF($C251="","",_xll.ECONOMATICA($C251,"pricediff",,"RealTime"))</f>
        <v/>
      </c>
      <c r="V251" s="86" t="str" cm="1">
        <f t="array" ref="V251">IF($C251="","",_xll.ECONOMATICA($C251,"percentdiff",,"RealTime"))</f>
        <v/>
      </c>
      <c r="W251" s="83" t="str" cm="1">
        <f t="array" ref="W251">IF($C251="","",_xll.ECONOMATICA($C251,"#shares",,"RealTime"))</f>
        <v/>
      </c>
      <c r="X251" s="83" t="str" cm="1">
        <f t="array" ref="X251">IF($C251="","",_xll.ECONOMATICA($C251,"volume$",,"RealTime"))</f>
        <v/>
      </c>
      <c r="Y251" s="87" t="str" cm="1">
        <f t="array" ref="Y251">IF($C251="","",_xll.ECONOMATICA($C251,"date",,"RealTime"))</f>
        <v/>
      </c>
    </row>
    <row r="252" spans="3:25" ht="15.5">
      <c r="C252" s="95"/>
      <c r="D252" s="96"/>
      <c r="E252" s="97"/>
      <c r="F252" s="98"/>
      <c r="G252" s="97"/>
      <c r="H252" s="97"/>
      <c r="J252" s="97"/>
      <c r="K252" s="97"/>
      <c r="L252" s="97"/>
      <c r="N252" s="84" t="str" cm="1">
        <f t="array" ref="N252">IF($C252="","",_xll.ECONOMATICA($C252,"open",,"RealTime"))</f>
        <v/>
      </c>
      <c r="O252" s="84" t="str" cm="1">
        <f t="array" ref="O252">IF($C252="","",_xll.ECONOMATICA($C252,"high",,"RealTime"))</f>
        <v/>
      </c>
      <c r="P252" s="84" t="str" cm="1">
        <f t="array" ref="P252">IF($C252="","",_xll.ECONOMATICA($C252,"low",,"RealTime"))</f>
        <v/>
      </c>
      <c r="Q252" s="84" t="str" cm="1">
        <f t="array" ref="Q252">IF($C252="","",_xll.ECONOMATICA($C252,"price",,"RealTime"))</f>
        <v/>
      </c>
      <c r="R252" s="84"/>
      <c r="S252" s="84" t="str" cm="1">
        <f t="array" ref="S252">IF($C252="","",_xll.ECONOMATICA($C252,"bidprice",,"RealTime"))</f>
        <v/>
      </c>
      <c r="T252" s="84" t="str" cm="1">
        <f t="array" ref="T252">IF($C252="","",_xll.ECONOMATICA($C252,"askprice",,"RealTime"))</f>
        <v/>
      </c>
      <c r="U252" s="88" t="str" cm="1">
        <f t="array" ref="U252">IF($C252="","",_xll.ECONOMATICA($C252,"pricediff",,"RealTime"))</f>
        <v/>
      </c>
      <c r="V252" s="88" t="str" cm="1">
        <f t="array" ref="V252">IF($C252="","",_xll.ECONOMATICA($C252,"percentdiff",,"RealTime"))</f>
        <v/>
      </c>
      <c r="W252" s="84" t="str" cm="1">
        <f t="array" ref="W252">IF($C252="","",_xll.ECONOMATICA($C252,"#shares",,"RealTime"))</f>
        <v/>
      </c>
      <c r="X252" s="84" t="str" cm="1">
        <f t="array" ref="X252">IF($C252="","",_xll.ECONOMATICA($C252,"volume$",,"RealTime"))</f>
        <v/>
      </c>
      <c r="Y252" s="89" t="str" cm="1">
        <f t="array" ref="Y252">IF($C252="","",_xll.ECONOMATICA($C252,"date",,"RealTime"))</f>
        <v/>
      </c>
    </row>
    <row r="253" spans="3:25" ht="15.5">
      <c r="C253" s="91"/>
      <c r="D253" s="92"/>
      <c r="E253" s="93"/>
      <c r="F253" s="94"/>
      <c r="G253" s="93"/>
      <c r="H253" s="93"/>
      <c r="J253" s="93"/>
      <c r="K253" s="93"/>
      <c r="L253" s="93"/>
      <c r="N253" s="83" t="str" cm="1">
        <f t="array" ref="N253">IF($C253="","",_xll.ECONOMATICA($C253,"open",,"RealTime"))</f>
        <v/>
      </c>
      <c r="O253" s="83" t="str" cm="1">
        <f t="array" ref="O253">IF($C253="","",_xll.ECONOMATICA($C253,"high",,"RealTime"))</f>
        <v/>
      </c>
      <c r="P253" s="83" t="str" cm="1">
        <f t="array" ref="P253">IF($C253="","",_xll.ECONOMATICA($C253,"low",,"RealTime"))</f>
        <v/>
      </c>
      <c r="Q253" s="83" t="str" cm="1">
        <f t="array" ref="Q253">IF($C253="","",_xll.ECONOMATICA($C253,"price",,"RealTime"))</f>
        <v/>
      </c>
      <c r="R253" s="83"/>
      <c r="S253" s="83" t="str" cm="1">
        <f t="array" ref="S253">IF($C253="","",_xll.ECONOMATICA($C253,"bidprice",,"RealTime"))</f>
        <v/>
      </c>
      <c r="T253" s="83" t="str" cm="1">
        <f t="array" ref="T253">IF($C253="","",_xll.ECONOMATICA($C253,"askprice",,"RealTime"))</f>
        <v/>
      </c>
      <c r="U253" s="86" t="str" cm="1">
        <f t="array" ref="U253">IF($C253="","",_xll.ECONOMATICA($C253,"pricediff",,"RealTime"))</f>
        <v/>
      </c>
      <c r="V253" s="86" t="str" cm="1">
        <f t="array" ref="V253">IF($C253="","",_xll.ECONOMATICA($C253,"percentdiff",,"RealTime"))</f>
        <v/>
      </c>
      <c r="W253" s="83" t="str" cm="1">
        <f t="array" ref="W253">IF($C253="","",_xll.ECONOMATICA($C253,"#shares",,"RealTime"))</f>
        <v/>
      </c>
      <c r="X253" s="83" t="str" cm="1">
        <f t="array" ref="X253">IF($C253="","",_xll.ECONOMATICA($C253,"volume$",,"RealTime"))</f>
        <v/>
      </c>
      <c r="Y253" s="87" t="str" cm="1">
        <f t="array" ref="Y253">IF($C253="","",_xll.ECONOMATICA($C253,"date",,"RealTime"))</f>
        <v/>
      </c>
    </row>
    <row r="254" spans="3:25" ht="15.5">
      <c r="C254" s="95"/>
      <c r="D254" s="96"/>
      <c r="E254" s="97"/>
      <c r="F254" s="98"/>
      <c r="G254" s="97"/>
      <c r="H254" s="97"/>
      <c r="J254" s="97"/>
      <c r="K254" s="97"/>
      <c r="L254" s="97"/>
      <c r="N254" s="84" t="str" cm="1">
        <f t="array" ref="N254">IF($C254="","",_xll.ECONOMATICA($C254,"open",,"RealTime"))</f>
        <v/>
      </c>
      <c r="O254" s="84" t="str" cm="1">
        <f t="array" ref="O254">IF($C254="","",_xll.ECONOMATICA($C254,"high",,"RealTime"))</f>
        <v/>
      </c>
      <c r="P254" s="84" t="str" cm="1">
        <f t="array" ref="P254">IF($C254="","",_xll.ECONOMATICA($C254,"low",,"RealTime"))</f>
        <v/>
      </c>
      <c r="Q254" s="84" t="str" cm="1">
        <f t="array" ref="Q254">IF($C254="","",_xll.ECONOMATICA($C254,"price",,"RealTime"))</f>
        <v/>
      </c>
      <c r="R254" s="84"/>
      <c r="S254" s="84" t="str" cm="1">
        <f t="array" ref="S254">IF($C254="","",_xll.ECONOMATICA($C254,"bidprice",,"RealTime"))</f>
        <v/>
      </c>
      <c r="T254" s="84" t="str" cm="1">
        <f t="array" ref="T254">IF($C254="","",_xll.ECONOMATICA($C254,"askprice",,"RealTime"))</f>
        <v/>
      </c>
      <c r="U254" s="88" t="str" cm="1">
        <f t="array" ref="U254">IF($C254="","",_xll.ECONOMATICA($C254,"pricediff",,"RealTime"))</f>
        <v/>
      </c>
      <c r="V254" s="88" t="str" cm="1">
        <f t="array" ref="V254">IF($C254="","",_xll.ECONOMATICA($C254,"percentdiff",,"RealTime"))</f>
        <v/>
      </c>
      <c r="W254" s="84" t="str" cm="1">
        <f t="array" ref="W254">IF($C254="","",_xll.ECONOMATICA($C254,"#shares",,"RealTime"))</f>
        <v/>
      </c>
      <c r="X254" s="84" t="str" cm="1">
        <f t="array" ref="X254">IF($C254="","",_xll.ECONOMATICA($C254,"volume$",,"RealTime"))</f>
        <v/>
      </c>
      <c r="Y254" s="89" t="str" cm="1">
        <f t="array" ref="Y254">IF($C254="","",_xll.ECONOMATICA($C254,"date",,"RealTime"))</f>
        <v/>
      </c>
    </row>
    <row r="255" spans="3:25" ht="15.5">
      <c r="C255" s="91"/>
      <c r="D255" s="92"/>
      <c r="E255" s="93"/>
      <c r="F255" s="94"/>
      <c r="G255" s="93"/>
      <c r="H255" s="93"/>
      <c r="J255" s="93"/>
      <c r="K255" s="93"/>
      <c r="L255" s="93"/>
      <c r="N255" s="83" t="str" cm="1">
        <f t="array" ref="N255">IF($C255="","",_xll.ECONOMATICA($C255,"open",,"RealTime"))</f>
        <v/>
      </c>
      <c r="O255" s="83" t="str" cm="1">
        <f t="array" ref="O255">IF($C255="","",_xll.ECONOMATICA($C255,"high",,"RealTime"))</f>
        <v/>
      </c>
      <c r="P255" s="83" t="str" cm="1">
        <f t="array" ref="P255">IF($C255="","",_xll.ECONOMATICA($C255,"low",,"RealTime"))</f>
        <v/>
      </c>
      <c r="Q255" s="83" t="str" cm="1">
        <f t="array" ref="Q255">IF($C255="","",_xll.ECONOMATICA($C255,"price",,"RealTime"))</f>
        <v/>
      </c>
      <c r="R255" s="83"/>
      <c r="S255" s="83" t="str" cm="1">
        <f t="array" ref="S255">IF($C255="","",_xll.ECONOMATICA($C255,"bidprice",,"RealTime"))</f>
        <v/>
      </c>
      <c r="T255" s="83" t="str" cm="1">
        <f t="array" ref="T255">IF($C255="","",_xll.ECONOMATICA($C255,"askprice",,"RealTime"))</f>
        <v/>
      </c>
      <c r="U255" s="86" t="str" cm="1">
        <f t="array" ref="U255">IF($C255="","",_xll.ECONOMATICA($C255,"pricediff",,"RealTime"))</f>
        <v/>
      </c>
      <c r="V255" s="86" t="str" cm="1">
        <f t="array" ref="V255">IF($C255="","",_xll.ECONOMATICA($C255,"percentdiff",,"RealTime"))</f>
        <v/>
      </c>
      <c r="W255" s="83" t="str" cm="1">
        <f t="array" ref="W255">IF($C255="","",_xll.ECONOMATICA($C255,"#shares",,"RealTime"))</f>
        <v/>
      </c>
      <c r="X255" s="83" t="str" cm="1">
        <f t="array" ref="X255">IF($C255="","",_xll.ECONOMATICA($C255,"volume$",,"RealTime"))</f>
        <v/>
      </c>
      <c r="Y255" s="87" t="str" cm="1">
        <f t="array" ref="Y255">IF($C255="","",_xll.ECONOMATICA($C255,"date",,"RealTime"))</f>
        <v/>
      </c>
    </row>
    <row r="256" spans="3:25" ht="15.5">
      <c r="C256" s="95"/>
      <c r="D256" s="96"/>
      <c r="E256" s="97"/>
      <c r="F256" s="98"/>
      <c r="G256" s="97"/>
      <c r="H256" s="97"/>
      <c r="J256" s="97"/>
      <c r="K256" s="97"/>
      <c r="L256" s="97"/>
      <c r="N256" s="84" t="str" cm="1">
        <f t="array" ref="N256">IF($C256="","",_xll.ECONOMATICA($C256,"open",,"RealTime"))</f>
        <v/>
      </c>
      <c r="O256" s="84" t="str" cm="1">
        <f t="array" ref="O256">IF($C256="","",_xll.ECONOMATICA($C256,"high",,"RealTime"))</f>
        <v/>
      </c>
      <c r="P256" s="84" t="str" cm="1">
        <f t="array" ref="P256">IF($C256="","",_xll.ECONOMATICA($C256,"low",,"RealTime"))</f>
        <v/>
      </c>
      <c r="Q256" s="84" t="str" cm="1">
        <f t="array" ref="Q256">IF($C256="","",_xll.ECONOMATICA($C256,"price",,"RealTime"))</f>
        <v/>
      </c>
      <c r="R256" s="84"/>
      <c r="S256" s="84" t="str" cm="1">
        <f t="array" ref="S256">IF($C256="","",_xll.ECONOMATICA($C256,"bidprice",,"RealTime"))</f>
        <v/>
      </c>
      <c r="T256" s="84" t="str" cm="1">
        <f t="array" ref="T256">IF($C256="","",_xll.ECONOMATICA($C256,"askprice",,"RealTime"))</f>
        <v/>
      </c>
      <c r="U256" s="88" t="str" cm="1">
        <f t="array" ref="U256">IF($C256="","",_xll.ECONOMATICA($C256,"pricediff",,"RealTime"))</f>
        <v/>
      </c>
      <c r="V256" s="88" t="str" cm="1">
        <f t="array" ref="V256">IF($C256="","",_xll.ECONOMATICA($C256,"percentdiff",,"RealTime"))</f>
        <v/>
      </c>
      <c r="W256" s="84" t="str" cm="1">
        <f t="array" ref="W256">IF($C256="","",_xll.ECONOMATICA($C256,"#shares",,"RealTime"))</f>
        <v/>
      </c>
      <c r="X256" s="84" t="str" cm="1">
        <f t="array" ref="X256">IF($C256="","",_xll.ECONOMATICA($C256,"volume$",,"RealTime"))</f>
        <v/>
      </c>
      <c r="Y256" s="89" t="str" cm="1">
        <f t="array" ref="Y256">IF($C256="","",_xll.ECONOMATICA($C256,"date",,"RealTime"))</f>
        <v/>
      </c>
    </row>
    <row r="257" spans="3:25" ht="15.5">
      <c r="C257" s="91"/>
      <c r="D257" s="92"/>
      <c r="E257" s="93"/>
      <c r="F257" s="94"/>
      <c r="G257" s="93"/>
      <c r="H257" s="93"/>
      <c r="J257" s="93"/>
      <c r="K257" s="93"/>
      <c r="L257" s="93"/>
      <c r="N257" s="83" t="str" cm="1">
        <f t="array" ref="N257">IF($C257="","",_xll.ECONOMATICA($C257,"open",,"RealTime"))</f>
        <v/>
      </c>
      <c r="O257" s="83" t="str" cm="1">
        <f t="array" ref="O257">IF($C257="","",_xll.ECONOMATICA($C257,"high",,"RealTime"))</f>
        <v/>
      </c>
      <c r="P257" s="83" t="str" cm="1">
        <f t="array" ref="P257">IF($C257="","",_xll.ECONOMATICA($C257,"low",,"RealTime"))</f>
        <v/>
      </c>
      <c r="Q257" s="83" t="str" cm="1">
        <f t="array" ref="Q257">IF($C257="","",_xll.ECONOMATICA($C257,"price",,"RealTime"))</f>
        <v/>
      </c>
      <c r="R257" s="83"/>
      <c r="S257" s="83" t="str" cm="1">
        <f t="array" ref="S257">IF($C257="","",_xll.ECONOMATICA($C257,"bidprice",,"RealTime"))</f>
        <v/>
      </c>
      <c r="T257" s="83" t="str" cm="1">
        <f t="array" ref="T257">IF($C257="","",_xll.ECONOMATICA($C257,"askprice",,"RealTime"))</f>
        <v/>
      </c>
      <c r="U257" s="86" t="str" cm="1">
        <f t="array" ref="U257">IF($C257="","",_xll.ECONOMATICA($C257,"pricediff",,"RealTime"))</f>
        <v/>
      </c>
      <c r="V257" s="86" t="str" cm="1">
        <f t="array" ref="V257">IF($C257="","",_xll.ECONOMATICA($C257,"percentdiff",,"RealTime"))</f>
        <v/>
      </c>
      <c r="W257" s="83" t="str" cm="1">
        <f t="array" ref="W257">IF($C257="","",_xll.ECONOMATICA($C257,"#shares",,"RealTime"))</f>
        <v/>
      </c>
      <c r="X257" s="83" t="str" cm="1">
        <f t="array" ref="X257">IF($C257="","",_xll.ECONOMATICA($C257,"volume$",,"RealTime"))</f>
        <v/>
      </c>
      <c r="Y257" s="87" t="str" cm="1">
        <f t="array" ref="Y257">IF($C257="","",_xll.ECONOMATICA($C257,"date",,"RealTime"))</f>
        <v/>
      </c>
    </row>
    <row r="258" spans="3:25" ht="15.5">
      <c r="C258" s="95"/>
      <c r="D258" s="96"/>
      <c r="E258" s="97"/>
      <c r="F258" s="98"/>
      <c r="G258" s="97"/>
      <c r="H258" s="97"/>
      <c r="J258" s="97"/>
      <c r="K258" s="97"/>
      <c r="L258" s="97"/>
      <c r="N258" s="84" t="str" cm="1">
        <f t="array" ref="N258">IF($C258="","",_xll.ECONOMATICA($C258,"open",,"RealTime"))</f>
        <v/>
      </c>
      <c r="O258" s="84" t="str" cm="1">
        <f t="array" ref="O258">IF($C258="","",_xll.ECONOMATICA($C258,"high",,"RealTime"))</f>
        <v/>
      </c>
      <c r="P258" s="84" t="str" cm="1">
        <f t="array" ref="P258">IF($C258="","",_xll.ECONOMATICA($C258,"low",,"RealTime"))</f>
        <v/>
      </c>
      <c r="Q258" s="84" t="str" cm="1">
        <f t="array" ref="Q258">IF($C258="","",_xll.ECONOMATICA($C258,"price",,"RealTime"))</f>
        <v/>
      </c>
      <c r="R258" s="84"/>
      <c r="S258" s="84" t="str" cm="1">
        <f t="array" ref="S258">IF($C258="","",_xll.ECONOMATICA($C258,"bidprice",,"RealTime"))</f>
        <v/>
      </c>
      <c r="T258" s="84" t="str" cm="1">
        <f t="array" ref="T258">IF($C258="","",_xll.ECONOMATICA($C258,"askprice",,"RealTime"))</f>
        <v/>
      </c>
      <c r="U258" s="88" t="str" cm="1">
        <f t="array" ref="U258">IF($C258="","",_xll.ECONOMATICA($C258,"pricediff",,"RealTime"))</f>
        <v/>
      </c>
      <c r="V258" s="88" t="str" cm="1">
        <f t="array" ref="V258">IF($C258="","",_xll.ECONOMATICA($C258,"percentdiff",,"RealTime"))</f>
        <v/>
      </c>
      <c r="W258" s="84" t="str" cm="1">
        <f t="array" ref="W258">IF($C258="","",_xll.ECONOMATICA($C258,"#shares",,"RealTime"))</f>
        <v/>
      </c>
      <c r="X258" s="84" t="str" cm="1">
        <f t="array" ref="X258">IF($C258="","",_xll.ECONOMATICA($C258,"volume$",,"RealTime"))</f>
        <v/>
      </c>
      <c r="Y258" s="89" t="str" cm="1">
        <f t="array" ref="Y258">IF($C258="","",_xll.ECONOMATICA($C258,"date",,"RealTime"))</f>
        <v/>
      </c>
    </row>
    <row r="259" spans="3:25" ht="15.5">
      <c r="C259" s="91"/>
      <c r="D259" s="92"/>
      <c r="E259" s="93"/>
      <c r="F259" s="94"/>
      <c r="G259" s="93"/>
      <c r="H259" s="93"/>
      <c r="J259" s="93"/>
      <c r="K259" s="93"/>
      <c r="L259" s="93"/>
      <c r="N259" s="83" t="str" cm="1">
        <f t="array" ref="N259">IF($C259="","",_xll.ECONOMATICA($C259,"open",,"RealTime"))</f>
        <v/>
      </c>
      <c r="O259" s="83" t="str" cm="1">
        <f t="array" ref="O259">IF($C259="","",_xll.ECONOMATICA($C259,"high",,"RealTime"))</f>
        <v/>
      </c>
      <c r="P259" s="83" t="str" cm="1">
        <f t="array" ref="P259">IF($C259="","",_xll.ECONOMATICA($C259,"low",,"RealTime"))</f>
        <v/>
      </c>
      <c r="Q259" s="83" t="str" cm="1">
        <f t="array" ref="Q259">IF($C259="","",_xll.ECONOMATICA($C259,"price",,"RealTime"))</f>
        <v/>
      </c>
      <c r="R259" s="83"/>
      <c r="S259" s="83" t="str" cm="1">
        <f t="array" ref="S259">IF($C259="","",_xll.ECONOMATICA($C259,"bidprice",,"RealTime"))</f>
        <v/>
      </c>
      <c r="T259" s="83" t="str" cm="1">
        <f t="array" ref="T259">IF($C259="","",_xll.ECONOMATICA($C259,"askprice",,"RealTime"))</f>
        <v/>
      </c>
      <c r="U259" s="86" t="str" cm="1">
        <f t="array" ref="U259">IF($C259="","",_xll.ECONOMATICA($C259,"pricediff",,"RealTime"))</f>
        <v/>
      </c>
      <c r="V259" s="86" t="str" cm="1">
        <f t="array" ref="V259">IF($C259="","",_xll.ECONOMATICA($C259,"percentdiff",,"RealTime"))</f>
        <v/>
      </c>
      <c r="W259" s="83" t="str" cm="1">
        <f t="array" ref="W259">IF($C259="","",_xll.ECONOMATICA($C259,"#shares",,"RealTime"))</f>
        <v/>
      </c>
      <c r="X259" s="83" t="str" cm="1">
        <f t="array" ref="X259">IF($C259="","",_xll.ECONOMATICA($C259,"volume$",,"RealTime"))</f>
        <v/>
      </c>
      <c r="Y259" s="87" t="str" cm="1">
        <f t="array" ref="Y259">IF($C259="","",_xll.ECONOMATICA($C259,"date",,"RealTime"))</f>
        <v/>
      </c>
    </row>
    <row r="260" spans="3:25" ht="15.5">
      <c r="C260" s="95"/>
      <c r="D260" s="96"/>
      <c r="E260" s="97"/>
      <c r="F260" s="98"/>
      <c r="G260" s="97"/>
      <c r="H260" s="97"/>
      <c r="J260" s="97"/>
      <c r="K260" s="97"/>
      <c r="L260" s="97"/>
      <c r="N260" s="84" t="str" cm="1">
        <f t="array" ref="N260">IF($C260="","",_xll.ECONOMATICA($C260,"open",,"RealTime"))</f>
        <v/>
      </c>
      <c r="O260" s="84" t="str" cm="1">
        <f t="array" ref="O260">IF($C260="","",_xll.ECONOMATICA($C260,"high",,"RealTime"))</f>
        <v/>
      </c>
      <c r="P260" s="84" t="str" cm="1">
        <f t="array" ref="P260">IF($C260="","",_xll.ECONOMATICA($C260,"low",,"RealTime"))</f>
        <v/>
      </c>
      <c r="Q260" s="84" t="str" cm="1">
        <f t="array" ref="Q260">IF($C260="","",_xll.ECONOMATICA($C260,"price",,"RealTime"))</f>
        <v/>
      </c>
      <c r="R260" s="84"/>
      <c r="S260" s="84" t="str" cm="1">
        <f t="array" ref="S260">IF($C260="","",_xll.ECONOMATICA($C260,"bidprice",,"RealTime"))</f>
        <v/>
      </c>
      <c r="T260" s="84" t="str" cm="1">
        <f t="array" ref="T260">IF($C260="","",_xll.ECONOMATICA($C260,"askprice",,"RealTime"))</f>
        <v/>
      </c>
      <c r="U260" s="88" t="str" cm="1">
        <f t="array" ref="U260">IF($C260="","",_xll.ECONOMATICA($C260,"pricediff",,"RealTime"))</f>
        <v/>
      </c>
      <c r="V260" s="88" t="str" cm="1">
        <f t="array" ref="V260">IF($C260="","",_xll.ECONOMATICA($C260,"percentdiff",,"RealTime"))</f>
        <v/>
      </c>
      <c r="W260" s="84" t="str" cm="1">
        <f t="array" ref="W260">IF($C260="","",_xll.ECONOMATICA($C260,"#shares",,"RealTime"))</f>
        <v/>
      </c>
      <c r="X260" s="84" t="str" cm="1">
        <f t="array" ref="X260">IF($C260="","",_xll.ECONOMATICA($C260,"volume$",,"RealTime"))</f>
        <v/>
      </c>
      <c r="Y260" s="89" t="str" cm="1">
        <f t="array" ref="Y260">IF($C260="","",_xll.ECONOMATICA($C260,"date",,"RealTime"))</f>
        <v/>
      </c>
    </row>
    <row r="261" spans="3:25" ht="15.5">
      <c r="C261" s="91"/>
      <c r="D261" s="92"/>
      <c r="E261" s="93"/>
      <c r="F261" s="94"/>
      <c r="G261" s="93"/>
      <c r="H261" s="93"/>
      <c r="J261" s="93"/>
      <c r="K261" s="93"/>
      <c r="L261" s="93"/>
      <c r="N261" s="83" t="str" cm="1">
        <f t="array" ref="N261">IF($C261="","",_xll.ECONOMATICA($C261,"open",,"RealTime"))</f>
        <v/>
      </c>
      <c r="O261" s="83" t="str" cm="1">
        <f t="array" ref="O261">IF($C261="","",_xll.ECONOMATICA($C261,"high",,"RealTime"))</f>
        <v/>
      </c>
      <c r="P261" s="83" t="str" cm="1">
        <f t="array" ref="P261">IF($C261="","",_xll.ECONOMATICA($C261,"low",,"RealTime"))</f>
        <v/>
      </c>
      <c r="Q261" s="83" t="str" cm="1">
        <f t="array" ref="Q261">IF($C261="","",_xll.ECONOMATICA($C261,"price",,"RealTime"))</f>
        <v/>
      </c>
      <c r="R261" s="83"/>
      <c r="S261" s="83" t="str" cm="1">
        <f t="array" ref="S261">IF($C261="","",_xll.ECONOMATICA($C261,"bidprice",,"RealTime"))</f>
        <v/>
      </c>
      <c r="T261" s="83" t="str" cm="1">
        <f t="array" ref="T261">IF($C261="","",_xll.ECONOMATICA($C261,"askprice",,"RealTime"))</f>
        <v/>
      </c>
      <c r="U261" s="86" t="str" cm="1">
        <f t="array" ref="U261">IF($C261="","",_xll.ECONOMATICA($C261,"pricediff",,"RealTime"))</f>
        <v/>
      </c>
      <c r="V261" s="86" t="str" cm="1">
        <f t="array" ref="V261">IF($C261="","",_xll.ECONOMATICA($C261,"percentdiff",,"RealTime"))</f>
        <v/>
      </c>
      <c r="W261" s="83" t="str" cm="1">
        <f t="array" ref="W261">IF($C261="","",_xll.ECONOMATICA($C261,"#shares",,"RealTime"))</f>
        <v/>
      </c>
      <c r="X261" s="83" t="str" cm="1">
        <f t="array" ref="X261">IF($C261="","",_xll.ECONOMATICA($C261,"volume$",,"RealTime"))</f>
        <v/>
      </c>
      <c r="Y261" s="87" t="str" cm="1">
        <f t="array" ref="Y261">IF($C261="","",_xll.ECONOMATICA($C261,"date",,"RealTime"))</f>
        <v/>
      </c>
    </row>
    <row r="262" spans="3:25" ht="15.5">
      <c r="C262" s="95"/>
      <c r="D262" s="96"/>
      <c r="E262" s="97"/>
      <c r="F262" s="98"/>
      <c r="G262" s="97"/>
      <c r="H262" s="97"/>
      <c r="J262" s="97"/>
      <c r="K262" s="97"/>
      <c r="L262" s="97"/>
      <c r="N262" s="84" t="str" cm="1">
        <f t="array" ref="N262">IF($C262="","",_xll.ECONOMATICA($C262,"open",,"RealTime"))</f>
        <v/>
      </c>
      <c r="O262" s="84" t="str" cm="1">
        <f t="array" ref="O262">IF($C262="","",_xll.ECONOMATICA($C262,"high",,"RealTime"))</f>
        <v/>
      </c>
      <c r="P262" s="84" t="str" cm="1">
        <f t="array" ref="P262">IF($C262="","",_xll.ECONOMATICA($C262,"low",,"RealTime"))</f>
        <v/>
      </c>
      <c r="Q262" s="84" t="str" cm="1">
        <f t="array" ref="Q262">IF($C262="","",_xll.ECONOMATICA($C262,"price",,"RealTime"))</f>
        <v/>
      </c>
      <c r="R262" s="84"/>
      <c r="S262" s="84" t="str" cm="1">
        <f t="array" ref="S262">IF($C262="","",_xll.ECONOMATICA($C262,"bidprice",,"RealTime"))</f>
        <v/>
      </c>
      <c r="T262" s="84" t="str" cm="1">
        <f t="array" ref="T262">IF($C262="","",_xll.ECONOMATICA($C262,"askprice",,"RealTime"))</f>
        <v/>
      </c>
      <c r="U262" s="88" t="str" cm="1">
        <f t="array" ref="U262">IF($C262="","",_xll.ECONOMATICA($C262,"pricediff",,"RealTime"))</f>
        <v/>
      </c>
      <c r="V262" s="88" t="str" cm="1">
        <f t="array" ref="V262">IF($C262="","",_xll.ECONOMATICA($C262,"percentdiff",,"RealTime"))</f>
        <v/>
      </c>
      <c r="W262" s="84" t="str" cm="1">
        <f t="array" ref="W262">IF($C262="","",_xll.ECONOMATICA($C262,"#shares",,"RealTime"))</f>
        <v/>
      </c>
      <c r="X262" s="84" t="str" cm="1">
        <f t="array" ref="X262">IF($C262="","",_xll.ECONOMATICA($C262,"volume$",,"RealTime"))</f>
        <v/>
      </c>
      <c r="Y262" s="89" t="str" cm="1">
        <f t="array" ref="Y262">IF($C262="","",_xll.ECONOMATICA($C262,"date",,"RealTime"))</f>
        <v/>
      </c>
    </row>
    <row r="263" spans="3:25" ht="15.5">
      <c r="C263" s="91"/>
      <c r="D263" s="92"/>
      <c r="E263" s="93"/>
      <c r="F263" s="94"/>
      <c r="G263" s="93"/>
      <c r="H263" s="93"/>
      <c r="J263" s="93"/>
      <c r="K263" s="93"/>
      <c r="L263" s="93"/>
      <c r="N263" s="83" t="str" cm="1">
        <f t="array" ref="N263">IF($C263="","",_xll.ECONOMATICA($C263,"open",,"RealTime"))</f>
        <v/>
      </c>
      <c r="O263" s="83" t="str" cm="1">
        <f t="array" ref="O263">IF($C263="","",_xll.ECONOMATICA($C263,"high",,"RealTime"))</f>
        <v/>
      </c>
      <c r="P263" s="83" t="str" cm="1">
        <f t="array" ref="P263">IF($C263="","",_xll.ECONOMATICA($C263,"low",,"RealTime"))</f>
        <v/>
      </c>
      <c r="Q263" s="83" t="str" cm="1">
        <f t="array" ref="Q263">IF($C263="","",_xll.ECONOMATICA($C263,"price",,"RealTime"))</f>
        <v/>
      </c>
      <c r="R263" s="83"/>
      <c r="S263" s="83" t="str" cm="1">
        <f t="array" ref="S263">IF($C263="","",_xll.ECONOMATICA($C263,"bidprice",,"RealTime"))</f>
        <v/>
      </c>
      <c r="T263" s="83" t="str" cm="1">
        <f t="array" ref="T263">IF($C263="","",_xll.ECONOMATICA($C263,"askprice",,"RealTime"))</f>
        <v/>
      </c>
      <c r="U263" s="86" t="str" cm="1">
        <f t="array" ref="U263">IF($C263="","",_xll.ECONOMATICA($C263,"pricediff",,"RealTime"))</f>
        <v/>
      </c>
      <c r="V263" s="86" t="str" cm="1">
        <f t="array" ref="V263">IF($C263="","",_xll.ECONOMATICA($C263,"percentdiff",,"RealTime"))</f>
        <v/>
      </c>
      <c r="W263" s="83" t="str" cm="1">
        <f t="array" ref="W263">IF($C263="","",_xll.ECONOMATICA($C263,"#shares",,"RealTime"))</f>
        <v/>
      </c>
      <c r="X263" s="83" t="str" cm="1">
        <f t="array" ref="X263">IF($C263="","",_xll.ECONOMATICA($C263,"volume$",,"RealTime"))</f>
        <v/>
      </c>
      <c r="Y263" s="87" t="str" cm="1">
        <f t="array" ref="Y263">IF($C263="","",_xll.ECONOMATICA($C263,"date",,"RealTime"))</f>
        <v/>
      </c>
    </row>
    <row r="264" spans="3:25" ht="15.5">
      <c r="C264" s="95"/>
      <c r="D264" s="96"/>
      <c r="E264" s="97"/>
      <c r="F264" s="98"/>
      <c r="G264" s="97"/>
      <c r="H264" s="97"/>
      <c r="J264" s="97"/>
      <c r="K264" s="97"/>
      <c r="L264" s="97"/>
      <c r="N264" s="84" t="str" cm="1">
        <f t="array" ref="N264">IF($C264="","",_xll.ECONOMATICA($C264,"open",,"RealTime"))</f>
        <v/>
      </c>
      <c r="O264" s="84" t="str" cm="1">
        <f t="array" ref="O264">IF($C264="","",_xll.ECONOMATICA($C264,"high",,"RealTime"))</f>
        <v/>
      </c>
      <c r="P264" s="84" t="str" cm="1">
        <f t="array" ref="P264">IF($C264="","",_xll.ECONOMATICA($C264,"low",,"RealTime"))</f>
        <v/>
      </c>
      <c r="Q264" s="84" t="str" cm="1">
        <f t="array" ref="Q264">IF($C264="","",_xll.ECONOMATICA($C264,"price",,"RealTime"))</f>
        <v/>
      </c>
      <c r="R264" s="84"/>
      <c r="S264" s="84" t="str" cm="1">
        <f t="array" ref="S264">IF($C264="","",_xll.ECONOMATICA($C264,"bidprice",,"RealTime"))</f>
        <v/>
      </c>
      <c r="T264" s="84" t="str" cm="1">
        <f t="array" ref="T264">IF($C264="","",_xll.ECONOMATICA($C264,"askprice",,"RealTime"))</f>
        <v/>
      </c>
      <c r="U264" s="88" t="str" cm="1">
        <f t="array" ref="U264">IF($C264="","",_xll.ECONOMATICA($C264,"pricediff",,"RealTime"))</f>
        <v/>
      </c>
      <c r="V264" s="88" t="str" cm="1">
        <f t="array" ref="V264">IF($C264="","",_xll.ECONOMATICA($C264,"percentdiff",,"RealTime"))</f>
        <v/>
      </c>
      <c r="W264" s="84" t="str" cm="1">
        <f t="array" ref="W264">IF($C264="","",_xll.ECONOMATICA($C264,"#shares",,"RealTime"))</f>
        <v/>
      </c>
      <c r="X264" s="84" t="str" cm="1">
        <f t="array" ref="X264">IF($C264="","",_xll.ECONOMATICA($C264,"volume$",,"RealTime"))</f>
        <v/>
      </c>
      <c r="Y264" s="89" t="str" cm="1">
        <f t="array" ref="Y264">IF($C264="","",_xll.ECONOMATICA($C264,"date",,"RealTime"))</f>
        <v/>
      </c>
    </row>
    <row r="265" spans="3:25" ht="15.5">
      <c r="C265" s="91"/>
      <c r="D265" s="92"/>
      <c r="E265" s="93"/>
      <c r="F265" s="94"/>
      <c r="G265" s="93"/>
      <c r="H265" s="93"/>
      <c r="J265" s="93"/>
      <c r="K265" s="93"/>
      <c r="L265" s="93"/>
      <c r="N265" s="83" t="str" cm="1">
        <f t="array" ref="N265">IF($C265="","",_xll.ECONOMATICA($C265,"open",,"RealTime"))</f>
        <v/>
      </c>
      <c r="O265" s="83" t="str" cm="1">
        <f t="array" ref="O265">IF($C265="","",_xll.ECONOMATICA($C265,"high",,"RealTime"))</f>
        <v/>
      </c>
      <c r="P265" s="83" t="str" cm="1">
        <f t="array" ref="P265">IF($C265="","",_xll.ECONOMATICA($C265,"low",,"RealTime"))</f>
        <v/>
      </c>
      <c r="Q265" s="83" t="str" cm="1">
        <f t="array" ref="Q265">IF($C265="","",_xll.ECONOMATICA($C265,"price",,"RealTime"))</f>
        <v/>
      </c>
      <c r="R265" s="83"/>
      <c r="S265" s="83" t="str" cm="1">
        <f t="array" ref="S265">IF($C265="","",_xll.ECONOMATICA($C265,"bidprice",,"RealTime"))</f>
        <v/>
      </c>
      <c r="T265" s="83" t="str" cm="1">
        <f t="array" ref="T265">IF($C265="","",_xll.ECONOMATICA($C265,"askprice",,"RealTime"))</f>
        <v/>
      </c>
      <c r="U265" s="86" t="str" cm="1">
        <f t="array" ref="U265">IF($C265="","",_xll.ECONOMATICA($C265,"pricediff",,"RealTime"))</f>
        <v/>
      </c>
      <c r="V265" s="86" t="str" cm="1">
        <f t="array" ref="V265">IF($C265="","",_xll.ECONOMATICA($C265,"percentdiff",,"RealTime"))</f>
        <v/>
      </c>
      <c r="W265" s="83" t="str" cm="1">
        <f t="array" ref="W265">IF($C265="","",_xll.ECONOMATICA($C265,"#shares",,"RealTime"))</f>
        <v/>
      </c>
      <c r="X265" s="83" t="str" cm="1">
        <f t="array" ref="X265">IF($C265="","",_xll.ECONOMATICA($C265,"volume$",,"RealTime"))</f>
        <v/>
      </c>
      <c r="Y265" s="87" t="str" cm="1">
        <f t="array" ref="Y265">IF($C265="","",_xll.ECONOMATICA($C265,"date",,"RealTime"))</f>
        <v/>
      </c>
    </row>
    <row r="266" spans="3:25" ht="15.5">
      <c r="C266" s="95"/>
      <c r="D266" s="96"/>
      <c r="E266" s="97"/>
      <c r="F266" s="98"/>
      <c r="G266" s="97"/>
      <c r="H266" s="97"/>
      <c r="J266" s="97"/>
      <c r="K266" s="97"/>
      <c r="L266" s="97"/>
      <c r="N266" s="84" t="str" cm="1">
        <f t="array" ref="N266">IF($C266="","",_xll.ECONOMATICA($C266,"open",,"RealTime"))</f>
        <v/>
      </c>
      <c r="O266" s="84" t="str" cm="1">
        <f t="array" ref="O266">IF($C266="","",_xll.ECONOMATICA($C266,"high",,"RealTime"))</f>
        <v/>
      </c>
      <c r="P266" s="84" t="str" cm="1">
        <f t="array" ref="P266">IF($C266="","",_xll.ECONOMATICA($C266,"low",,"RealTime"))</f>
        <v/>
      </c>
      <c r="Q266" s="84" t="str" cm="1">
        <f t="array" ref="Q266">IF($C266="","",_xll.ECONOMATICA($C266,"price",,"RealTime"))</f>
        <v/>
      </c>
      <c r="R266" s="84"/>
      <c r="S266" s="84" t="str" cm="1">
        <f t="array" ref="S266">IF($C266="","",_xll.ECONOMATICA($C266,"bidprice",,"RealTime"))</f>
        <v/>
      </c>
      <c r="T266" s="84" t="str" cm="1">
        <f t="array" ref="T266">IF($C266="","",_xll.ECONOMATICA($C266,"askprice",,"RealTime"))</f>
        <v/>
      </c>
      <c r="U266" s="88" t="str" cm="1">
        <f t="array" ref="U266">IF($C266="","",_xll.ECONOMATICA($C266,"pricediff",,"RealTime"))</f>
        <v/>
      </c>
      <c r="V266" s="88" t="str" cm="1">
        <f t="array" ref="V266">IF($C266="","",_xll.ECONOMATICA($C266,"percentdiff",,"RealTime"))</f>
        <v/>
      </c>
      <c r="W266" s="84" t="str" cm="1">
        <f t="array" ref="W266">IF($C266="","",_xll.ECONOMATICA($C266,"#shares",,"RealTime"))</f>
        <v/>
      </c>
      <c r="X266" s="84" t="str" cm="1">
        <f t="array" ref="X266">IF($C266="","",_xll.ECONOMATICA($C266,"volume$",,"RealTime"))</f>
        <v/>
      </c>
      <c r="Y266" s="89" t="str" cm="1">
        <f t="array" ref="Y266">IF($C266="","",_xll.ECONOMATICA($C266,"date",,"RealTime"))</f>
        <v/>
      </c>
    </row>
    <row r="267" spans="3:25" ht="15.5">
      <c r="C267" s="91"/>
      <c r="D267" s="92"/>
      <c r="E267" s="93"/>
      <c r="F267" s="94"/>
      <c r="G267" s="93"/>
      <c r="H267" s="93"/>
      <c r="J267" s="93"/>
      <c r="K267" s="93"/>
      <c r="L267" s="93"/>
      <c r="N267" s="83" t="str" cm="1">
        <f t="array" ref="N267">IF($C267="","",_xll.ECONOMATICA($C267,"open",,"RealTime"))</f>
        <v/>
      </c>
      <c r="O267" s="83" t="str" cm="1">
        <f t="array" ref="O267">IF($C267="","",_xll.ECONOMATICA($C267,"high",,"RealTime"))</f>
        <v/>
      </c>
      <c r="P267" s="83" t="str" cm="1">
        <f t="array" ref="P267">IF($C267="","",_xll.ECONOMATICA($C267,"low",,"RealTime"))</f>
        <v/>
      </c>
      <c r="Q267" s="83" t="str" cm="1">
        <f t="array" ref="Q267">IF($C267="","",_xll.ECONOMATICA($C267,"price",,"RealTime"))</f>
        <v/>
      </c>
      <c r="R267" s="83"/>
      <c r="S267" s="83" t="str" cm="1">
        <f t="array" ref="S267">IF($C267="","",_xll.ECONOMATICA($C267,"bidprice",,"RealTime"))</f>
        <v/>
      </c>
      <c r="T267" s="83" t="str" cm="1">
        <f t="array" ref="T267">IF($C267="","",_xll.ECONOMATICA($C267,"askprice",,"RealTime"))</f>
        <v/>
      </c>
      <c r="U267" s="86" t="str" cm="1">
        <f t="array" ref="U267">IF($C267="","",_xll.ECONOMATICA($C267,"pricediff",,"RealTime"))</f>
        <v/>
      </c>
      <c r="V267" s="86" t="str" cm="1">
        <f t="array" ref="V267">IF($C267="","",_xll.ECONOMATICA($C267,"percentdiff",,"RealTime"))</f>
        <v/>
      </c>
      <c r="W267" s="83" t="str" cm="1">
        <f t="array" ref="W267">IF($C267="","",_xll.ECONOMATICA($C267,"#shares",,"RealTime"))</f>
        <v/>
      </c>
      <c r="X267" s="83" t="str" cm="1">
        <f t="array" ref="X267">IF($C267="","",_xll.ECONOMATICA($C267,"volume$",,"RealTime"))</f>
        <v/>
      </c>
      <c r="Y267" s="87" t="str" cm="1">
        <f t="array" ref="Y267">IF($C267="","",_xll.ECONOMATICA($C267,"date",,"RealTime"))</f>
        <v/>
      </c>
    </row>
    <row r="268" spans="3:25" ht="15.5">
      <c r="C268" s="95"/>
      <c r="D268" s="96"/>
      <c r="E268" s="97"/>
      <c r="F268" s="98"/>
      <c r="G268" s="97"/>
      <c r="H268" s="97"/>
      <c r="J268" s="97"/>
      <c r="K268" s="97"/>
      <c r="L268" s="97"/>
      <c r="N268" s="84" t="str" cm="1">
        <f t="array" ref="N268">IF($C268="","",_xll.ECONOMATICA($C268,"open",,"RealTime"))</f>
        <v/>
      </c>
      <c r="O268" s="84" t="str" cm="1">
        <f t="array" ref="O268">IF($C268="","",_xll.ECONOMATICA($C268,"high",,"RealTime"))</f>
        <v/>
      </c>
      <c r="P268" s="84" t="str" cm="1">
        <f t="array" ref="P268">IF($C268="","",_xll.ECONOMATICA($C268,"low",,"RealTime"))</f>
        <v/>
      </c>
      <c r="Q268" s="84" t="str" cm="1">
        <f t="array" ref="Q268">IF($C268="","",_xll.ECONOMATICA($C268,"price",,"RealTime"))</f>
        <v/>
      </c>
      <c r="R268" s="84"/>
      <c r="S268" s="84" t="str" cm="1">
        <f t="array" ref="S268">IF($C268="","",_xll.ECONOMATICA($C268,"bidprice",,"RealTime"))</f>
        <v/>
      </c>
      <c r="T268" s="84" t="str" cm="1">
        <f t="array" ref="T268">IF($C268="","",_xll.ECONOMATICA($C268,"askprice",,"RealTime"))</f>
        <v/>
      </c>
      <c r="U268" s="88" t="str" cm="1">
        <f t="array" ref="U268">IF($C268="","",_xll.ECONOMATICA($C268,"pricediff",,"RealTime"))</f>
        <v/>
      </c>
      <c r="V268" s="88" t="str" cm="1">
        <f t="array" ref="V268">IF($C268="","",_xll.ECONOMATICA($C268,"percentdiff",,"RealTime"))</f>
        <v/>
      </c>
      <c r="W268" s="84" t="str" cm="1">
        <f t="array" ref="W268">IF($C268="","",_xll.ECONOMATICA($C268,"#shares",,"RealTime"))</f>
        <v/>
      </c>
      <c r="X268" s="84" t="str" cm="1">
        <f t="array" ref="X268">IF($C268="","",_xll.ECONOMATICA($C268,"volume$",,"RealTime"))</f>
        <v/>
      </c>
      <c r="Y268" s="89" t="str" cm="1">
        <f t="array" ref="Y268">IF($C268="","",_xll.ECONOMATICA($C268,"date",,"RealTime"))</f>
        <v/>
      </c>
    </row>
    <row r="269" spans="3:25" ht="15.5">
      <c r="C269" s="91"/>
      <c r="D269" s="92"/>
      <c r="E269" s="93"/>
      <c r="F269" s="94"/>
      <c r="G269" s="93"/>
      <c r="H269" s="93"/>
      <c r="J269" s="93"/>
      <c r="K269" s="93"/>
      <c r="L269" s="93"/>
      <c r="N269" s="83" t="str" cm="1">
        <f t="array" ref="N269">IF($C269="","",_xll.ECONOMATICA($C269,"open",,"RealTime"))</f>
        <v/>
      </c>
      <c r="O269" s="83" t="str" cm="1">
        <f t="array" ref="O269">IF($C269="","",_xll.ECONOMATICA($C269,"high",,"RealTime"))</f>
        <v/>
      </c>
      <c r="P269" s="83" t="str" cm="1">
        <f t="array" ref="P269">IF($C269="","",_xll.ECONOMATICA($C269,"low",,"RealTime"))</f>
        <v/>
      </c>
      <c r="Q269" s="83" t="str" cm="1">
        <f t="array" ref="Q269">IF($C269="","",_xll.ECONOMATICA($C269,"price",,"RealTime"))</f>
        <v/>
      </c>
      <c r="R269" s="83"/>
      <c r="S269" s="83" t="str" cm="1">
        <f t="array" ref="S269">IF($C269="","",_xll.ECONOMATICA($C269,"bidprice",,"RealTime"))</f>
        <v/>
      </c>
      <c r="T269" s="83" t="str" cm="1">
        <f t="array" ref="T269">IF($C269="","",_xll.ECONOMATICA($C269,"askprice",,"RealTime"))</f>
        <v/>
      </c>
      <c r="U269" s="86" t="str" cm="1">
        <f t="array" ref="U269">IF($C269="","",_xll.ECONOMATICA($C269,"pricediff",,"RealTime"))</f>
        <v/>
      </c>
      <c r="V269" s="86" t="str" cm="1">
        <f t="array" ref="V269">IF($C269="","",_xll.ECONOMATICA($C269,"percentdiff",,"RealTime"))</f>
        <v/>
      </c>
      <c r="W269" s="83" t="str" cm="1">
        <f t="array" ref="W269">IF($C269="","",_xll.ECONOMATICA($C269,"#shares",,"RealTime"))</f>
        <v/>
      </c>
      <c r="X269" s="83" t="str" cm="1">
        <f t="array" ref="X269">IF($C269="","",_xll.ECONOMATICA($C269,"volume$",,"RealTime"))</f>
        <v/>
      </c>
      <c r="Y269" s="87" t="str" cm="1">
        <f t="array" ref="Y269">IF($C269="","",_xll.ECONOMATICA($C269,"date",,"RealTime"))</f>
        <v/>
      </c>
    </row>
    <row r="270" spans="3:25" ht="15.5">
      <c r="C270" s="95"/>
      <c r="D270" s="96"/>
      <c r="E270" s="97"/>
      <c r="F270" s="98"/>
      <c r="G270" s="97"/>
      <c r="H270" s="97"/>
      <c r="J270" s="97"/>
      <c r="K270" s="97"/>
      <c r="L270" s="97"/>
      <c r="N270" s="84" t="str" cm="1">
        <f t="array" ref="N270">IF($C270="","",_xll.ECONOMATICA($C270,"open",,"RealTime"))</f>
        <v/>
      </c>
      <c r="O270" s="84" t="str" cm="1">
        <f t="array" ref="O270">IF($C270="","",_xll.ECONOMATICA($C270,"high",,"RealTime"))</f>
        <v/>
      </c>
      <c r="P270" s="84" t="str" cm="1">
        <f t="array" ref="P270">IF($C270="","",_xll.ECONOMATICA($C270,"low",,"RealTime"))</f>
        <v/>
      </c>
      <c r="Q270" s="84" t="str" cm="1">
        <f t="array" ref="Q270">IF($C270="","",_xll.ECONOMATICA($C270,"price",,"RealTime"))</f>
        <v/>
      </c>
      <c r="R270" s="84"/>
      <c r="S270" s="84" t="str" cm="1">
        <f t="array" ref="S270">IF($C270="","",_xll.ECONOMATICA($C270,"bidprice",,"RealTime"))</f>
        <v/>
      </c>
      <c r="T270" s="84" t="str" cm="1">
        <f t="array" ref="T270">IF($C270="","",_xll.ECONOMATICA($C270,"askprice",,"RealTime"))</f>
        <v/>
      </c>
      <c r="U270" s="88" t="str" cm="1">
        <f t="array" ref="U270">IF($C270="","",_xll.ECONOMATICA($C270,"pricediff",,"RealTime"))</f>
        <v/>
      </c>
      <c r="V270" s="88" t="str" cm="1">
        <f t="array" ref="V270">IF($C270="","",_xll.ECONOMATICA($C270,"percentdiff",,"RealTime"))</f>
        <v/>
      </c>
      <c r="W270" s="84" t="str" cm="1">
        <f t="array" ref="W270">IF($C270="","",_xll.ECONOMATICA($C270,"#shares",,"RealTime"))</f>
        <v/>
      </c>
      <c r="X270" s="84" t="str" cm="1">
        <f t="array" ref="X270">IF($C270="","",_xll.ECONOMATICA($C270,"volume$",,"RealTime"))</f>
        <v/>
      </c>
      <c r="Y270" s="89" t="str" cm="1">
        <f t="array" ref="Y270">IF($C270="","",_xll.ECONOMATICA($C270,"date",,"RealTime"))</f>
        <v/>
      </c>
    </row>
    <row r="271" spans="3:25" ht="15.5">
      <c r="C271" s="91"/>
      <c r="D271" s="92"/>
      <c r="E271" s="93"/>
      <c r="F271" s="94"/>
      <c r="G271" s="93"/>
      <c r="H271" s="93"/>
      <c r="J271" s="93"/>
      <c r="K271" s="93"/>
      <c r="L271" s="93"/>
      <c r="N271" s="83" t="str" cm="1">
        <f t="array" ref="N271">IF($C271="","",_xll.ECONOMATICA($C271,"open",,"RealTime"))</f>
        <v/>
      </c>
      <c r="O271" s="83" t="str" cm="1">
        <f t="array" ref="O271">IF($C271="","",_xll.ECONOMATICA($C271,"high",,"RealTime"))</f>
        <v/>
      </c>
      <c r="P271" s="83" t="str" cm="1">
        <f t="array" ref="P271">IF($C271="","",_xll.ECONOMATICA($C271,"low",,"RealTime"))</f>
        <v/>
      </c>
      <c r="Q271" s="83" t="str" cm="1">
        <f t="array" ref="Q271">IF($C271="","",_xll.ECONOMATICA($C271,"price",,"RealTime"))</f>
        <v/>
      </c>
      <c r="R271" s="83"/>
      <c r="S271" s="83" t="str" cm="1">
        <f t="array" ref="S271">IF($C271="","",_xll.ECONOMATICA($C271,"bidprice",,"RealTime"))</f>
        <v/>
      </c>
      <c r="T271" s="83" t="str" cm="1">
        <f t="array" ref="T271">IF($C271="","",_xll.ECONOMATICA($C271,"askprice",,"RealTime"))</f>
        <v/>
      </c>
      <c r="U271" s="86" t="str" cm="1">
        <f t="array" ref="U271">IF($C271="","",_xll.ECONOMATICA($C271,"pricediff",,"RealTime"))</f>
        <v/>
      </c>
      <c r="V271" s="86" t="str" cm="1">
        <f t="array" ref="V271">IF($C271="","",_xll.ECONOMATICA($C271,"percentdiff",,"RealTime"))</f>
        <v/>
      </c>
      <c r="W271" s="83" t="str" cm="1">
        <f t="array" ref="W271">IF($C271="","",_xll.ECONOMATICA($C271,"#shares",,"RealTime"))</f>
        <v/>
      </c>
      <c r="X271" s="83" t="str" cm="1">
        <f t="array" ref="X271">IF($C271="","",_xll.ECONOMATICA($C271,"volume$",,"RealTime"))</f>
        <v/>
      </c>
      <c r="Y271" s="87" t="str" cm="1">
        <f t="array" ref="Y271">IF($C271="","",_xll.ECONOMATICA($C271,"date",,"RealTime"))</f>
        <v/>
      </c>
    </row>
    <row r="272" spans="3:25" ht="15.5">
      <c r="C272" s="95"/>
      <c r="D272" s="96"/>
      <c r="E272" s="97"/>
      <c r="F272" s="98"/>
      <c r="G272" s="97"/>
      <c r="H272" s="97"/>
      <c r="J272" s="97"/>
      <c r="K272" s="97"/>
      <c r="L272" s="97"/>
      <c r="N272" s="84" t="str" cm="1">
        <f t="array" ref="N272">IF($C272="","",_xll.ECONOMATICA($C272,"open",,"RealTime"))</f>
        <v/>
      </c>
      <c r="O272" s="84" t="str" cm="1">
        <f t="array" ref="O272">IF($C272="","",_xll.ECONOMATICA($C272,"high",,"RealTime"))</f>
        <v/>
      </c>
      <c r="P272" s="84" t="str" cm="1">
        <f t="array" ref="P272">IF($C272="","",_xll.ECONOMATICA($C272,"low",,"RealTime"))</f>
        <v/>
      </c>
      <c r="Q272" s="84" t="str" cm="1">
        <f t="array" ref="Q272">IF($C272="","",_xll.ECONOMATICA($C272,"price",,"RealTime"))</f>
        <v/>
      </c>
      <c r="R272" s="84"/>
      <c r="S272" s="84" t="str" cm="1">
        <f t="array" ref="S272">IF($C272="","",_xll.ECONOMATICA($C272,"bidprice",,"RealTime"))</f>
        <v/>
      </c>
      <c r="T272" s="84" t="str" cm="1">
        <f t="array" ref="T272">IF($C272="","",_xll.ECONOMATICA($C272,"askprice",,"RealTime"))</f>
        <v/>
      </c>
      <c r="U272" s="88" t="str" cm="1">
        <f t="array" ref="U272">IF($C272="","",_xll.ECONOMATICA($C272,"pricediff",,"RealTime"))</f>
        <v/>
      </c>
      <c r="V272" s="88" t="str" cm="1">
        <f t="array" ref="V272">IF($C272="","",_xll.ECONOMATICA($C272,"percentdiff",,"RealTime"))</f>
        <v/>
      </c>
      <c r="W272" s="84" t="str" cm="1">
        <f t="array" ref="W272">IF($C272="","",_xll.ECONOMATICA($C272,"#shares",,"RealTime"))</f>
        <v/>
      </c>
      <c r="X272" s="84" t="str" cm="1">
        <f t="array" ref="X272">IF($C272="","",_xll.ECONOMATICA($C272,"volume$",,"RealTime"))</f>
        <v/>
      </c>
      <c r="Y272" s="89" t="str" cm="1">
        <f t="array" ref="Y272">IF($C272="","",_xll.ECONOMATICA($C272,"date",,"RealTime"))</f>
        <v/>
      </c>
    </row>
    <row r="273" spans="3:25" ht="15.5">
      <c r="C273" s="91"/>
      <c r="D273" s="92"/>
      <c r="E273" s="93"/>
      <c r="F273" s="94"/>
      <c r="G273" s="93"/>
      <c r="H273" s="93"/>
      <c r="J273" s="93"/>
      <c r="K273" s="93"/>
      <c r="L273" s="93"/>
      <c r="N273" s="83" t="str" cm="1">
        <f t="array" ref="N273">IF($C273="","",_xll.ECONOMATICA($C273,"open",,"RealTime"))</f>
        <v/>
      </c>
      <c r="O273" s="83" t="str" cm="1">
        <f t="array" ref="O273">IF($C273="","",_xll.ECONOMATICA($C273,"high",,"RealTime"))</f>
        <v/>
      </c>
      <c r="P273" s="83" t="str" cm="1">
        <f t="array" ref="P273">IF($C273="","",_xll.ECONOMATICA($C273,"low",,"RealTime"))</f>
        <v/>
      </c>
      <c r="Q273" s="83" t="str" cm="1">
        <f t="array" ref="Q273">IF($C273="","",_xll.ECONOMATICA($C273,"price",,"RealTime"))</f>
        <v/>
      </c>
      <c r="R273" s="83"/>
      <c r="S273" s="83" t="str" cm="1">
        <f t="array" ref="S273">IF($C273="","",_xll.ECONOMATICA($C273,"bidprice",,"RealTime"))</f>
        <v/>
      </c>
      <c r="T273" s="83" t="str" cm="1">
        <f t="array" ref="T273">IF($C273="","",_xll.ECONOMATICA($C273,"askprice",,"RealTime"))</f>
        <v/>
      </c>
      <c r="U273" s="86" t="str" cm="1">
        <f t="array" ref="U273">IF($C273="","",_xll.ECONOMATICA($C273,"pricediff",,"RealTime"))</f>
        <v/>
      </c>
      <c r="V273" s="86" t="str" cm="1">
        <f t="array" ref="V273">IF($C273="","",_xll.ECONOMATICA($C273,"percentdiff",,"RealTime"))</f>
        <v/>
      </c>
      <c r="W273" s="83" t="str" cm="1">
        <f t="array" ref="W273">IF($C273="","",_xll.ECONOMATICA($C273,"#shares",,"RealTime"))</f>
        <v/>
      </c>
      <c r="X273" s="83" t="str" cm="1">
        <f t="array" ref="X273">IF($C273="","",_xll.ECONOMATICA($C273,"volume$",,"RealTime"))</f>
        <v/>
      </c>
      <c r="Y273" s="87" t="str" cm="1">
        <f t="array" ref="Y273">IF($C273="","",_xll.ECONOMATICA($C273,"date",,"RealTime"))</f>
        <v/>
      </c>
    </row>
    <row r="274" spans="3:25" ht="15.5">
      <c r="C274" s="95"/>
      <c r="D274" s="96"/>
      <c r="E274" s="97"/>
      <c r="F274" s="98"/>
      <c r="G274" s="97"/>
      <c r="H274" s="97"/>
      <c r="J274" s="97"/>
      <c r="K274" s="97"/>
      <c r="L274" s="97"/>
      <c r="N274" s="84" t="str" cm="1">
        <f t="array" ref="N274">IF($C274="","",_xll.ECONOMATICA($C274,"open",,"RealTime"))</f>
        <v/>
      </c>
      <c r="O274" s="84" t="str" cm="1">
        <f t="array" ref="O274">IF($C274="","",_xll.ECONOMATICA($C274,"high",,"RealTime"))</f>
        <v/>
      </c>
      <c r="P274" s="84" t="str" cm="1">
        <f t="array" ref="P274">IF($C274="","",_xll.ECONOMATICA($C274,"low",,"RealTime"))</f>
        <v/>
      </c>
      <c r="Q274" s="84" t="str" cm="1">
        <f t="array" ref="Q274">IF($C274="","",_xll.ECONOMATICA($C274,"price",,"RealTime"))</f>
        <v/>
      </c>
      <c r="R274" s="84"/>
      <c r="S274" s="84" t="str" cm="1">
        <f t="array" ref="S274">IF($C274="","",_xll.ECONOMATICA($C274,"bidprice",,"RealTime"))</f>
        <v/>
      </c>
      <c r="T274" s="84" t="str" cm="1">
        <f t="array" ref="T274">IF($C274="","",_xll.ECONOMATICA($C274,"askprice",,"RealTime"))</f>
        <v/>
      </c>
      <c r="U274" s="88" t="str" cm="1">
        <f t="array" ref="U274">IF($C274="","",_xll.ECONOMATICA($C274,"pricediff",,"RealTime"))</f>
        <v/>
      </c>
      <c r="V274" s="88" t="str" cm="1">
        <f t="array" ref="V274">IF($C274="","",_xll.ECONOMATICA($C274,"percentdiff",,"RealTime"))</f>
        <v/>
      </c>
      <c r="W274" s="84" t="str" cm="1">
        <f t="array" ref="W274">IF($C274="","",_xll.ECONOMATICA($C274,"#shares",,"RealTime"))</f>
        <v/>
      </c>
      <c r="X274" s="84" t="str" cm="1">
        <f t="array" ref="X274">IF($C274="","",_xll.ECONOMATICA($C274,"volume$",,"RealTime"))</f>
        <v/>
      </c>
      <c r="Y274" s="89" t="str" cm="1">
        <f t="array" ref="Y274">IF($C274="","",_xll.ECONOMATICA($C274,"date",,"RealTime"))</f>
        <v/>
      </c>
    </row>
    <row r="275" spans="3:25" ht="15.5">
      <c r="C275" s="91"/>
      <c r="D275" s="92"/>
      <c r="E275" s="93"/>
      <c r="F275" s="94"/>
      <c r="G275" s="93"/>
      <c r="H275" s="93"/>
      <c r="J275" s="93"/>
      <c r="K275" s="93"/>
      <c r="L275" s="93"/>
      <c r="N275" s="83" t="str" cm="1">
        <f t="array" ref="N275">IF($C275="","",_xll.ECONOMATICA($C275,"open",,"RealTime"))</f>
        <v/>
      </c>
      <c r="O275" s="83" t="str" cm="1">
        <f t="array" ref="O275">IF($C275="","",_xll.ECONOMATICA($C275,"high",,"RealTime"))</f>
        <v/>
      </c>
      <c r="P275" s="83" t="str" cm="1">
        <f t="array" ref="P275">IF($C275="","",_xll.ECONOMATICA($C275,"low",,"RealTime"))</f>
        <v/>
      </c>
      <c r="Q275" s="83" t="str" cm="1">
        <f t="array" ref="Q275">IF($C275="","",_xll.ECONOMATICA($C275,"price",,"RealTime"))</f>
        <v/>
      </c>
      <c r="R275" s="83"/>
      <c r="S275" s="83" t="str" cm="1">
        <f t="array" ref="S275">IF($C275="","",_xll.ECONOMATICA($C275,"bidprice",,"RealTime"))</f>
        <v/>
      </c>
      <c r="T275" s="83" t="str" cm="1">
        <f t="array" ref="T275">IF($C275="","",_xll.ECONOMATICA($C275,"askprice",,"RealTime"))</f>
        <v/>
      </c>
      <c r="U275" s="86" t="str" cm="1">
        <f t="array" ref="U275">IF($C275="","",_xll.ECONOMATICA($C275,"pricediff",,"RealTime"))</f>
        <v/>
      </c>
      <c r="V275" s="86" t="str" cm="1">
        <f t="array" ref="V275">IF($C275="","",_xll.ECONOMATICA($C275,"percentdiff",,"RealTime"))</f>
        <v/>
      </c>
      <c r="W275" s="83" t="str" cm="1">
        <f t="array" ref="W275">IF($C275="","",_xll.ECONOMATICA($C275,"#shares",,"RealTime"))</f>
        <v/>
      </c>
      <c r="X275" s="83" t="str" cm="1">
        <f t="array" ref="X275">IF($C275="","",_xll.ECONOMATICA($C275,"volume$",,"RealTime"))</f>
        <v/>
      </c>
      <c r="Y275" s="87" t="str" cm="1">
        <f t="array" ref="Y275">IF($C275="","",_xll.ECONOMATICA($C275,"date",,"RealTime"))</f>
        <v/>
      </c>
    </row>
    <row r="276" spans="3:25" ht="15.5">
      <c r="C276" s="95"/>
      <c r="D276" s="96"/>
      <c r="E276" s="97"/>
      <c r="F276" s="98"/>
      <c r="G276" s="97"/>
      <c r="H276" s="97"/>
      <c r="J276" s="97"/>
      <c r="K276" s="97"/>
      <c r="L276" s="97"/>
      <c r="N276" s="84" t="str" cm="1">
        <f t="array" ref="N276">IF($C276="","",_xll.ECONOMATICA($C276,"open",,"RealTime"))</f>
        <v/>
      </c>
      <c r="O276" s="84" t="str" cm="1">
        <f t="array" ref="O276">IF($C276="","",_xll.ECONOMATICA($C276,"high",,"RealTime"))</f>
        <v/>
      </c>
      <c r="P276" s="84" t="str" cm="1">
        <f t="array" ref="P276">IF($C276="","",_xll.ECONOMATICA($C276,"low",,"RealTime"))</f>
        <v/>
      </c>
      <c r="Q276" s="84" t="str" cm="1">
        <f t="array" ref="Q276">IF($C276="","",_xll.ECONOMATICA($C276,"price",,"RealTime"))</f>
        <v/>
      </c>
      <c r="R276" s="84"/>
      <c r="S276" s="84" t="str" cm="1">
        <f t="array" ref="S276">IF($C276="","",_xll.ECONOMATICA($C276,"bidprice",,"RealTime"))</f>
        <v/>
      </c>
      <c r="T276" s="84" t="str" cm="1">
        <f t="array" ref="T276">IF($C276="","",_xll.ECONOMATICA($C276,"askprice",,"RealTime"))</f>
        <v/>
      </c>
      <c r="U276" s="88" t="str" cm="1">
        <f t="array" ref="U276">IF($C276="","",_xll.ECONOMATICA($C276,"pricediff",,"RealTime"))</f>
        <v/>
      </c>
      <c r="V276" s="88" t="str" cm="1">
        <f t="array" ref="V276">IF($C276="","",_xll.ECONOMATICA($C276,"percentdiff",,"RealTime"))</f>
        <v/>
      </c>
      <c r="W276" s="84" t="str" cm="1">
        <f t="array" ref="W276">IF($C276="","",_xll.ECONOMATICA($C276,"#shares",,"RealTime"))</f>
        <v/>
      </c>
      <c r="X276" s="84" t="str" cm="1">
        <f t="array" ref="X276">IF($C276="","",_xll.ECONOMATICA($C276,"volume$",,"RealTime"))</f>
        <v/>
      </c>
      <c r="Y276" s="89" t="str" cm="1">
        <f t="array" ref="Y276">IF($C276="","",_xll.ECONOMATICA($C276,"date",,"RealTime"))</f>
        <v/>
      </c>
    </row>
    <row r="277" spans="3:25" ht="15.5">
      <c r="C277" s="91"/>
      <c r="D277" s="92"/>
      <c r="E277" s="93"/>
      <c r="F277" s="94"/>
      <c r="G277" s="93"/>
      <c r="H277" s="93"/>
      <c r="J277" s="93"/>
      <c r="K277" s="93"/>
      <c r="L277" s="93"/>
      <c r="N277" s="83" t="str" cm="1">
        <f t="array" ref="N277">IF($C277="","",_xll.ECONOMATICA($C277,"open",,"RealTime"))</f>
        <v/>
      </c>
      <c r="O277" s="83" t="str" cm="1">
        <f t="array" ref="O277">IF($C277="","",_xll.ECONOMATICA($C277,"high",,"RealTime"))</f>
        <v/>
      </c>
      <c r="P277" s="83" t="str" cm="1">
        <f t="array" ref="P277">IF($C277="","",_xll.ECONOMATICA($C277,"low",,"RealTime"))</f>
        <v/>
      </c>
      <c r="Q277" s="83" t="str" cm="1">
        <f t="array" ref="Q277">IF($C277="","",_xll.ECONOMATICA($C277,"price",,"RealTime"))</f>
        <v/>
      </c>
      <c r="R277" s="83"/>
      <c r="S277" s="83" t="str" cm="1">
        <f t="array" ref="S277">IF($C277="","",_xll.ECONOMATICA($C277,"bidprice",,"RealTime"))</f>
        <v/>
      </c>
      <c r="T277" s="83" t="str" cm="1">
        <f t="array" ref="T277">IF($C277="","",_xll.ECONOMATICA($C277,"askprice",,"RealTime"))</f>
        <v/>
      </c>
      <c r="U277" s="86" t="str" cm="1">
        <f t="array" ref="U277">IF($C277="","",_xll.ECONOMATICA($C277,"pricediff",,"RealTime"))</f>
        <v/>
      </c>
      <c r="V277" s="86" t="str" cm="1">
        <f t="array" ref="V277">IF($C277="","",_xll.ECONOMATICA($C277,"percentdiff",,"RealTime"))</f>
        <v/>
      </c>
      <c r="W277" s="83" t="str" cm="1">
        <f t="array" ref="W277">IF($C277="","",_xll.ECONOMATICA($C277,"#shares",,"RealTime"))</f>
        <v/>
      </c>
      <c r="X277" s="83" t="str" cm="1">
        <f t="array" ref="X277">IF($C277="","",_xll.ECONOMATICA($C277,"volume$",,"RealTime"))</f>
        <v/>
      </c>
      <c r="Y277" s="87" t="str" cm="1">
        <f t="array" ref="Y277">IF($C277="","",_xll.ECONOMATICA($C277,"date",,"RealTime"))</f>
        <v/>
      </c>
    </row>
    <row r="278" spans="3:25" ht="15.5">
      <c r="C278" s="95"/>
      <c r="D278" s="96"/>
      <c r="E278" s="97"/>
      <c r="F278" s="98"/>
      <c r="G278" s="97"/>
      <c r="H278" s="97"/>
      <c r="J278" s="97"/>
      <c r="K278" s="97"/>
      <c r="L278" s="97"/>
      <c r="N278" s="84" t="str" cm="1">
        <f t="array" ref="N278">IF($C278="","",_xll.ECONOMATICA($C278,"open",,"RealTime"))</f>
        <v/>
      </c>
      <c r="O278" s="84" t="str" cm="1">
        <f t="array" ref="O278">IF($C278="","",_xll.ECONOMATICA($C278,"high",,"RealTime"))</f>
        <v/>
      </c>
      <c r="P278" s="84" t="str" cm="1">
        <f t="array" ref="P278">IF($C278="","",_xll.ECONOMATICA($C278,"low",,"RealTime"))</f>
        <v/>
      </c>
      <c r="Q278" s="84" t="str" cm="1">
        <f t="array" ref="Q278">IF($C278="","",_xll.ECONOMATICA($C278,"price",,"RealTime"))</f>
        <v/>
      </c>
      <c r="R278" s="84"/>
      <c r="S278" s="84" t="str" cm="1">
        <f t="array" ref="S278">IF($C278="","",_xll.ECONOMATICA($C278,"bidprice",,"RealTime"))</f>
        <v/>
      </c>
      <c r="T278" s="84" t="str" cm="1">
        <f t="array" ref="T278">IF($C278="","",_xll.ECONOMATICA($C278,"askprice",,"RealTime"))</f>
        <v/>
      </c>
      <c r="U278" s="88" t="str" cm="1">
        <f t="array" ref="U278">IF($C278="","",_xll.ECONOMATICA($C278,"pricediff",,"RealTime"))</f>
        <v/>
      </c>
      <c r="V278" s="88" t="str" cm="1">
        <f t="array" ref="V278">IF($C278="","",_xll.ECONOMATICA($C278,"percentdiff",,"RealTime"))</f>
        <v/>
      </c>
      <c r="W278" s="84" t="str" cm="1">
        <f t="array" ref="W278">IF($C278="","",_xll.ECONOMATICA($C278,"#shares",,"RealTime"))</f>
        <v/>
      </c>
      <c r="X278" s="84" t="str" cm="1">
        <f t="array" ref="X278">IF($C278="","",_xll.ECONOMATICA($C278,"volume$",,"RealTime"))</f>
        <v/>
      </c>
      <c r="Y278" s="89" t="str" cm="1">
        <f t="array" ref="Y278">IF($C278="","",_xll.ECONOMATICA($C278,"date",,"RealTime"))</f>
        <v/>
      </c>
    </row>
    <row r="279" spans="3:25" ht="15.5">
      <c r="C279" s="91"/>
      <c r="D279" s="92"/>
      <c r="E279" s="93"/>
      <c r="F279" s="94"/>
      <c r="G279" s="93"/>
      <c r="H279" s="93"/>
      <c r="J279" s="93"/>
      <c r="K279" s="93"/>
      <c r="L279" s="93"/>
      <c r="N279" s="83" t="str" cm="1">
        <f t="array" ref="N279">IF($C279="","",_xll.ECONOMATICA($C279,"open",,"RealTime"))</f>
        <v/>
      </c>
      <c r="O279" s="83" t="str" cm="1">
        <f t="array" ref="O279">IF($C279="","",_xll.ECONOMATICA($C279,"high",,"RealTime"))</f>
        <v/>
      </c>
      <c r="P279" s="83" t="str" cm="1">
        <f t="array" ref="P279">IF($C279="","",_xll.ECONOMATICA($C279,"low",,"RealTime"))</f>
        <v/>
      </c>
      <c r="Q279" s="83" t="str" cm="1">
        <f t="array" ref="Q279">IF($C279="","",_xll.ECONOMATICA($C279,"price",,"RealTime"))</f>
        <v/>
      </c>
      <c r="R279" s="83"/>
      <c r="S279" s="83" t="str" cm="1">
        <f t="array" ref="S279">IF($C279="","",_xll.ECONOMATICA($C279,"bidprice",,"RealTime"))</f>
        <v/>
      </c>
      <c r="T279" s="83" t="str" cm="1">
        <f t="array" ref="T279">IF($C279="","",_xll.ECONOMATICA($C279,"askprice",,"RealTime"))</f>
        <v/>
      </c>
      <c r="U279" s="86" t="str" cm="1">
        <f t="array" ref="U279">IF($C279="","",_xll.ECONOMATICA($C279,"pricediff",,"RealTime"))</f>
        <v/>
      </c>
      <c r="V279" s="86" t="str" cm="1">
        <f t="array" ref="V279">IF($C279="","",_xll.ECONOMATICA($C279,"percentdiff",,"RealTime"))</f>
        <v/>
      </c>
      <c r="W279" s="83" t="str" cm="1">
        <f t="array" ref="W279">IF($C279="","",_xll.ECONOMATICA($C279,"#shares",,"RealTime"))</f>
        <v/>
      </c>
      <c r="X279" s="83" t="str" cm="1">
        <f t="array" ref="X279">IF($C279="","",_xll.ECONOMATICA($C279,"volume$",,"RealTime"))</f>
        <v/>
      </c>
      <c r="Y279" s="87" t="str" cm="1">
        <f t="array" ref="Y279">IF($C279="","",_xll.ECONOMATICA($C279,"date",,"RealTime"))</f>
        <v/>
      </c>
    </row>
    <row r="280" spans="3:25" ht="15.5">
      <c r="C280" s="95"/>
      <c r="D280" s="96"/>
      <c r="E280" s="97"/>
      <c r="F280" s="98"/>
      <c r="G280" s="97"/>
      <c r="H280" s="97"/>
      <c r="J280" s="97"/>
      <c r="K280" s="97"/>
      <c r="L280" s="97"/>
      <c r="N280" s="84" t="str" cm="1">
        <f t="array" ref="N280">IF($C280="","",_xll.ECONOMATICA($C280,"open",,"RealTime"))</f>
        <v/>
      </c>
      <c r="O280" s="84" t="str" cm="1">
        <f t="array" ref="O280">IF($C280="","",_xll.ECONOMATICA($C280,"high",,"RealTime"))</f>
        <v/>
      </c>
      <c r="P280" s="84" t="str" cm="1">
        <f t="array" ref="P280">IF($C280="","",_xll.ECONOMATICA($C280,"low",,"RealTime"))</f>
        <v/>
      </c>
      <c r="Q280" s="84" t="str" cm="1">
        <f t="array" ref="Q280">IF($C280="","",_xll.ECONOMATICA($C280,"price",,"RealTime"))</f>
        <v/>
      </c>
      <c r="R280" s="84"/>
      <c r="S280" s="84" t="str" cm="1">
        <f t="array" ref="S280">IF($C280="","",_xll.ECONOMATICA($C280,"bidprice",,"RealTime"))</f>
        <v/>
      </c>
      <c r="T280" s="84" t="str" cm="1">
        <f t="array" ref="T280">IF($C280="","",_xll.ECONOMATICA($C280,"askprice",,"RealTime"))</f>
        <v/>
      </c>
      <c r="U280" s="88" t="str" cm="1">
        <f t="array" ref="U280">IF($C280="","",_xll.ECONOMATICA($C280,"pricediff",,"RealTime"))</f>
        <v/>
      </c>
      <c r="V280" s="88" t="str" cm="1">
        <f t="array" ref="V280">IF($C280="","",_xll.ECONOMATICA($C280,"percentdiff",,"RealTime"))</f>
        <v/>
      </c>
      <c r="W280" s="84" t="str" cm="1">
        <f t="array" ref="W280">IF($C280="","",_xll.ECONOMATICA($C280,"#shares",,"RealTime"))</f>
        <v/>
      </c>
      <c r="X280" s="84" t="str" cm="1">
        <f t="array" ref="X280">IF($C280="","",_xll.ECONOMATICA($C280,"volume$",,"RealTime"))</f>
        <v/>
      </c>
      <c r="Y280" s="89" t="str" cm="1">
        <f t="array" ref="Y280">IF($C280="","",_xll.ECONOMATICA($C280,"date",,"RealTime"))</f>
        <v/>
      </c>
    </row>
    <row r="281" spans="3:25" ht="15.5">
      <c r="C281" s="91"/>
      <c r="D281" s="92"/>
      <c r="E281" s="93"/>
      <c r="F281" s="94"/>
      <c r="G281" s="93"/>
      <c r="H281" s="93"/>
      <c r="J281" s="93"/>
      <c r="K281" s="93"/>
      <c r="L281" s="93"/>
      <c r="N281" s="83" t="str" cm="1">
        <f t="array" ref="N281">IF($C281="","",_xll.ECONOMATICA($C281,"open",,"RealTime"))</f>
        <v/>
      </c>
      <c r="O281" s="83" t="str" cm="1">
        <f t="array" ref="O281">IF($C281="","",_xll.ECONOMATICA($C281,"high",,"RealTime"))</f>
        <v/>
      </c>
      <c r="P281" s="83" t="str" cm="1">
        <f t="array" ref="P281">IF($C281="","",_xll.ECONOMATICA($C281,"low",,"RealTime"))</f>
        <v/>
      </c>
      <c r="Q281" s="83" t="str" cm="1">
        <f t="array" ref="Q281">IF($C281="","",_xll.ECONOMATICA($C281,"price",,"RealTime"))</f>
        <v/>
      </c>
      <c r="R281" s="83"/>
      <c r="S281" s="83" t="str" cm="1">
        <f t="array" ref="S281">IF($C281="","",_xll.ECONOMATICA($C281,"bidprice",,"RealTime"))</f>
        <v/>
      </c>
      <c r="T281" s="83" t="str" cm="1">
        <f t="array" ref="T281">IF($C281="","",_xll.ECONOMATICA($C281,"askprice",,"RealTime"))</f>
        <v/>
      </c>
      <c r="U281" s="86" t="str" cm="1">
        <f t="array" ref="U281">IF($C281="","",_xll.ECONOMATICA($C281,"pricediff",,"RealTime"))</f>
        <v/>
      </c>
      <c r="V281" s="86" t="str" cm="1">
        <f t="array" ref="V281">IF($C281="","",_xll.ECONOMATICA($C281,"percentdiff",,"RealTime"))</f>
        <v/>
      </c>
      <c r="W281" s="83" t="str" cm="1">
        <f t="array" ref="W281">IF($C281="","",_xll.ECONOMATICA($C281,"#shares",,"RealTime"))</f>
        <v/>
      </c>
      <c r="X281" s="83" t="str" cm="1">
        <f t="array" ref="X281">IF($C281="","",_xll.ECONOMATICA($C281,"volume$",,"RealTime"))</f>
        <v/>
      </c>
      <c r="Y281" s="87" t="str" cm="1">
        <f t="array" ref="Y281">IF($C281="","",_xll.ECONOMATICA($C281,"date",,"RealTime"))</f>
        <v/>
      </c>
    </row>
    <row r="282" spans="3:25" ht="15.5">
      <c r="C282" s="95"/>
      <c r="D282" s="96"/>
      <c r="E282" s="97"/>
      <c r="F282" s="98"/>
      <c r="G282" s="97"/>
      <c r="H282" s="97"/>
      <c r="J282" s="97"/>
      <c r="K282" s="97"/>
      <c r="L282" s="97"/>
      <c r="N282" s="84" t="str" cm="1">
        <f t="array" ref="N282">IF($C282="","",_xll.ECONOMATICA($C282,"open",,"RealTime"))</f>
        <v/>
      </c>
      <c r="O282" s="84" t="str" cm="1">
        <f t="array" ref="O282">IF($C282="","",_xll.ECONOMATICA($C282,"high",,"RealTime"))</f>
        <v/>
      </c>
      <c r="P282" s="84" t="str" cm="1">
        <f t="array" ref="P282">IF($C282="","",_xll.ECONOMATICA($C282,"low",,"RealTime"))</f>
        <v/>
      </c>
      <c r="Q282" s="84" t="str" cm="1">
        <f t="array" ref="Q282">IF($C282="","",_xll.ECONOMATICA($C282,"price",,"RealTime"))</f>
        <v/>
      </c>
      <c r="R282" s="84"/>
      <c r="S282" s="84" t="str" cm="1">
        <f t="array" ref="S282">IF($C282="","",_xll.ECONOMATICA($C282,"bidprice",,"RealTime"))</f>
        <v/>
      </c>
      <c r="T282" s="84" t="str" cm="1">
        <f t="array" ref="T282">IF($C282="","",_xll.ECONOMATICA($C282,"askprice",,"RealTime"))</f>
        <v/>
      </c>
      <c r="U282" s="88" t="str" cm="1">
        <f t="array" ref="U282">IF($C282="","",_xll.ECONOMATICA($C282,"pricediff",,"RealTime"))</f>
        <v/>
      </c>
      <c r="V282" s="88" t="str" cm="1">
        <f t="array" ref="V282">IF($C282="","",_xll.ECONOMATICA($C282,"percentdiff",,"RealTime"))</f>
        <v/>
      </c>
      <c r="W282" s="84" t="str" cm="1">
        <f t="array" ref="W282">IF($C282="","",_xll.ECONOMATICA($C282,"#shares",,"RealTime"))</f>
        <v/>
      </c>
      <c r="X282" s="84" t="str" cm="1">
        <f t="array" ref="X282">IF($C282="","",_xll.ECONOMATICA($C282,"volume$",,"RealTime"))</f>
        <v/>
      </c>
      <c r="Y282" s="89" t="str" cm="1">
        <f t="array" ref="Y282">IF($C282="","",_xll.ECONOMATICA($C282,"date",,"RealTime"))</f>
        <v/>
      </c>
    </row>
    <row r="283" spans="3:25" ht="15.5">
      <c r="C283" s="91"/>
      <c r="D283" s="92"/>
      <c r="E283" s="93"/>
      <c r="F283" s="94"/>
      <c r="G283" s="93"/>
      <c r="H283" s="93"/>
      <c r="J283" s="93"/>
      <c r="K283" s="93"/>
      <c r="L283" s="93"/>
      <c r="N283" s="83" t="str" cm="1">
        <f t="array" ref="N283">IF($C283="","",_xll.ECONOMATICA($C283,"open",,"RealTime"))</f>
        <v/>
      </c>
      <c r="O283" s="83" t="str" cm="1">
        <f t="array" ref="O283">IF($C283="","",_xll.ECONOMATICA($C283,"high",,"RealTime"))</f>
        <v/>
      </c>
      <c r="P283" s="83" t="str" cm="1">
        <f t="array" ref="P283">IF($C283="","",_xll.ECONOMATICA($C283,"low",,"RealTime"))</f>
        <v/>
      </c>
      <c r="Q283" s="83" t="str" cm="1">
        <f t="array" ref="Q283">IF($C283="","",_xll.ECONOMATICA($C283,"price",,"RealTime"))</f>
        <v/>
      </c>
      <c r="R283" s="83"/>
      <c r="S283" s="83" t="str" cm="1">
        <f t="array" ref="S283">IF($C283="","",_xll.ECONOMATICA($C283,"bidprice",,"RealTime"))</f>
        <v/>
      </c>
      <c r="T283" s="83" t="str" cm="1">
        <f t="array" ref="T283">IF($C283="","",_xll.ECONOMATICA($C283,"askprice",,"RealTime"))</f>
        <v/>
      </c>
      <c r="U283" s="86" t="str" cm="1">
        <f t="array" ref="U283">IF($C283="","",_xll.ECONOMATICA($C283,"pricediff",,"RealTime"))</f>
        <v/>
      </c>
      <c r="V283" s="86" t="str" cm="1">
        <f t="array" ref="V283">IF($C283="","",_xll.ECONOMATICA($C283,"percentdiff",,"RealTime"))</f>
        <v/>
      </c>
      <c r="W283" s="83" t="str" cm="1">
        <f t="array" ref="W283">IF($C283="","",_xll.ECONOMATICA($C283,"#shares",,"RealTime"))</f>
        <v/>
      </c>
      <c r="X283" s="83" t="str" cm="1">
        <f t="array" ref="X283">IF($C283="","",_xll.ECONOMATICA($C283,"volume$",,"RealTime"))</f>
        <v/>
      </c>
      <c r="Y283" s="87" t="str" cm="1">
        <f t="array" ref="Y283">IF($C283="","",_xll.ECONOMATICA($C283,"date",,"RealTime"))</f>
        <v/>
      </c>
    </row>
    <row r="284" spans="3:25" ht="15.5">
      <c r="C284" s="95"/>
      <c r="D284" s="96"/>
      <c r="E284" s="97"/>
      <c r="F284" s="98"/>
      <c r="G284" s="97"/>
      <c r="H284" s="97"/>
      <c r="J284" s="97"/>
      <c r="K284" s="97"/>
      <c r="L284" s="97"/>
      <c r="N284" s="84" t="str" cm="1">
        <f t="array" ref="N284">IF($C284="","",_xll.ECONOMATICA($C284,"open",,"RealTime"))</f>
        <v/>
      </c>
      <c r="O284" s="84" t="str" cm="1">
        <f t="array" ref="O284">IF($C284="","",_xll.ECONOMATICA($C284,"high",,"RealTime"))</f>
        <v/>
      </c>
      <c r="P284" s="84" t="str" cm="1">
        <f t="array" ref="P284">IF($C284="","",_xll.ECONOMATICA($C284,"low",,"RealTime"))</f>
        <v/>
      </c>
      <c r="Q284" s="84" t="str" cm="1">
        <f t="array" ref="Q284">IF($C284="","",_xll.ECONOMATICA($C284,"price",,"RealTime"))</f>
        <v/>
      </c>
      <c r="R284" s="84"/>
      <c r="S284" s="84" t="str" cm="1">
        <f t="array" ref="S284">IF($C284="","",_xll.ECONOMATICA($C284,"bidprice",,"RealTime"))</f>
        <v/>
      </c>
      <c r="T284" s="84" t="str" cm="1">
        <f t="array" ref="T284">IF($C284="","",_xll.ECONOMATICA($C284,"askprice",,"RealTime"))</f>
        <v/>
      </c>
      <c r="U284" s="88" t="str" cm="1">
        <f t="array" ref="U284">IF($C284="","",_xll.ECONOMATICA($C284,"pricediff",,"RealTime"))</f>
        <v/>
      </c>
      <c r="V284" s="88" t="str" cm="1">
        <f t="array" ref="V284">IF($C284="","",_xll.ECONOMATICA($C284,"percentdiff",,"RealTime"))</f>
        <v/>
      </c>
      <c r="W284" s="84" t="str" cm="1">
        <f t="array" ref="W284">IF($C284="","",_xll.ECONOMATICA($C284,"#shares",,"RealTime"))</f>
        <v/>
      </c>
      <c r="X284" s="84" t="str" cm="1">
        <f t="array" ref="X284">IF($C284="","",_xll.ECONOMATICA($C284,"volume$",,"RealTime"))</f>
        <v/>
      </c>
      <c r="Y284" s="89" t="str" cm="1">
        <f t="array" ref="Y284">IF($C284="","",_xll.ECONOMATICA($C284,"date",,"RealTime"))</f>
        <v/>
      </c>
    </row>
    <row r="285" spans="3:25" ht="15.5">
      <c r="C285" s="91"/>
      <c r="D285" s="92"/>
      <c r="E285" s="93"/>
      <c r="F285" s="94"/>
      <c r="G285" s="93"/>
      <c r="H285" s="93"/>
      <c r="J285" s="93"/>
      <c r="K285" s="93"/>
      <c r="L285" s="93"/>
      <c r="N285" s="83" t="str" cm="1">
        <f t="array" ref="N285">IF($C285="","",_xll.ECONOMATICA($C285,"open",,"RealTime"))</f>
        <v/>
      </c>
      <c r="O285" s="83" t="str" cm="1">
        <f t="array" ref="O285">IF($C285="","",_xll.ECONOMATICA($C285,"high",,"RealTime"))</f>
        <v/>
      </c>
      <c r="P285" s="83" t="str" cm="1">
        <f t="array" ref="P285">IF($C285="","",_xll.ECONOMATICA($C285,"low",,"RealTime"))</f>
        <v/>
      </c>
      <c r="Q285" s="83" t="str" cm="1">
        <f t="array" ref="Q285">IF($C285="","",_xll.ECONOMATICA($C285,"price",,"RealTime"))</f>
        <v/>
      </c>
      <c r="R285" s="83"/>
      <c r="S285" s="83" t="str" cm="1">
        <f t="array" ref="S285">IF($C285="","",_xll.ECONOMATICA($C285,"bidprice",,"RealTime"))</f>
        <v/>
      </c>
      <c r="T285" s="83" t="str" cm="1">
        <f t="array" ref="T285">IF($C285="","",_xll.ECONOMATICA($C285,"askprice",,"RealTime"))</f>
        <v/>
      </c>
      <c r="U285" s="86" t="str" cm="1">
        <f t="array" ref="U285">IF($C285="","",_xll.ECONOMATICA($C285,"pricediff",,"RealTime"))</f>
        <v/>
      </c>
      <c r="V285" s="86" t="str" cm="1">
        <f t="array" ref="V285">IF($C285="","",_xll.ECONOMATICA($C285,"percentdiff",,"RealTime"))</f>
        <v/>
      </c>
      <c r="W285" s="83" t="str" cm="1">
        <f t="array" ref="W285">IF($C285="","",_xll.ECONOMATICA($C285,"#shares",,"RealTime"))</f>
        <v/>
      </c>
      <c r="X285" s="83" t="str" cm="1">
        <f t="array" ref="X285">IF($C285="","",_xll.ECONOMATICA($C285,"volume$",,"RealTime"))</f>
        <v/>
      </c>
      <c r="Y285" s="87" t="str" cm="1">
        <f t="array" ref="Y285">IF($C285="","",_xll.ECONOMATICA($C285,"date",,"RealTime"))</f>
        <v/>
      </c>
    </row>
    <row r="286" spans="3:25" ht="15.5">
      <c r="C286" s="95"/>
      <c r="D286" s="96"/>
      <c r="E286" s="97"/>
      <c r="F286" s="98"/>
      <c r="G286" s="97"/>
      <c r="H286" s="97"/>
      <c r="J286" s="97"/>
      <c r="K286" s="97"/>
      <c r="L286" s="97"/>
      <c r="N286" s="84" t="str" cm="1">
        <f t="array" ref="N286">IF($C286="","",_xll.ECONOMATICA($C286,"open",,"RealTime"))</f>
        <v/>
      </c>
      <c r="O286" s="84" t="str" cm="1">
        <f t="array" ref="O286">IF($C286="","",_xll.ECONOMATICA($C286,"high",,"RealTime"))</f>
        <v/>
      </c>
      <c r="P286" s="84" t="str" cm="1">
        <f t="array" ref="P286">IF($C286="","",_xll.ECONOMATICA($C286,"low",,"RealTime"))</f>
        <v/>
      </c>
      <c r="Q286" s="84" t="str" cm="1">
        <f t="array" ref="Q286">IF($C286="","",_xll.ECONOMATICA($C286,"price",,"RealTime"))</f>
        <v/>
      </c>
      <c r="R286" s="84"/>
      <c r="S286" s="84" t="str" cm="1">
        <f t="array" ref="S286">IF($C286="","",_xll.ECONOMATICA($C286,"bidprice",,"RealTime"))</f>
        <v/>
      </c>
      <c r="T286" s="84" t="str" cm="1">
        <f t="array" ref="T286">IF($C286="","",_xll.ECONOMATICA($C286,"askprice",,"RealTime"))</f>
        <v/>
      </c>
      <c r="U286" s="88" t="str" cm="1">
        <f t="array" ref="U286">IF($C286="","",_xll.ECONOMATICA($C286,"pricediff",,"RealTime"))</f>
        <v/>
      </c>
      <c r="V286" s="88" t="str" cm="1">
        <f t="array" ref="V286">IF($C286="","",_xll.ECONOMATICA($C286,"percentdiff",,"RealTime"))</f>
        <v/>
      </c>
      <c r="W286" s="84" t="str" cm="1">
        <f t="array" ref="W286">IF($C286="","",_xll.ECONOMATICA($C286,"#shares",,"RealTime"))</f>
        <v/>
      </c>
      <c r="X286" s="84" t="str" cm="1">
        <f t="array" ref="X286">IF($C286="","",_xll.ECONOMATICA($C286,"volume$",,"RealTime"))</f>
        <v/>
      </c>
      <c r="Y286" s="89" t="str" cm="1">
        <f t="array" ref="Y286">IF($C286="","",_xll.ECONOMATICA($C286,"date",,"RealTime"))</f>
        <v/>
      </c>
    </row>
    <row r="287" spans="3:25" ht="15.5">
      <c r="C287" s="91"/>
      <c r="D287" s="92"/>
      <c r="E287" s="93"/>
      <c r="F287" s="94"/>
      <c r="G287" s="93"/>
      <c r="H287" s="93"/>
      <c r="J287" s="93"/>
      <c r="K287" s="93"/>
      <c r="L287" s="93"/>
      <c r="N287" s="83" t="str" cm="1">
        <f t="array" ref="N287">IF($C287="","",_xll.ECONOMATICA($C287,"open",,"RealTime"))</f>
        <v/>
      </c>
      <c r="O287" s="83" t="str" cm="1">
        <f t="array" ref="O287">IF($C287="","",_xll.ECONOMATICA($C287,"high",,"RealTime"))</f>
        <v/>
      </c>
      <c r="P287" s="83" t="str" cm="1">
        <f t="array" ref="P287">IF($C287="","",_xll.ECONOMATICA($C287,"low",,"RealTime"))</f>
        <v/>
      </c>
      <c r="Q287" s="83" t="str" cm="1">
        <f t="array" ref="Q287">IF($C287="","",_xll.ECONOMATICA($C287,"price",,"RealTime"))</f>
        <v/>
      </c>
      <c r="R287" s="83"/>
      <c r="S287" s="83" t="str" cm="1">
        <f t="array" ref="S287">IF($C287="","",_xll.ECONOMATICA($C287,"bidprice",,"RealTime"))</f>
        <v/>
      </c>
      <c r="T287" s="83" t="str" cm="1">
        <f t="array" ref="T287">IF($C287="","",_xll.ECONOMATICA($C287,"askprice",,"RealTime"))</f>
        <v/>
      </c>
      <c r="U287" s="86" t="str" cm="1">
        <f t="array" ref="U287">IF($C287="","",_xll.ECONOMATICA($C287,"pricediff",,"RealTime"))</f>
        <v/>
      </c>
      <c r="V287" s="86" t="str" cm="1">
        <f t="array" ref="V287">IF($C287="","",_xll.ECONOMATICA($C287,"percentdiff",,"RealTime"))</f>
        <v/>
      </c>
      <c r="W287" s="83" t="str" cm="1">
        <f t="array" ref="W287">IF($C287="","",_xll.ECONOMATICA($C287,"#shares",,"RealTime"))</f>
        <v/>
      </c>
      <c r="X287" s="83" t="str" cm="1">
        <f t="array" ref="X287">IF($C287="","",_xll.ECONOMATICA($C287,"volume$",,"RealTime"))</f>
        <v/>
      </c>
      <c r="Y287" s="87" t="str" cm="1">
        <f t="array" ref="Y287">IF($C287="","",_xll.ECONOMATICA($C287,"date",,"RealTime"))</f>
        <v/>
      </c>
    </row>
    <row r="288" spans="3:25" ht="15.5">
      <c r="C288" s="95"/>
      <c r="D288" s="96"/>
      <c r="E288" s="97"/>
      <c r="F288" s="98"/>
      <c r="G288" s="97"/>
      <c r="H288" s="97"/>
      <c r="J288" s="97"/>
      <c r="K288" s="97"/>
      <c r="L288" s="97"/>
      <c r="N288" s="84" t="str" cm="1">
        <f t="array" ref="N288">IF($C288="","",_xll.ECONOMATICA($C288,"open",,"RealTime"))</f>
        <v/>
      </c>
      <c r="O288" s="84" t="str" cm="1">
        <f t="array" ref="O288">IF($C288="","",_xll.ECONOMATICA($C288,"high",,"RealTime"))</f>
        <v/>
      </c>
      <c r="P288" s="84" t="str" cm="1">
        <f t="array" ref="P288">IF($C288="","",_xll.ECONOMATICA($C288,"low",,"RealTime"))</f>
        <v/>
      </c>
      <c r="Q288" s="84" t="str" cm="1">
        <f t="array" ref="Q288">IF($C288="","",_xll.ECONOMATICA($C288,"price",,"RealTime"))</f>
        <v/>
      </c>
      <c r="R288" s="84"/>
      <c r="S288" s="84" t="str" cm="1">
        <f t="array" ref="S288">IF($C288="","",_xll.ECONOMATICA($C288,"bidprice",,"RealTime"))</f>
        <v/>
      </c>
      <c r="T288" s="84" t="str" cm="1">
        <f t="array" ref="T288">IF($C288="","",_xll.ECONOMATICA($C288,"askprice",,"RealTime"))</f>
        <v/>
      </c>
      <c r="U288" s="88" t="str" cm="1">
        <f t="array" ref="U288">IF($C288="","",_xll.ECONOMATICA($C288,"pricediff",,"RealTime"))</f>
        <v/>
      </c>
      <c r="V288" s="88" t="str" cm="1">
        <f t="array" ref="V288">IF($C288="","",_xll.ECONOMATICA($C288,"percentdiff",,"RealTime"))</f>
        <v/>
      </c>
      <c r="W288" s="84" t="str" cm="1">
        <f t="array" ref="W288">IF($C288="","",_xll.ECONOMATICA($C288,"#shares",,"RealTime"))</f>
        <v/>
      </c>
      <c r="X288" s="84" t="str" cm="1">
        <f t="array" ref="X288">IF($C288="","",_xll.ECONOMATICA($C288,"volume$",,"RealTime"))</f>
        <v/>
      </c>
      <c r="Y288" s="89" t="str" cm="1">
        <f t="array" ref="Y288">IF($C288="","",_xll.ECONOMATICA($C288,"date",,"RealTime"))</f>
        <v/>
      </c>
    </row>
    <row r="289" spans="3:25" ht="15.5">
      <c r="C289" s="91"/>
      <c r="D289" s="92"/>
      <c r="E289" s="93"/>
      <c r="F289" s="94"/>
      <c r="G289" s="93"/>
      <c r="H289" s="93"/>
      <c r="J289" s="93"/>
      <c r="K289" s="93"/>
      <c r="L289" s="93"/>
      <c r="N289" s="83" t="str" cm="1">
        <f t="array" ref="N289">IF($C289="","",_xll.ECONOMATICA($C289,"open",,"RealTime"))</f>
        <v/>
      </c>
      <c r="O289" s="83" t="str" cm="1">
        <f t="array" ref="O289">IF($C289="","",_xll.ECONOMATICA($C289,"high",,"RealTime"))</f>
        <v/>
      </c>
      <c r="P289" s="83" t="str" cm="1">
        <f t="array" ref="P289">IF($C289="","",_xll.ECONOMATICA($C289,"low",,"RealTime"))</f>
        <v/>
      </c>
      <c r="Q289" s="83" t="str" cm="1">
        <f t="array" ref="Q289">IF($C289="","",_xll.ECONOMATICA($C289,"price",,"RealTime"))</f>
        <v/>
      </c>
      <c r="R289" s="83"/>
      <c r="S289" s="83" t="str" cm="1">
        <f t="array" ref="S289">IF($C289="","",_xll.ECONOMATICA($C289,"bidprice",,"RealTime"))</f>
        <v/>
      </c>
      <c r="T289" s="83" t="str" cm="1">
        <f t="array" ref="T289">IF($C289="","",_xll.ECONOMATICA($C289,"askprice",,"RealTime"))</f>
        <v/>
      </c>
      <c r="U289" s="86" t="str" cm="1">
        <f t="array" ref="U289">IF($C289="","",_xll.ECONOMATICA($C289,"pricediff",,"RealTime"))</f>
        <v/>
      </c>
      <c r="V289" s="86" t="str" cm="1">
        <f t="array" ref="V289">IF($C289="","",_xll.ECONOMATICA($C289,"percentdiff",,"RealTime"))</f>
        <v/>
      </c>
      <c r="W289" s="83" t="str" cm="1">
        <f t="array" ref="W289">IF($C289="","",_xll.ECONOMATICA($C289,"#shares",,"RealTime"))</f>
        <v/>
      </c>
      <c r="X289" s="83" t="str" cm="1">
        <f t="array" ref="X289">IF($C289="","",_xll.ECONOMATICA($C289,"volume$",,"RealTime"))</f>
        <v/>
      </c>
      <c r="Y289" s="87" t="str" cm="1">
        <f t="array" ref="Y289">IF($C289="","",_xll.ECONOMATICA($C289,"date",,"RealTime"))</f>
        <v/>
      </c>
    </row>
    <row r="290" spans="3:25" ht="15.5">
      <c r="C290" s="95"/>
      <c r="D290" s="96"/>
      <c r="E290" s="97"/>
      <c r="F290" s="98"/>
      <c r="G290" s="97"/>
      <c r="H290" s="97"/>
      <c r="J290" s="97"/>
      <c r="K290" s="97"/>
      <c r="L290" s="97"/>
      <c r="N290" s="84" t="str" cm="1">
        <f t="array" ref="N290">IF($C290="","",_xll.ECONOMATICA($C290,"open",,"RealTime"))</f>
        <v/>
      </c>
      <c r="O290" s="84" t="str" cm="1">
        <f t="array" ref="O290">IF($C290="","",_xll.ECONOMATICA($C290,"high",,"RealTime"))</f>
        <v/>
      </c>
      <c r="P290" s="84" t="str" cm="1">
        <f t="array" ref="P290">IF($C290="","",_xll.ECONOMATICA($C290,"low",,"RealTime"))</f>
        <v/>
      </c>
      <c r="Q290" s="84" t="str" cm="1">
        <f t="array" ref="Q290">IF($C290="","",_xll.ECONOMATICA($C290,"price",,"RealTime"))</f>
        <v/>
      </c>
      <c r="R290" s="84"/>
      <c r="S290" s="84" t="str" cm="1">
        <f t="array" ref="S290">IF($C290="","",_xll.ECONOMATICA($C290,"bidprice",,"RealTime"))</f>
        <v/>
      </c>
      <c r="T290" s="84" t="str" cm="1">
        <f t="array" ref="T290">IF($C290="","",_xll.ECONOMATICA($C290,"askprice",,"RealTime"))</f>
        <v/>
      </c>
      <c r="U290" s="88" t="str" cm="1">
        <f t="array" ref="U290">IF($C290="","",_xll.ECONOMATICA($C290,"pricediff",,"RealTime"))</f>
        <v/>
      </c>
      <c r="V290" s="88" t="str" cm="1">
        <f t="array" ref="V290">IF($C290="","",_xll.ECONOMATICA($C290,"percentdiff",,"RealTime"))</f>
        <v/>
      </c>
      <c r="W290" s="84" t="str" cm="1">
        <f t="array" ref="W290">IF($C290="","",_xll.ECONOMATICA($C290,"#shares",,"RealTime"))</f>
        <v/>
      </c>
      <c r="X290" s="84" t="str" cm="1">
        <f t="array" ref="X290">IF($C290="","",_xll.ECONOMATICA($C290,"volume$",,"RealTime"))</f>
        <v/>
      </c>
      <c r="Y290" s="89" t="str" cm="1">
        <f t="array" ref="Y290">IF($C290="","",_xll.ECONOMATICA($C290,"date",,"RealTime"))</f>
        <v/>
      </c>
    </row>
    <row r="291" spans="3:25" ht="15.5">
      <c r="C291" s="91"/>
      <c r="D291" s="92"/>
      <c r="E291" s="93"/>
      <c r="F291" s="94"/>
      <c r="G291" s="93"/>
      <c r="H291" s="93"/>
      <c r="J291" s="93"/>
      <c r="K291" s="93"/>
      <c r="L291" s="93"/>
      <c r="N291" s="83" t="str" cm="1">
        <f t="array" ref="N291">IF($C291="","",_xll.ECONOMATICA($C291,"open",,"RealTime"))</f>
        <v/>
      </c>
      <c r="O291" s="83" t="str" cm="1">
        <f t="array" ref="O291">IF($C291="","",_xll.ECONOMATICA($C291,"high",,"RealTime"))</f>
        <v/>
      </c>
      <c r="P291" s="83" t="str" cm="1">
        <f t="array" ref="P291">IF($C291="","",_xll.ECONOMATICA($C291,"low",,"RealTime"))</f>
        <v/>
      </c>
      <c r="Q291" s="83" t="str" cm="1">
        <f t="array" ref="Q291">IF($C291="","",_xll.ECONOMATICA($C291,"price",,"RealTime"))</f>
        <v/>
      </c>
      <c r="R291" s="83"/>
      <c r="S291" s="83" t="str" cm="1">
        <f t="array" ref="S291">IF($C291="","",_xll.ECONOMATICA($C291,"bidprice",,"RealTime"))</f>
        <v/>
      </c>
      <c r="T291" s="83" t="str" cm="1">
        <f t="array" ref="T291">IF($C291="","",_xll.ECONOMATICA($C291,"askprice",,"RealTime"))</f>
        <v/>
      </c>
      <c r="U291" s="86" t="str" cm="1">
        <f t="array" ref="U291">IF($C291="","",_xll.ECONOMATICA($C291,"pricediff",,"RealTime"))</f>
        <v/>
      </c>
      <c r="V291" s="86" t="str" cm="1">
        <f t="array" ref="V291">IF($C291="","",_xll.ECONOMATICA($C291,"percentdiff",,"RealTime"))</f>
        <v/>
      </c>
      <c r="W291" s="83" t="str" cm="1">
        <f t="array" ref="W291">IF($C291="","",_xll.ECONOMATICA($C291,"#shares",,"RealTime"))</f>
        <v/>
      </c>
      <c r="X291" s="83" t="str" cm="1">
        <f t="array" ref="X291">IF($C291="","",_xll.ECONOMATICA($C291,"volume$",,"RealTime"))</f>
        <v/>
      </c>
      <c r="Y291" s="87" t="str" cm="1">
        <f t="array" ref="Y291">IF($C291="","",_xll.ECONOMATICA($C291,"date",,"RealTime"))</f>
        <v/>
      </c>
    </row>
    <row r="292" spans="3:25" ht="15.5">
      <c r="C292" s="95"/>
      <c r="D292" s="96"/>
      <c r="E292" s="97"/>
      <c r="F292" s="98"/>
      <c r="G292" s="97"/>
      <c r="H292" s="97"/>
      <c r="J292" s="97"/>
      <c r="K292" s="97"/>
      <c r="L292" s="97"/>
      <c r="N292" s="84" t="str" cm="1">
        <f t="array" ref="N292">IF($C292="","",_xll.ECONOMATICA($C292,"open",,"RealTime"))</f>
        <v/>
      </c>
      <c r="O292" s="84" t="str" cm="1">
        <f t="array" ref="O292">IF($C292="","",_xll.ECONOMATICA($C292,"high",,"RealTime"))</f>
        <v/>
      </c>
      <c r="P292" s="84" t="str" cm="1">
        <f t="array" ref="P292">IF($C292="","",_xll.ECONOMATICA($C292,"low",,"RealTime"))</f>
        <v/>
      </c>
      <c r="Q292" s="84" t="str" cm="1">
        <f t="array" ref="Q292">IF($C292="","",_xll.ECONOMATICA($C292,"price",,"RealTime"))</f>
        <v/>
      </c>
      <c r="R292" s="84"/>
      <c r="S292" s="84" t="str" cm="1">
        <f t="array" ref="S292">IF($C292="","",_xll.ECONOMATICA($C292,"bidprice",,"RealTime"))</f>
        <v/>
      </c>
      <c r="T292" s="84" t="str" cm="1">
        <f t="array" ref="T292">IF($C292="","",_xll.ECONOMATICA($C292,"askprice",,"RealTime"))</f>
        <v/>
      </c>
      <c r="U292" s="88" t="str" cm="1">
        <f t="array" ref="U292">IF($C292="","",_xll.ECONOMATICA($C292,"pricediff",,"RealTime"))</f>
        <v/>
      </c>
      <c r="V292" s="88" t="str" cm="1">
        <f t="array" ref="V292">IF($C292="","",_xll.ECONOMATICA($C292,"percentdiff",,"RealTime"))</f>
        <v/>
      </c>
      <c r="W292" s="84" t="str" cm="1">
        <f t="array" ref="W292">IF($C292="","",_xll.ECONOMATICA($C292,"#shares",,"RealTime"))</f>
        <v/>
      </c>
      <c r="X292" s="84" t="str" cm="1">
        <f t="array" ref="X292">IF($C292="","",_xll.ECONOMATICA($C292,"volume$",,"RealTime"))</f>
        <v/>
      </c>
      <c r="Y292" s="89" t="str" cm="1">
        <f t="array" ref="Y292">IF($C292="","",_xll.ECONOMATICA($C292,"date",,"RealTime"))</f>
        <v/>
      </c>
    </row>
    <row r="293" spans="3:25" ht="15.5">
      <c r="C293" s="91"/>
      <c r="D293" s="92"/>
      <c r="E293" s="93"/>
      <c r="F293" s="94"/>
      <c r="G293" s="93"/>
      <c r="H293" s="93"/>
      <c r="J293" s="93"/>
      <c r="K293" s="93"/>
      <c r="L293" s="93"/>
      <c r="N293" s="83" t="str" cm="1">
        <f t="array" ref="N293">IF($C293="","",_xll.ECONOMATICA($C293,"open",,"RealTime"))</f>
        <v/>
      </c>
      <c r="O293" s="83" t="str" cm="1">
        <f t="array" ref="O293">IF($C293="","",_xll.ECONOMATICA($C293,"high",,"RealTime"))</f>
        <v/>
      </c>
      <c r="P293" s="83" t="str" cm="1">
        <f t="array" ref="P293">IF($C293="","",_xll.ECONOMATICA($C293,"low",,"RealTime"))</f>
        <v/>
      </c>
      <c r="Q293" s="83" t="str" cm="1">
        <f t="array" ref="Q293">IF($C293="","",_xll.ECONOMATICA($C293,"price",,"RealTime"))</f>
        <v/>
      </c>
      <c r="R293" s="83"/>
      <c r="S293" s="83" t="str" cm="1">
        <f t="array" ref="S293">IF($C293="","",_xll.ECONOMATICA($C293,"bidprice",,"RealTime"))</f>
        <v/>
      </c>
      <c r="T293" s="83" t="str" cm="1">
        <f t="array" ref="T293">IF($C293="","",_xll.ECONOMATICA($C293,"askprice",,"RealTime"))</f>
        <v/>
      </c>
      <c r="U293" s="86" t="str" cm="1">
        <f t="array" ref="U293">IF($C293="","",_xll.ECONOMATICA($C293,"pricediff",,"RealTime"))</f>
        <v/>
      </c>
      <c r="V293" s="86" t="str" cm="1">
        <f t="array" ref="V293">IF($C293="","",_xll.ECONOMATICA($C293,"percentdiff",,"RealTime"))</f>
        <v/>
      </c>
      <c r="W293" s="83" t="str" cm="1">
        <f t="array" ref="W293">IF($C293="","",_xll.ECONOMATICA($C293,"#shares",,"RealTime"))</f>
        <v/>
      </c>
      <c r="X293" s="83" t="str" cm="1">
        <f t="array" ref="X293">IF($C293="","",_xll.ECONOMATICA($C293,"volume$",,"RealTime"))</f>
        <v/>
      </c>
      <c r="Y293" s="87" t="str" cm="1">
        <f t="array" ref="Y293">IF($C293="","",_xll.ECONOMATICA($C293,"date",,"RealTime"))</f>
        <v/>
      </c>
    </row>
    <row r="294" spans="3:25" ht="15.5">
      <c r="C294" s="95"/>
      <c r="D294" s="96"/>
      <c r="E294" s="97"/>
      <c r="F294" s="98"/>
      <c r="G294" s="97"/>
      <c r="H294" s="97"/>
      <c r="J294" s="97"/>
      <c r="K294" s="97"/>
      <c r="L294" s="97"/>
      <c r="N294" s="84" t="str" cm="1">
        <f t="array" ref="N294">IF($C294="","",_xll.ECONOMATICA($C294,"open",,"RealTime"))</f>
        <v/>
      </c>
      <c r="O294" s="84" t="str" cm="1">
        <f t="array" ref="O294">IF($C294="","",_xll.ECONOMATICA($C294,"high",,"RealTime"))</f>
        <v/>
      </c>
      <c r="P294" s="84" t="str" cm="1">
        <f t="array" ref="P294">IF($C294="","",_xll.ECONOMATICA($C294,"low",,"RealTime"))</f>
        <v/>
      </c>
      <c r="Q294" s="84" t="str" cm="1">
        <f t="array" ref="Q294">IF($C294="","",_xll.ECONOMATICA($C294,"price",,"RealTime"))</f>
        <v/>
      </c>
      <c r="R294" s="84"/>
      <c r="S294" s="84" t="str" cm="1">
        <f t="array" ref="S294">IF($C294="","",_xll.ECONOMATICA($C294,"bidprice",,"RealTime"))</f>
        <v/>
      </c>
      <c r="T294" s="84" t="str" cm="1">
        <f t="array" ref="T294">IF($C294="","",_xll.ECONOMATICA($C294,"askprice",,"RealTime"))</f>
        <v/>
      </c>
      <c r="U294" s="88" t="str" cm="1">
        <f t="array" ref="U294">IF($C294="","",_xll.ECONOMATICA($C294,"pricediff",,"RealTime"))</f>
        <v/>
      </c>
      <c r="V294" s="88" t="str" cm="1">
        <f t="array" ref="V294">IF($C294="","",_xll.ECONOMATICA($C294,"percentdiff",,"RealTime"))</f>
        <v/>
      </c>
      <c r="W294" s="84" t="str" cm="1">
        <f t="array" ref="W294">IF($C294="","",_xll.ECONOMATICA($C294,"#shares",,"RealTime"))</f>
        <v/>
      </c>
      <c r="X294" s="84" t="str" cm="1">
        <f t="array" ref="X294">IF($C294="","",_xll.ECONOMATICA($C294,"volume$",,"RealTime"))</f>
        <v/>
      </c>
      <c r="Y294" s="89" t="str" cm="1">
        <f t="array" ref="Y294">IF($C294="","",_xll.ECONOMATICA($C294,"date",,"RealTime"))</f>
        <v/>
      </c>
    </row>
    <row r="295" spans="3:25" ht="15.5">
      <c r="C295" s="91"/>
      <c r="D295" s="92"/>
      <c r="E295" s="93"/>
      <c r="F295" s="94"/>
      <c r="G295" s="93"/>
      <c r="H295" s="93"/>
      <c r="J295" s="93"/>
      <c r="K295" s="93"/>
      <c r="L295" s="93"/>
      <c r="N295" s="83" t="str" cm="1">
        <f t="array" ref="N295">IF($C295="","",_xll.ECONOMATICA($C295,"open",,"RealTime"))</f>
        <v/>
      </c>
      <c r="O295" s="83" t="str" cm="1">
        <f t="array" ref="O295">IF($C295="","",_xll.ECONOMATICA($C295,"high",,"RealTime"))</f>
        <v/>
      </c>
      <c r="P295" s="83" t="str" cm="1">
        <f t="array" ref="P295">IF($C295="","",_xll.ECONOMATICA($C295,"low",,"RealTime"))</f>
        <v/>
      </c>
      <c r="Q295" s="83" t="str" cm="1">
        <f t="array" ref="Q295">IF($C295="","",_xll.ECONOMATICA($C295,"price",,"RealTime"))</f>
        <v/>
      </c>
      <c r="R295" s="83"/>
      <c r="S295" s="83" t="str" cm="1">
        <f t="array" ref="S295">IF($C295="","",_xll.ECONOMATICA($C295,"bidprice",,"RealTime"))</f>
        <v/>
      </c>
      <c r="T295" s="83" t="str" cm="1">
        <f t="array" ref="T295">IF($C295="","",_xll.ECONOMATICA($C295,"askprice",,"RealTime"))</f>
        <v/>
      </c>
      <c r="U295" s="86" t="str" cm="1">
        <f t="array" ref="U295">IF($C295="","",_xll.ECONOMATICA($C295,"pricediff",,"RealTime"))</f>
        <v/>
      </c>
      <c r="V295" s="86" t="str" cm="1">
        <f t="array" ref="V295">IF($C295="","",_xll.ECONOMATICA($C295,"percentdiff",,"RealTime"))</f>
        <v/>
      </c>
      <c r="W295" s="83" t="str" cm="1">
        <f t="array" ref="W295">IF($C295="","",_xll.ECONOMATICA($C295,"#shares",,"RealTime"))</f>
        <v/>
      </c>
      <c r="X295" s="83" t="str" cm="1">
        <f t="array" ref="X295">IF($C295="","",_xll.ECONOMATICA($C295,"volume$",,"RealTime"))</f>
        <v/>
      </c>
      <c r="Y295" s="87" t="str" cm="1">
        <f t="array" ref="Y295">IF($C295="","",_xll.ECONOMATICA($C295,"date",,"RealTime"))</f>
        <v/>
      </c>
    </row>
    <row r="296" spans="3:25" ht="15.5">
      <c r="C296" s="95"/>
      <c r="D296" s="96"/>
      <c r="E296" s="97"/>
      <c r="F296" s="98"/>
      <c r="G296" s="97"/>
      <c r="H296" s="97"/>
      <c r="J296" s="97"/>
      <c r="K296" s="97"/>
      <c r="L296" s="97"/>
      <c r="N296" s="84" t="str" cm="1">
        <f t="array" ref="N296">IF($C296="","",_xll.ECONOMATICA($C296,"open",,"RealTime"))</f>
        <v/>
      </c>
      <c r="O296" s="84" t="str" cm="1">
        <f t="array" ref="O296">IF($C296="","",_xll.ECONOMATICA($C296,"high",,"RealTime"))</f>
        <v/>
      </c>
      <c r="P296" s="84" t="str" cm="1">
        <f t="array" ref="P296">IF($C296="","",_xll.ECONOMATICA($C296,"low",,"RealTime"))</f>
        <v/>
      </c>
      <c r="Q296" s="84" t="str" cm="1">
        <f t="array" ref="Q296">IF($C296="","",_xll.ECONOMATICA($C296,"price",,"RealTime"))</f>
        <v/>
      </c>
      <c r="R296" s="84"/>
      <c r="S296" s="84" t="str" cm="1">
        <f t="array" ref="S296">IF($C296="","",_xll.ECONOMATICA($C296,"bidprice",,"RealTime"))</f>
        <v/>
      </c>
      <c r="T296" s="84" t="str" cm="1">
        <f t="array" ref="T296">IF($C296="","",_xll.ECONOMATICA($C296,"askprice",,"RealTime"))</f>
        <v/>
      </c>
      <c r="U296" s="88" t="str" cm="1">
        <f t="array" ref="U296">IF($C296="","",_xll.ECONOMATICA($C296,"pricediff",,"RealTime"))</f>
        <v/>
      </c>
      <c r="V296" s="88" t="str" cm="1">
        <f t="array" ref="V296">IF($C296="","",_xll.ECONOMATICA($C296,"percentdiff",,"RealTime"))</f>
        <v/>
      </c>
      <c r="W296" s="84" t="str" cm="1">
        <f t="array" ref="W296">IF($C296="","",_xll.ECONOMATICA($C296,"#shares",,"RealTime"))</f>
        <v/>
      </c>
      <c r="X296" s="84" t="str" cm="1">
        <f t="array" ref="X296">IF($C296="","",_xll.ECONOMATICA($C296,"volume$",,"RealTime"))</f>
        <v/>
      </c>
      <c r="Y296" s="89" t="str" cm="1">
        <f t="array" ref="Y296">IF($C296="","",_xll.ECONOMATICA($C296,"date",,"RealTime"))</f>
        <v/>
      </c>
    </row>
    <row r="297" spans="3:25" ht="15.5">
      <c r="C297" s="91"/>
      <c r="D297" s="92"/>
      <c r="E297" s="93"/>
      <c r="F297" s="94"/>
      <c r="G297" s="93"/>
      <c r="H297" s="93"/>
      <c r="J297" s="93"/>
      <c r="K297" s="93"/>
      <c r="L297" s="93"/>
      <c r="N297" s="83" t="str" cm="1">
        <f t="array" ref="N297">IF($C297="","",_xll.ECONOMATICA($C297,"open",,"RealTime"))</f>
        <v/>
      </c>
      <c r="O297" s="83" t="str" cm="1">
        <f t="array" ref="O297">IF($C297="","",_xll.ECONOMATICA($C297,"high",,"RealTime"))</f>
        <v/>
      </c>
      <c r="P297" s="83" t="str" cm="1">
        <f t="array" ref="P297">IF($C297="","",_xll.ECONOMATICA($C297,"low",,"RealTime"))</f>
        <v/>
      </c>
      <c r="Q297" s="83" t="str" cm="1">
        <f t="array" ref="Q297">IF($C297="","",_xll.ECONOMATICA($C297,"price",,"RealTime"))</f>
        <v/>
      </c>
      <c r="R297" s="83"/>
      <c r="S297" s="83" t="str" cm="1">
        <f t="array" ref="S297">IF($C297="","",_xll.ECONOMATICA($C297,"bidprice",,"RealTime"))</f>
        <v/>
      </c>
      <c r="T297" s="83" t="str" cm="1">
        <f t="array" ref="T297">IF($C297="","",_xll.ECONOMATICA($C297,"askprice",,"RealTime"))</f>
        <v/>
      </c>
      <c r="U297" s="86" t="str" cm="1">
        <f t="array" ref="U297">IF($C297="","",_xll.ECONOMATICA($C297,"pricediff",,"RealTime"))</f>
        <v/>
      </c>
      <c r="V297" s="86" t="str" cm="1">
        <f t="array" ref="V297">IF($C297="","",_xll.ECONOMATICA($C297,"percentdiff",,"RealTime"))</f>
        <v/>
      </c>
      <c r="W297" s="83" t="str" cm="1">
        <f t="array" ref="W297">IF($C297="","",_xll.ECONOMATICA($C297,"#shares",,"RealTime"))</f>
        <v/>
      </c>
      <c r="X297" s="83" t="str" cm="1">
        <f t="array" ref="X297">IF($C297="","",_xll.ECONOMATICA($C297,"volume$",,"RealTime"))</f>
        <v/>
      </c>
      <c r="Y297" s="87" t="str" cm="1">
        <f t="array" ref="Y297">IF($C297="","",_xll.ECONOMATICA($C297,"date",,"RealTime"))</f>
        <v/>
      </c>
    </row>
    <row r="298" spans="3:25" ht="15.5">
      <c r="C298" s="95"/>
      <c r="D298" s="96"/>
      <c r="E298" s="97"/>
      <c r="F298" s="98"/>
      <c r="G298" s="97"/>
      <c r="H298" s="97"/>
      <c r="J298" s="97"/>
      <c r="K298" s="97"/>
      <c r="L298" s="97"/>
      <c r="N298" s="84" t="str" cm="1">
        <f t="array" ref="N298">IF($C298="","",_xll.ECONOMATICA($C298,"open",,"RealTime"))</f>
        <v/>
      </c>
      <c r="O298" s="84" t="str" cm="1">
        <f t="array" ref="O298">IF($C298="","",_xll.ECONOMATICA($C298,"high",,"RealTime"))</f>
        <v/>
      </c>
      <c r="P298" s="84" t="str" cm="1">
        <f t="array" ref="P298">IF($C298="","",_xll.ECONOMATICA($C298,"low",,"RealTime"))</f>
        <v/>
      </c>
      <c r="Q298" s="84" t="str" cm="1">
        <f t="array" ref="Q298">IF($C298="","",_xll.ECONOMATICA($C298,"price",,"RealTime"))</f>
        <v/>
      </c>
      <c r="R298" s="84"/>
      <c r="S298" s="84" t="str" cm="1">
        <f t="array" ref="S298">IF($C298="","",_xll.ECONOMATICA($C298,"bidprice",,"RealTime"))</f>
        <v/>
      </c>
      <c r="T298" s="84" t="str" cm="1">
        <f t="array" ref="T298">IF($C298="","",_xll.ECONOMATICA($C298,"askprice",,"RealTime"))</f>
        <v/>
      </c>
      <c r="U298" s="88" t="str" cm="1">
        <f t="array" ref="U298">IF($C298="","",_xll.ECONOMATICA($C298,"pricediff",,"RealTime"))</f>
        <v/>
      </c>
      <c r="V298" s="88" t="str" cm="1">
        <f t="array" ref="V298">IF($C298="","",_xll.ECONOMATICA($C298,"percentdiff",,"RealTime"))</f>
        <v/>
      </c>
      <c r="W298" s="84" t="str" cm="1">
        <f t="array" ref="W298">IF($C298="","",_xll.ECONOMATICA($C298,"#shares",,"RealTime"))</f>
        <v/>
      </c>
      <c r="X298" s="84" t="str" cm="1">
        <f t="array" ref="X298">IF($C298="","",_xll.ECONOMATICA($C298,"volume$",,"RealTime"))</f>
        <v/>
      </c>
      <c r="Y298" s="89" t="str" cm="1">
        <f t="array" ref="Y298">IF($C298="","",_xll.ECONOMATICA($C298,"date",,"RealTime"))</f>
        <v/>
      </c>
    </row>
    <row r="299" spans="3:25" ht="15.5">
      <c r="C299" s="91"/>
      <c r="D299" s="92"/>
      <c r="E299" s="93"/>
      <c r="F299" s="94"/>
      <c r="G299" s="93"/>
      <c r="H299" s="93"/>
      <c r="J299" s="93"/>
      <c r="K299" s="93"/>
      <c r="L299" s="93"/>
      <c r="N299" s="83" t="str" cm="1">
        <f t="array" ref="N299">IF($C299="","",_xll.ECONOMATICA($C299,"open",,"RealTime"))</f>
        <v/>
      </c>
      <c r="O299" s="83" t="str" cm="1">
        <f t="array" ref="O299">IF($C299="","",_xll.ECONOMATICA($C299,"high",,"RealTime"))</f>
        <v/>
      </c>
      <c r="P299" s="83" t="str" cm="1">
        <f t="array" ref="P299">IF($C299="","",_xll.ECONOMATICA($C299,"low",,"RealTime"))</f>
        <v/>
      </c>
      <c r="Q299" s="83" t="str" cm="1">
        <f t="array" ref="Q299">IF($C299="","",_xll.ECONOMATICA($C299,"price",,"RealTime"))</f>
        <v/>
      </c>
      <c r="R299" s="83"/>
      <c r="S299" s="83" t="str" cm="1">
        <f t="array" ref="S299">IF($C299="","",_xll.ECONOMATICA($C299,"bidprice",,"RealTime"))</f>
        <v/>
      </c>
      <c r="T299" s="83" t="str" cm="1">
        <f t="array" ref="T299">IF($C299="","",_xll.ECONOMATICA($C299,"askprice",,"RealTime"))</f>
        <v/>
      </c>
      <c r="U299" s="86" t="str" cm="1">
        <f t="array" ref="U299">IF($C299="","",_xll.ECONOMATICA($C299,"pricediff",,"RealTime"))</f>
        <v/>
      </c>
      <c r="V299" s="86" t="str" cm="1">
        <f t="array" ref="V299">IF($C299="","",_xll.ECONOMATICA($C299,"percentdiff",,"RealTime"))</f>
        <v/>
      </c>
      <c r="W299" s="83" t="str" cm="1">
        <f t="array" ref="W299">IF($C299="","",_xll.ECONOMATICA($C299,"#shares",,"RealTime"))</f>
        <v/>
      </c>
      <c r="X299" s="83" t="str" cm="1">
        <f t="array" ref="X299">IF($C299="","",_xll.ECONOMATICA($C299,"volume$",,"RealTime"))</f>
        <v/>
      </c>
      <c r="Y299" s="87" t="str" cm="1">
        <f t="array" ref="Y299">IF($C299="","",_xll.ECONOMATICA($C299,"date",,"RealTime"))</f>
        <v/>
      </c>
    </row>
    <row r="300" spans="3:25" ht="15.5">
      <c r="C300" s="95"/>
      <c r="D300" s="96"/>
      <c r="E300" s="97"/>
      <c r="F300" s="98"/>
      <c r="G300" s="97"/>
      <c r="H300" s="97"/>
      <c r="J300" s="97"/>
      <c r="K300" s="97"/>
      <c r="L300" s="97"/>
      <c r="N300" s="84" t="str" cm="1">
        <f t="array" ref="N300">IF($C300="","",_xll.ECONOMATICA($C300,"open",,"RealTime"))</f>
        <v/>
      </c>
      <c r="O300" s="84" t="str" cm="1">
        <f t="array" ref="O300">IF($C300="","",_xll.ECONOMATICA($C300,"high",,"RealTime"))</f>
        <v/>
      </c>
      <c r="P300" s="84" t="str" cm="1">
        <f t="array" ref="P300">IF($C300="","",_xll.ECONOMATICA($C300,"low",,"RealTime"))</f>
        <v/>
      </c>
      <c r="Q300" s="84" t="str" cm="1">
        <f t="array" ref="Q300">IF($C300="","",_xll.ECONOMATICA($C300,"price",,"RealTime"))</f>
        <v/>
      </c>
      <c r="R300" s="84"/>
      <c r="S300" s="84" t="str" cm="1">
        <f t="array" ref="S300">IF($C300="","",_xll.ECONOMATICA($C300,"bidprice",,"RealTime"))</f>
        <v/>
      </c>
      <c r="T300" s="84" t="str" cm="1">
        <f t="array" ref="T300">IF($C300="","",_xll.ECONOMATICA($C300,"askprice",,"RealTime"))</f>
        <v/>
      </c>
      <c r="U300" s="88" t="str" cm="1">
        <f t="array" ref="U300">IF($C300="","",_xll.ECONOMATICA($C300,"pricediff",,"RealTime"))</f>
        <v/>
      </c>
      <c r="V300" s="88" t="str" cm="1">
        <f t="array" ref="V300">IF($C300="","",_xll.ECONOMATICA($C300,"percentdiff",,"RealTime"))</f>
        <v/>
      </c>
      <c r="W300" s="84" t="str" cm="1">
        <f t="array" ref="W300">IF($C300="","",_xll.ECONOMATICA($C300,"#shares",,"RealTime"))</f>
        <v/>
      </c>
      <c r="X300" s="84" t="str" cm="1">
        <f t="array" ref="X300">IF($C300="","",_xll.ECONOMATICA($C300,"volume$",,"RealTime"))</f>
        <v/>
      </c>
      <c r="Y300" s="89" t="str" cm="1">
        <f t="array" ref="Y300">IF($C300="","",_xll.ECONOMATICA($C300,"date",,"RealTime"))</f>
        <v/>
      </c>
    </row>
    <row r="301" spans="3:25" ht="15.5">
      <c r="C301" s="91"/>
      <c r="D301" s="92"/>
      <c r="E301" s="93"/>
      <c r="F301" s="94"/>
      <c r="G301" s="93"/>
      <c r="H301" s="93"/>
      <c r="J301" s="93"/>
      <c r="K301" s="93"/>
      <c r="L301" s="93"/>
      <c r="N301" s="83" t="str" cm="1">
        <f t="array" ref="N301">IF($C301="","",_xll.ECONOMATICA($C301,"open",,"RealTime"))</f>
        <v/>
      </c>
      <c r="O301" s="83" t="str" cm="1">
        <f t="array" ref="O301">IF($C301="","",_xll.ECONOMATICA($C301,"high",,"RealTime"))</f>
        <v/>
      </c>
      <c r="P301" s="83" t="str" cm="1">
        <f t="array" ref="P301">IF($C301="","",_xll.ECONOMATICA($C301,"low",,"RealTime"))</f>
        <v/>
      </c>
      <c r="Q301" s="83" t="str" cm="1">
        <f t="array" ref="Q301">IF($C301="","",_xll.ECONOMATICA($C301,"price",,"RealTime"))</f>
        <v/>
      </c>
      <c r="R301" s="83"/>
      <c r="S301" s="83" t="str" cm="1">
        <f t="array" ref="S301">IF($C301="","",_xll.ECONOMATICA($C301,"bidprice",,"RealTime"))</f>
        <v/>
      </c>
      <c r="T301" s="83" t="str" cm="1">
        <f t="array" ref="T301">IF($C301="","",_xll.ECONOMATICA($C301,"askprice",,"RealTime"))</f>
        <v/>
      </c>
      <c r="U301" s="86" t="str" cm="1">
        <f t="array" ref="U301">IF($C301="","",_xll.ECONOMATICA($C301,"pricediff",,"RealTime"))</f>
        <v/>
      </c>
      <c r="V301" s="86" t="str" cm="1">
        <f t="array" ref="V301">IF($C301="","",_xll.ECONOMATICA($C301,"percentdiff",,"RealTime"))</f>
        <v/>
      </c>
      <c r="W301" s="83" t="str" cm="1">
        <f t="array" ref="W301">IF($C301="","",_xll.ECONOMATICA($C301,"#shares",,"RealTime"))</f>
        <v/>
      </c>
      <c r="X301" s="83" t="str" cm="1">
        <f t="array" ref="X301">IF($C301="","",_xll.ECONOMATICA($C301,"volume$",,"RealTime"))</f>
        <v/>
      </c>
      <c r="Y301" s="87" t="str" cm="1">
        <f t="array" ref="Y301">IF($C301="","",_xll.ECONOMATICA($C301,"date",,"RealTime"))</f>
        <v/>
      </c>
    </row>
    <row r="302" spans="3:25" ht="15.5">
      <c r="C302" s="95"/>
      <c r="D302" s="96"/>
      <c r="E302" s="97"/>
      <c r="F302" s="98"/>
      <c r="G302" s="97"/>
      <c r="H302" s="97"/>
      <c r="J302" s="97"/>
      <c r="K302" s="97"/>
      <c r="L302" s="97"/>
      <c r="N302" s="84" t="str" cm="1">
        <f t="array" ref="N302">IF($C302="","",_xll.ECONOMATICA($C302,"open",,"RealTime"))</f>
        <v/>
      </c>
      <c r="O302" s="84" t="str" cm="1">
        <f t="array" ref="O302">IF($C302="","",_xll.ECONOMATICA($C302,"high",,"RealTime"))</f>
        <v/>
      </c>
      <c r="P302" s="84" t="str" cm="1">
        <f t="array" ref="P302">IF($C302="","",_xll.ECONOMATICA($C302,"low",,"RealTime"))</f>
        <v/>
      </c>
      <c r="Q302" s="84" t="str" cm="1">
        <f t="array" ref="Q302">IF($C302="","",_xll.ECONOMATICA($C302,"price",,"RealTime"))</f>
        <v/>
      </c>
      <c r="R302" s="84"/>
      <c r="S302" s="84" t="str" cm="1">
        <f t="array" ref="S302">IF($C302="","",_xll.ECONOMATICA($C302,"bidprice",,"RealTime"))</f>
        <v/>
      </c>
      <c r="T302" s="84" t="str" cm="1">
        <f t="array" ref="T302">IF($C302="","",_xll.ECONOMATICA($C302,"askprice",,"RealTime"))</f>
        <v/>
      </c>
      <c r="U302" s="88" t="str" cm="1">
        <f t="array" ref="U302">IF($C302="","",_xll.ECONOMATICA($C302,"pricediff",,"RealTime"))</f>
        <v/>
      </c>
      <c r="V302" s="88" t="str" cm="1">
        <f t="array" ref="V302">IF($C302="","",_xll.ECONOMATICA($C302,"percentdiff",,"RealTime"))</f>
        <v/>
      </c>
      <c r="W302" s="84" t="str" cm="1">
        <f t="array" ref="W302">IF($C302="","",_xll.ECONOMATICA($C302,"#shares",,"RealTime"))</f>
        <v/>
      </c>
      <c r="X302" s="84" t="str" cm="1">
        <f t="array" ref="X302">IF($C302="","",_xll.ECONOMATICA($C302,"volume$",,"RealTime"))</f>
        <v/>
      </c>
      <c r="Y302" s="89" t="str" cm="1">
        <f t="array" ref="Y302">IF($C302="","",_xll.ECONOMATICA($C302,"date",,"RealTime"))</f>
        <v/>
      </c>
    </row>
    <row r="303" spans="3:25" ht="15.5">
      <c r="C303" s="91"/>
      <c r="D303" s="92"/>
      <c r="E303" s="93"/>
      <c r="F303" s="94"/>
      <c r="G303" s="93"/>
      <c r="H303" s="93"/>
      <c r="J303" s="93"/>
      <c r="K303" s="93"/>
      <c r="L303" s="93"/>
      <c r="N303" s="83" t="str" cm="1">
        <f t="array" ref="N303">IF($C303="","",_xll.ECONOMATICA($C303,"open",,"RealTime"))</f>
        <v/>
      </c>
      <c r="O303" s="83" t="str" cm="1">
        <f t="array" ref="O303">IF($C303="","",_xll.ECONOMATICA($C303,"high",,"RealTime"))</f>
        <v/>
      </c>
      <c r="P303" s="83" t="str" cm="1">
        <f t="array" ref="P303">IF($C303="","",_xll.ECONOMATICA($C303,"low",,"RealTime"))</f>
        <v/>
      </c>
      <c r="Q303" s="83" t="str" cm="1">
        <f t="array" ref="Q303">IF($C303="","",_xll.ECONOMATICA($C303,"price",,"RealTime"))</f>
        <v/>
      </c>
      <c r="R303" s="83"/>
      <c r="S303" s="83" t="str" cm="1">
        <f t="array" ref="S303">IF($C303="","",_xll.ECONOMATICA($C303,"bidprice",,"RealTime"))</f>
        <v/>
      </c>
      <c r="T303" s="83" t="str" cm="1">
        <f t="array" ref="T303">IF($C303="","",_xll.ECONOMATICA($C303,"askprice",,"RealTime"))</f>
        <v/>
      </c>
      <c r="U303" s="86" t="str" cm="1">
        <f t="array" ref="U303">IF($C303="","",_xll.ECONOMATICA($C303,"pricediff",,"RealTime"))</f>
        <v/>
      </c>
      <c r="V303" s="86" t="str" cm="1">
        <f t="array" ref="V303">IF($C303="","",_xll.ECONOMATICA($C303,"percentdiff",,"RealTime"))</f>
        <v/>
      </c>
      <c r="W303" s="83" t="str" cm="1">
        <f t="array" ref="W303">IF($C303="","",_xll.ECONOMATICA($C303,"#shares",,"RealTime"))</f>
        <v/>
      </c>
      <c r="X303" s="83" t="str" cm="1">
        <f t="array" ref="X303">IF($C303="","",_xll.ECONOMATICA($C303,"volume$",,"RealTime"))</f>
        <v/>
      </c>
      <c r="Y303" s="87" t="str" cm="1">
        <f t="array" ref="Y303">IF($C303="","",_xll.ECONOMATICA($C303,"date",,"RealTime"))</f>
        <v/>
      </c>
    </row>
    <row r="304" spans="3:25" ht="15.5">
      <c r="C304" s="95"/>
      <c r="D304" s="96"/>
      <c r="E304" s="97"/>
      <c r="F304" s="98"/>
      <c r="G304" s="97"/>
      <c r="H304" s="97"/>
      <c r="J304" s="97"/>
      <c r="K304" s="97"/>
      <c r="L304" s="97"/>
      <c r="N304" s="84" t="str" cm="1">
        <f t="array" ref="N304">IF($C304="","",_xll.ECONOMATICA($C304,"open",,"RealTime"))</f>
        <v/>
      </c>
      <c r="O304" s="84" t="str" cm="1">
        <f t="array" ref="O304">IF($C304="","",_xll.ECONOMATICA($C304,"high",,"RealTime"))</f>
        <v/>
      </c>
      <c r="P304" s="84" t="str" cm="1">
        <f t="array" ref="P304">IF($C304="","",_xll.ECONOMATICA($C304,"low",,"RealTime"))</f>
        <v/>
      </c>
      <c r="Q304" s="84" t="str" cm="1">
        <f t="array" ref="Q304">IF($C304="","",_xll.ECONOMATICA($C304,"price",,"RealTime"))</f>
        <v/>
      </c>
      <c r="R304" s="84"/>
      <c r="S304" s="84" t="str" cm="1">
        <f t="array" ref="S304">IF($C304="","",_xll.ECONOMATICA($C304,"bidprice",,"RealTime"))</f>
        <v/>
      </c>
      <c r="T304" s="84" t="str" cm="1">
        <f t="array" ref="T304">IF($C304="","",_xll.ECONOMATICA($C304,"askprice",,"RealTime"))</f>
        <v/>
      </c>
      <c r="U304" s="88" t="str" cm="1">
        <f t="array" ref="U304">IF($C304="","",_xll.ECONOMATICA($C304,"pricediff",,"RealTime"))</f>
        <v/>
      </c>
      <c r="V304" s="88" t="str" cm="1">
        <f t="array" ref="V304">IF($C304="","",_xll.ECONOMATICA($C304,"percentdiff",,"RealTime"))</f>
        <v/>
      </c>
      <c r="W304" s="84" t="str" cm="1">
        <f t="array" ref="W304">IF($C304="","",_xll.ECONOMATICA($C304,"#shares",,"RealTime"))</f>
        <v/>
      </c>
      <c r="X304" s="84" t="str" cm="1">
        <f t="array" ref="X304">IF($C304="","",_xll.ECONOMATICA($C304,"volume$",,"RealTime"))</f>
        <v/>
      </c>
      <c r="Y304" s="89" t="str" cm="1">
        <f t="array" ref="Y304">IF($C304="","",_xll.ECONOMATICA($C304,"date",,"RealTime"))</f>
        <v/>
      </c>
    </row>
    <row r="305" spans="3:25" ht="15.5">
      <c r="C305" s="91"/>
      <c r="D305" s="92"/>
      <c r="E305" s="93"/>
      <c r="F305" s="94"/>
      <c r="G305" s="93"/>
      <c r="H305" s="93"/>
      <c r="J305" s="93"/>
      <c r="K305" s="93"/>
      <c r="L305" s="93"/>
      <c r="N305" s="83" t="str" cm="1">
        <f t="array" ref="N305">IF($C305="","",_xll.ECONOMATICA($C305,"open",,"RealTime"))</f>
        <v/>
      </c>
      <c r="O305" s="83" t="str" cm="1">
        <f t="array" ref="O305">IF($C305="","",_xll.ECONOMATICA($C305,"high",,"RealTime"))</f>
        <v/>
      </c>
      <c r="P305" s="83" t="str" cm="1">
        <f t="array" ref="P305">IF($C305="","",_xll.ECONOMATICA($C305,"low",,"RealTime"))</f>
        <v/>
      </c>
      <c r="Q305" s="83" t="str" cm="1">
        <f t="array" ref="Q305">IF($C305="","",_xll.ECONOMATICA($C305,"price",,"RealTime"))</f>
        <v/>
      </c>
      <c r="R305" s="83"/>
      <c r="S305" s="83" t="str" cm="1">
        <f t="array" ref="S305">IF($C305="","",_xll.ECONOMATICA($C305,"bidprice",,"RealTime"))</f>
        <v/>
      </c>
      <c r="T305" s="83" t="str" cm="1">
        <f t="array" ref="T305">IF($C305="","",_xll.ECONOMATICA($C305,"askprice",,"RealTime"))</f>
        <v/>
      </c>
      <c r="U305" s="86" t="str" cm="1">
        <f t="array" ref="U305">IF($C305="","",_xll.ECONOMATICA($C305,"pricediff",,"RealTime"))</f>
        <v/>
      </c>
      <c r="V305" s="86" t="str" cm="1">
        <f t="array" ref="V305">IF($C305="","",_xll.ECONOMATICA($C305,"percentdiff",,"RealTime"))</f>
        <v/>
      </c>
      <c r="W305" s="83" t="str" cm="1">
        <f t="array" ref="W305">IF($C305="","",_xll.ECONOMATICA($C305,"#shares",,"RealTime"))</f>
        <v/>
      </c>
      <c r="X305" s="83" t="str" cm="1">
        <f t="array" ref="X305">IF($C305="","",_xll.ECONOMATICA($C305,"volume$",,"RealTime"))</f>
        <v/>
      </c>
      <c r="Y305" s="87" t="str" cm="1">
        <f t="array" ref="Y305">IF($C305="","",_xll.ECONOMATICA($C305,"date",,"RealTime"))</f>
        <v/>
      </c>
    </row>
    <row r="306" spans="3:25" ht="15.5">
      <c r="C306" s="95"/>
      <c r="D306" s="96"/>
      <c r="E306" s="97"/>
      <c r="F306" s="98"/>
      <c r="G306" s="97"/>
      <c r="H306" s="97"/>
      <c r="J306" s="97"/>
      <c r="K306" s="97"/>
      <c r="L306" s="97"/>
      <c r="N306" s="84" t="str" cm="1">
        <f t="array" ref="N306">IF($C306="","",_xll.ECONOMATICA($C306,"open",,"RealTime"))</f>
        <v/>
      </c>
      <c r="O306" s="84" t="str" cm="1">
        <f t="array" ref="O306">IF($C306="","",_xll.ECONOMATICA($C306,"high",,"RealTime"))</f>
        <v/>
      </c>
      <c r="P306" s="84" t="str" cm="1">
        <f t="array" ref="P306">IF($C306="","",_xll.ECONOMATICA($C306,"low",,"RealTime"))</f>
        <v/>
      </c>
      <c r="Q306" s="84" t="str" cm="1">
        <f t="array" ref="Q306">IF($C306="","",_xll.ECONOMATICA($C306,"price",,"RealTime"))</f>
        <v/>
      </c>
      <c r="R306" s="84"/>
      <c r="S306" s="84" t="str" cm="1">
        <f t="array" ref="S306">IF($C306="","",_xll.ECONOMATICA($C306,"bidprice",,"RealTime"))</f>
        <v/>
      </c>
      <c r="T306" s="84" t="str" cm="1">
        <f t="array" ref="T306">IF($C306="","",_xll.ECONOMATICA($C306,"askprice",,"RealTime"))</f>
        <v/>
      </c>
      <c r="U306" s="88" t="str" cm="1">
        <f t="array" ref="U306">IF($C306="","",_xll.ECONOMATICA($C306,"pricediff",,"RealTime"))</f>
        <v/>
      </c>
      <c r="V306" s="88" t="str" cm="1">
        <f t="array" ref="V306">IF($C306="","",_xll.ECONOMATICA($C306,"percentdiff",,"RealTime"))</f>
        <v/>
      </c>
      <c r="W306" s="84" t="str" cm="1">
        <f t="array" ref="W306">IF($C306="","",_xll.ECONOMATICA($C306,"#shares",,"RealTime"))</f>
        <v/>
      </c>
      <c r="X306" s="84" t="str" cm="1">
        <f t="array" ref="X306">IF($C306="","",_xll.ECONOMATICA($C306,"volume$",,"RealTime"))</f>
        <v/>
      </c>
      <c r="Y306" s="89" t="str" cm="1">
        <f t="array" ref="Y306">IF($C306="","",_xll.ECONOMATICA($C306,"date",,"RealTime"))</f>
        <v/>
      </c>
    </row>
    <row r="307" spans="3:25" ht="15.5">
      <c r="C307" s="91"/>
      <c r="D307" s="92"/>
      <c r="E307" s="93"/>
      <c r="F307" s="94"/>
      <c r="G307" s="93"/>
      <c r="H307" s="93"/>
      <c r="J307" s="93"/>
      <c r="K307" s="93"/>
      <c r="L307" s="93"/>
      <c r="N307" s="83" t="str" cm="1">
        <f t="array" ref="N307">IF($C307="","",_xll.ECONOMATICA($C307,"open",,"RealTime"))</f>
        <v/>
      </c>
      <c r="O307" s="83" t="str" cm="1">
        <f t="array" ref="O307">IF($C307="","",_xll.ECONOMATICA($C307,"high",,"RealTime"))</f>
        <v/>
      </c>
      <c r="P307" s="83" t="str" cm="1">
        <f t="array" ref="P307">IF($C307="","",_xll.ECONOMATICA($C307,"low",,"RealTime"))</f>
        <v/>
      </c>
      <c r="Q307" s="83" t="str" cm="1">
        <f t="array" ref="Q307">IF($C307="","",_xll.ECONOMATICA($C307,"price",,"RealTime"))</f>
        <v/>
      </c>
      <c r="R307" s="83"/>
      <c r="S307" s="83" t="str" cm="1">
        <f t="array" ref="S307">IF($C307="","",_xll.ECONOMATICA($C307,"bidprice",,"RealTime"))</f>
        <v/>
      </c>
      <c r="T307" s="83" t="str" cm="1">
        <f t="array" ref="T307">IF($C307="","",_xll.ECONOMATICA($C307,"askprice",,"RealTime"))</f>
        <v/>
      </c>
      <c r="U307" s="86" t="str" cm="1">
        <f t="array" ref="U307">IF($C307="","",_xll.ECONOMATICA($C307,"pricediff",,"RealTime"))</f>
        <v/>
      </c>
      <c r="V307" s="86" t="str" cm="1">
        <f t="array" ref="V307">IF($C307="","",_xll.ECONOMATICA($C307,"percentdiff",,"RealTime"))</f>
        <v/>
      </c>
      <c r="W307" s="83" t="str" cm="1">
        <f t="array" ref="W307">IF($C307="","",_xll.ECONOMATICA($C307,"#shares",,"RealTime"))</f>
        <v/>
      </c>
      <c r="X307" s="83" t="str" cm="1">
        <f t="array" ref="X307">IF($C307="","",_xll.ECONOMATICA($C307,"volume$",,"RealTime"))</f>
        <v/>
      </c>
      <c r="Y307" s="87" t="str" cm="1">
        <f t="array" ref="Y307">IF($C307="","",_xll.ECONOMATICA($C307,"date",,"RealTime"))</f>
        <v/>
      </c>
    </row>
    <row r="308" spans="3:25" ht="15.5">
      <c r="C308" s="95"/>
      <c r="D308" s="96"/>
      <c r="E308" s="97"/>
      <c r="F308" s="98"/>
      <c r="G308" s="97"/>
      <c r="H308" s="97"/>
      <c r="J308" s="97"/>
      <c r="K308" s="97"/>
      <c r="L308" s="97"/>
      <c r="N308" s="84" t="str" cm="1">
        <f t="array" ref="N308">IF($C308="","",_xll.ECONOMATICA($C308,"open",,"RealTime"))</f>
        <v/>
      </c>
      <c r="O308" s="84" t="str" cm="1">
        <f t="array" ref="O308">IF($C308="","",_xll.ECONOMATICA($C308,"high",,"RealTime"))</f>
        <v/>
      </c>
      <c r="P308" s="84" t="str" cm="1">
        <f t="array" ref="P308">IF($C308="","",_xll.ECONOMATICA($C308,"low",,"RealTime"))</f>
        <v/>
      </c>
      <c r="Q308" s="84" t="str" cm="1">
        <f t="array" ref="Q308">IF($C308="","",_xll.ECONOMATICA($C308,"price",,"RealTime"))</f>
        <v/>
      </c>
      <c r="R308" s="84"/>
      <c r="S308" s="84" t="str" cm="1">
        <f t="array" ref="S308">IF($C308="","",_xll.ECONOMATICA($C308,"bidprice",,"RealTime"))</f>
        <v/>
      </c>
      <c r="T308" s="84" t="str" cm="1">
        <f t="array" ref="T308">IF($C308="","",_xll.ECONOMATICA($C308,"askprice",,"RealTime"))</f>
        <v/>
      </c>
      <c r="U308" s="88" t="str" cm="1">
        <f t="array" ref="U308">IF($C308="","",_xll.ECONOMATICA($C308,"pricediff",,"RealTime"))</f>
        <v/>
      </c>
      <c r="V308" s="88" t="str" cm="1">
        <f t="array" ref="V308">IF($C308="","",_xll.ECONOMATICA($C308,"percentdiff",,"RealTime"))</f>
        <v/>
      </c>
      <c r="W308" s="84" t="str" cm="1">
        <f t="array" ref="W308">IF($C308="","",_xll.ECONOMATICA($C308,"#shares",,"RealTime"))</f>
        <v/>
      </c>
      <c r="X308" s="84" t="str" cm="1">
        <f t="array" ref="X308">IF($C308="","",_xll.ECONOMATICA($C308,"volume$",,"RealTime"))</f>
        <v/>
      </c>
      <c r="Y308" s="89" t="str" cm="1">
        <f t="array" ref="Y308">IF($C308="","",_xll.ECONOMATICA($C308,"date",,"RealTime"))</f>
        <v/>
      </c>
    </row>
    <row r="309" spans="3:25" ht="15.5">
      <c r="C309" s="91"/>
      <c r="D309" s="92"/>
      <c r="E309" s="93"/>
      <c r="F309" s="94"/>
      <c r="G309" s="93"/>
      <c r="H309" s="93"/>
      <c r="J309" s="93"/>
      <c r="K309" s="93"/>
      <c r="L309" s="93"/>
      <c r="N309" s="83" t="str" cm="1">
        <f t="array" ref="N309">IF($C309="","",_xll.ECONOMATICA($C309,"open",,"RealTime"))</f>
        <v/>
      </c>
      <c r="O309" s="83" t="str" cm="1">
        <f t="array" ref="O309">IF($C309="","",_xll.ECONOMATICA($C309,"high",,"RealTime"))</f>
        <v/>
      </c>
      <c r="P309" s="83" t="str" cm="1">
        <f t="array" ref="P309">IF($C309="","",_xll.ECONOMATICA($C309,"low",,"RealTime"))</f>
        <v/>
      </c>
      <c r="Q309" s="83" t="str" cm="1">
        <f t="array" ref="Q309">IF($C309="","",_xll.ECONOMATICA($C309,"price",,"RealTime"))</f>
        <v/>
      </c>
      <c r="R309" s="83"/>
      <c r="S309" s="83" t="str" cm="1">
        <f t="array" ref="S309">IF($C309="","",_xll.ECONOMATICA($C309,"bidprice",,"RealTime"))</f>
        <v/>
      </c>
      <c r="T309" s="83" t="str" cm="1">
        <f t="array" ref="T309">IF($C309="","",_xll.ECONOMATICA($C309,"askprice",,"RealTime"))</f>
        <v/>
      </c>
      <c r="U309" s="86" t="str" cm="1">
        <f t="array" ref="U309">IF($C309="","",_xll.ECONOMATICA($C309,"pricediff",,"RealTime"))</f>
        <v/>
      </c>
      <c r="V309" s="86" t="str" cm="1">
        <f t="array" ref="V309">IF($C309="","",_xll.ECONOMATICA($C309,"percentdiff",,"RealTime"))</f>
        <v/>
      </c>
      <c r="W309" s="83" t="str" cm="1">
        <f t="array" ref="W309">IF($C309="","",_xll.ECONOMATICA($C309,"#shares",,"RealTime"))</f>
        <v/>
      </c>
      <c r="X309" s="83" t="str" cm="1">
        <f t="array" ref="X309">IF($C309="","",_xll.ECONOMATICA($C309,"volume$",,"RealTime"))</f>
        <v/>
      </c>
      <c r="Y309" s="87" t="str" cm="1">
        <f t="array" ref="Y309">IF($C309="","",_xll.ECONOMATICA($C309,"date",,"RealTime"))</f>
        <v/>
      </c>
    </row>
    <row r="310" spans="3:25" ht="15.5">
      <c r="C310" s="95"/>
      <c r="D310" s="96"/>
      <c r="E310" s="97"/>
      <c r="F310" s="98"/>
      <c r="G310" s="97"/>
      <c r="H310" s="97"/>
      <c r="J310" s="97"/>
      <c r="K310" s="97"/>
      <c r="L310" s="97"/>
      <c r="N310" s="84" t="str" cm="1">
        <f t="array" ref="N310">IF($C310="","",_xll.ECONOMATICA($C310,"open",,"RealTime"))</f>
        <v/>
      </c>
      <c r="O310" s="84" t="str" cm="1">
        <f t="array" ref="O310">IF($C310="","",_xll.ECONOMATICA($C310,"high",,"RealTime"))</f>
        <v/>
      </c>
      <c r="P310" s="84" t="str" cm="1">
        <f t="array" ref="P310">IF($C310="","",_xll.ECONOMATICA($C310,"low",,"RealTime"))</f>
        <v/>
      </c>
      <c r="Q310" s="84" t="str" cm="1">
        <f t="array" ref="Q310">IF($C310="","",_xll.ECONOMATICA($C310,"price",,"RealTime"))</f>
        <v/>
      </c>
      <c r="R310" s="84"/>
      <c r="S310" s="84" t="str" cm="1">
        <f t="array" ref="S310">IF($C310="","",_xll.ECONOMATICA($C310,"bidprice",,"RealTime"))</f>
        <v/>
      </c>
      <c r="T310" s="84" t="str" cm="1">
        <f t="array" ref="T310">IF($C310="","",_xll.ECONOMATICA($C310,"askprice",,"RealTime"))</f>
        <v/>
      </c>
      <c r="U310" s="88" t="str" cm="1">
        <f t="array" ref="U310">IF($C310="","",_xll.ECONOMATICA($C310,"pricediff",,"RealTime"))</f>
        <v/>
      </c>
      <c r="V310" s="88" t="str" cm="1">
        <f t="array" ref="V310">IF($C310="","",_xll.ECONOMATICA($C310,"percentdiff",,"RealTime"))</f>
        <v/>
      </c>
      <c r="W310" s="84" t="str" cm="1">
        <f t="array" ref="W310">IF($C310="","",_xll.ECONOMATICA($C310,"#shares",,"RealTime"))</f>
        <v/>
      </c>
      <c r="X310" s="84" t="str" cm="1">
        <f t="array" ref="X310">IF($C310="","",_xll.ECONOMATICA($C310,"volume$",,"RealTime"))</f>
        <v/>
      </c>
      <c r="Y310" s="89" t="str" cm="1">
        <f t="array" ref="Y310">IF($C310="","",_xll.ECONOMATICA($C310,"date",,"RealTime"))</f>
        <v/>
      </c>
    </row>
    <row r="311" spans="3:25" ht="15.5">
      <c r="C311" s="91"/>
      <c r="D311" s="92"/>
      <c r="E311" s="93"/>
      <c r="F311" s="94"/>
      <c r="G311" s="93"/>
      <c r="H311" s="93"/>
      <c r="J311" s="93"/>
      <c r="K311" s="93"/>
      <c r="L311" s="93"/>
      <c r="N311" s="83" t="str" cm="1">
        <f t="array" ref="N311">IF($C311="","",_xll.ECONOMATICA($C311,"open",,"RealTime"))</f>
        <v/>
      </c>
      <c r="O311" s="83" t="str" cm="1">
        <f t="array" ref="O311">IF($C311="","",_xll.ECONOMATICA($C311,"high",,"RealTime"))</f>
        <v/>
      </c>
      <c r="P311" s="83" t="str" cm="1">
        <f t="array" ref="P311">IF($C311="","",_xll.ECONOMATICA($C311,"low",,"RealTime"))</f>
        <v/>
      </c>
      <c r="Q311" s="83" t="str" cm="1">
        <f t="array" ref="Q311">IF($C311="","",_xll.ECONOMATICA($C311,"price",,"RealTime"))</f>
        <v/>
      </c>
      <c r="R311" s="83"/>
      <c r="S311" s="83" t="str" cm="1">
        <f t="array" ref="S311">IF($C311="","",_xll.ECONOMATICA($C311,"bidprice",,"RealTime"))</f>
        <v/>
      </c>
      <c r="T311" s="83" t="str" cm="1">
        <f t="array" ref="T311">IF($C311="","",_xll.ECONOMATICA($C311,"askprice",,"RealTime"))</f>
        <v/>
      </c>
      <c r="U311" s="86" t="str" cm="1">
        <f t="array" ref="U311">IF($C311="","",_xll.ECONOMATICA($C311,"pricediff",,"RealTime"))</f>
        <v/>
      </c>
      <c r="V311" s="86" t="str" cm="1">
        <f t="array" ref="V311">IF($C311="","",_xll.ECONOMATICA($C311,"percentdiff",,"RealTime"))</f>
        <v/>
      </c>
      <c r="W311" s="83" t="str" cm="1">
        <f t="array" ref="W311">IF($C311="","",_xll.ECONOMATICA($C311,"#shares",,"RealTime"))</f>
        <v/>
      </c>
      <c r="X311" s="83" t="str" cm="1">
        <f t="array" ref="X311">IF($C311="","",_xll.ECONOMATICA($C311,"volume$",,"RealTime"))</f>
        <v/>
      </c>
      <c r="Y311" s="87" t="str" cm="1">
        <f t="array" ref="Y311">IF($C311="","",_xll.ECONOMATICA($C311,"date",,"RealTime"))</f>
        <v/>
      </c>
    </row>
    <row r="312" spans="3:25" ht="15.5">
      <c r="C312" s="95"/>
      <c r="D312" s="96"/>
      <c r="E312" s="97"/>
      <c r="F312" s="98"/>
      <c r="G312" s="97"/>
      <c r="H312" s="97"/>
      <c r="J312" s="97"/>
      <c r="K312" s="97"/>
      <c r="L312" s="97"/>
      <c r="N312" s="84" t="str" cm="1">
        <f t="array" ref="N312">IF($C312="","",_xll.ECONOMATICA($C312,"open",,"RealTime"))</f>
        <v/>
      </c>
      <c r="O312" s="84" t="str" cm="1">
        <f t="array" ref="O312">IF($C312="","",_xll.ECONOMATICA($C312,"high",,"RealTime"))</f>
        <v/>
      </c>
      <c r="P312" s="84" t="str" cm="1">
        <f t="array" ref="P312">IF($C312="","",_xll.ECONOMATICA($C312,"low",,"RealTime"))</f>
        <v/>
      </c>
      <c r="Q312" s="84" t="str" cm="1">
        <f t="array" ref="Q312">IF($C312="","",_xll.ECONOMATICA($C312,"price",,"RealTime"))</f>
        <v/>
      </c>
      <c r="R312" s="84"/>
      <c r="S312" s="84" t="str" cm="1">
        <f t="array" ref="S312">IF($C312="","",_xll.ECONOMATICA($C312,"bidprice",,"RealTime"))</f>
        <v/>
      </c>
      <c r="T312" s="84" t="str" cm="1">
        <f t="array" ref="T312">IF($C312="","",_xll.ECONOMATICA($C312,"askprice",,"RealTime"))</f>
        <v/>
      </c>
      <c r="U312" s="88" t="str" cm="1">
        <f t="array" ref="U312">IF($C312="","",_xll.ECONOMATICA($C312,"pricediff",,"RealTime"))</f>
        <v/>
      </c>
      <c r="V312" s="88" t="str" cm="1">
        <f t="array" ref="V312">IF($C312="","",_xll.ECONOMATICA($C312,"percentdiff",,"RealTime"))</f>
        <v/>
      </c>
      <c r="W312" s="84" t="str" cm="1">
        <f t="array" ref="W312">IF($C312="","",_xll.ECONOMATICA($C312,"#shares",,"RealTime"))</f>
        <v/>
      </c>
      <c r="X312" s="84" t="str" cm="1">
        <f t="array" ref="X312">IF($C312="","",_xll.ECONOMATICA($C312,"volume$",,"RealTime"))</f>
        <v/>
      </c>
      <c r="Y312" s="89" t="str" cm="1">
        <f t="array" ref="Y312">IF($C312="","",_xll.ECONOMATICA($C312,"date",,"RealTime"))</f>
        <v/>
      </c>
    </row>
    <row r="313" spans="3:25" ht="15.5">
      <c r="C313" s="91"/>
      <c r="D313" s="92"/>
      <c r="E313" s="93"/>
      <c r="F313" s="94"/>
      <c r="G313" s="93"/>
      <c r="H313" s="93"/>
      <c r="J313" s="93"/>
      <c r="K313" s="93"/>
      <c r="L313" s="93"/>
      <c r="N313" s="83" t="str" cm="1">
        <f t="array" ref="N313">IF($C313="","",_xll.ECONOMATICA($C313,"open",,"RealTime"))</f>
        <v/>
      </c>
      <c r="O313" s="83" t="str" cm="1">
        <f t="array" ref="O313">IF($C313="","",_xll.ECONOMATICA($C313,"high",,"RealTime"))</f>
        <v/>
      </c>
      <c r="P313" s="83" t="str" cm="1">
        <f t="array" ref="P313">IF($C313="","",_xll.ECONOMATICA($C313,"low",,"RealTime"))</f>
        <v/>
      </c>
      <c r="Q313" s="83" t="str" cm="1">
        <f t="array" ref="Q313">IF($C313="","",_xll.ECONOMATICA($C313,"price",,"RealTime"))</f>
        <v/>
      </c>
      <c r="R313" s="83"/>
      <c r="S313" s="83" t="str" cm="1">
        <f t="array" ref="S313">IF($C313="","",_xll.ECONOMATICA($C313,"bidprice",,"RealTime"))</f>
        <v/>
      </c>
      <c r="T313" s="83" t="str" cm="1">
        <f t="array" ref="T313">IF($C313="","",_xll.ECONOMATICA($C313,"askprice",,"RealTime"))</f>
        <v/>
      </c>
      <c r="U313" s="86" t="str" cm="1">
        <f t="array" ref="U313">IF($C313="","",_xll.ECONOMATICA($C313,"pricediff",,"RealTime"))</f>
        <v/>
      </c>
      <c r="V313" s="86" t="str" cm="1">
        <f t="array" ref="V313">IF($C313="","",_xll.ECONOMATICA($C313,"percentdiff",,"RealTime"))</f>
        <v/>
      </c>
      <c r="W313" s="83" t="str" cm="1">
        <f t="array" ref="W313">IF($C313="","",_xll.ECONOMATICA($C313,"#shares",,"RealTime"))</f>
        <v/>
      </c>
      <c r="X313" s="83" t="str" cm="1">
        <f t="array" ref="X313">IF($C313="","",_xll.ECONOMATICA($C313,"volume$",,"RealTime"))</f>
        <v/>
      </c>
      <c r="Y313" s="87" t="str" cm="1">
        <f t="array" ref="Y313">IF($C313="","",_xll.ECONOMATICA($C313,"date",,"RealTime"))</f>
        <v/>
      </c>
    </row>
    <row r="314" spans="3:25" ht="15.5">
      <c r="C314" s="95"/>
      <c r="D314" s="96"/>
      <c r="E314" s="97"/>
      <c r="F314" s="98"/>
      <c r="G314" s="97"/>
      <c r="H314" s="97"/>
      <c r="J314" s="97"/>
      <c r="K314" s="97"/>
      <c r="L314" s="97"/>
      <c r="N314" s="84" t="str" cm="1">
        <f t="array" ref="N314">IF($C314="","",_xll.ECONOMATICA($C314,"open",,"RealTime"))</f>
        <v/>
      </c>
      <c r="O314" s="84" t="str" cm="1">
        <f t="array" ref="O314">IF($C314="","",_xll.ECONOMATICA($C314,"high",,"RealTime"))</f>
        <v/>
      </c>
      <c r="P314" s="84" t="str" cm="1">
        <f t="array" ref="P314">IF($C314="","",_xll.ECONOMATICA($C314,"low",,"RealTime"))</f>
        <v/>
      </c>
      <c r="Q314" s="84" t="str" cm="1">
        <f t="array" ref="Q314">IF($C314="","",_xll.ECONOMATICA($C314,"price",,"RealTime"))</f>
        <v/>
      </c>
      <c r="R314" s="84"/>
      <c r="S314" s="84" t="str" cm="1">
        <f t="array" ref="S314">IF($C314="","",_xll.ECONOMATICA($C314,"bidprice",,"RealTime"))</f>
        <v/>
      </c>
      <c r="T314" s="84" t="str" cm="1">
        <f t="array" ref="T314">IF($C314="","",_xll.ECONOMATICA($C314,"askprice",,"RealTime"))</f>
        <v/>
      </c>
      <c r="U314" s="88" t="str" cm="1">
        <f t="array" ref="U314">IF($C314="","",_xll.ECONOMATICA($C314,"pricediff",,"RealTime"))</f>
        <v/>
      </c>
      <c r="V314" s="88" t="str" cm="1">
        <f t="array" ref="V314">IF($C314="","",_xll.ECONOMATICA($C314,"percentdiff",,"RealTime"))</f>
        <v/>
      </c>
      <c r="W314" s="84" t="str" cm="1">
        <f t="array" ref="W314">IF($C314="","",_xll.ECONOMATICA($C314,"#shares",,"RealTime"))</f>
        <v/>
      </c>
      <c r="X314" s="84" t="str" cm="1">
        <f t="array" ref="X314">IF($C314="","",_xll.ECONOMATICA($C314,"volume$",,"RealTime"))</f>
        <v/>
      </c>
      <c r="Y314" s="89" t="str" cm="1">
        <f t="array" ref="Y314">IF($C314="","",_xll.ECONOMATICA($C314,"date",,"RealTime"))</f>
        <v/>
      </c>
    </row>
    <row r="315" spans="3:25" ht="15.5">
      <c r="C315" s="91"/>
      <c r="D315" s="92"/>
      <c r="E315" s="93"/>
      <c r="F315" s="94"/>
      <c r="G315" s="93"/>
      <c r="H315" s="93"/>
      <c r="J315" s="93"/>
      <c r="K315" s="93"/>
      <c r="L315" s="93"/>
      <c r="N315" s="83" t="str" cm="1">
        <f t="array" ref="N315">IF($C315="","",_xll.ECONOMATICA($C315,"open",,"RealTime"))</f>
        <v/>
      </c>
      <c r="O315" s="83" t="str" cm="1">
        <f t="array" ref="O315">IF($C315="","",_xll.ECONOMATICA($C315,"high",,"RealTime"))</f>
        <v/>
      </c>
      <c r="P315" s="83" t="str" cm="1">
        <f t="array" ref="P315">IF($C315="","",_xll.ECONOMATICA($C315,"low",,"RealTime"))</f>
        <v/>
      </c>
      <c r="Q315" s="83" t="str" cm="1">
        <f t="array" ref="Q315">IF($C315="","",_xll.ECONOMATICA($C315,"price",,"RealTime"))</f>
        <v/>
      </c>
      <c r="R315" s="83"/>
      <c r="S315" s="83" t="str" cm="1">
        <f t="array" ref="S315">IF($C315="","",_xll.ECONOMATICA($C315,"bidprice",,"RealTime"))</f>
        <v/>
      </c>
      <c r="T315" s="83" t="str" cm="1">
        <f t="array" ref="T315">IF($C315="","",_xll.ECONOMATICA($C315,"askprice",,"RealTime"))</f>
        <v/>
      </c>
      <c r="U315" s="86" t="str" cm="1">
        <f t="array" ref="U315">IF($C315="","",_xll.ECONOMATICA($C315,"pricediff",,"RealTime"))</f>
        <v/>
      </c>
      <c r="V315" s="86" t="str" cm="1">
        <f t="array" ref="V315">IF($C315="","",_xll.ECONOMATICA($C315,"percentdiff",,"RealTime"))</f>
        <v/>
      </c>
      <c r="W315" s="83" t="str" cm="1">
        <f t="array" ref="W315">IF($C315="","",_xll.ECONOMATICA($C315,"#shares",,"RealTime"))</f>
        <v/>
      </c>
      <c r="X315" s="83" t="str" cm="1">
        <f t="array" ref="X315">IF($C315="","",_xll.ECONOMATICA($C315,"volume$",,"RealTime"))</f>
        <v/>
      </c>
      <c r="Y315" s="87" t="str" cm="1">
        <f t="array" ref="Y315">IF($C315="","",_xll.ECONOMATICA($C315,"date",,"RealTime"))</f>
        <v/>
      </c>
    </row>
    <row r="316" spans="3:25" ht="15.5">
      <c r="C316" s="95"/>
      <c r="D316" s="96"/>
      <c r="E316" s="97"/>
      <c r="F316" s="98"/>
      <c r="G316" s="97"/>
      <c r="H316" s="97"/>
      <c r="J316" s="97"/>
      <c r="K316" s="97"/>
      <c r="L316" s="97"/>
      <c r="N316" s="84" t="str" cm="1">
        <f t="array" ref="N316">IF($C316="","",_xll.ECONOMATICA($C316,"open",,"RealTime"))</f>
        <v/>
      </c>
      <c r="O316" s="84" t="str" cm="1">
        <f t="array" ref="O316">IF($C316="","",_xll.ECONOMATICA($C316,"high",,"RealTime"))</f>
        <v/>
      </c>
      <c r="P316" s="84" t="str" cm="1">
        <f t="array" ref="P316">IF($C316="","",_xll.ECONOMATICA($C316,"low",,"RealTime"))</f>
        <v/>
      </c>
      <c r="Q316" s="84" t="str" cm="1">
        <f t="array" ref="Q316">IF($C316="","",_xll.ECONOMATICA($C316,"price",,"RealTime"))</f>
        <v/>
      </c>
      <c r="R316" s="84"/>
      <c r="S316" s="84" t="str" cm="1">
        <f t="array" ref="S316">IF($C316="","",_xll.ECONOMATICA($C316,"bidprice",,"RealTime"))</f>
        <v/>
      </c>
      <c r="T316" s="84" t="str" cm="1">
        <f t="array" ref="T316">IF($C316="","",_xll.ECONOMATICA($C316,"askprice",,"RealTime"))</f>
        <v/>
      </c>
      <c r="U316" s="88" t="str" cm="1">
        <f t="array" ref="U316">IF($C316="","",_xll.ECONOMATICA($C316,"pricediff",,"RealTime"))</f>
        <v/>
      </c>
      <c r="V316" s="88" t="str" cm="1">
        <f t="array" ref="V316">IF($C316="","",_xll.ECONOMATICA($C316,"percentdiff",,"RealTime"))</f>
        <v/>
      </c>
      <c r="W316" s="84" t="str" cm="1">
        <f t="array" ref="W316">IF($C316="","",_xll.ECONOMATICA($C316,"#shares",,"RealTime"))</f>
        <v/>
      </c>
      <c r="X316" s="84" t="str" cm="1">
        <f t="array" ref="X316">IF($C316="","",_xll.ECONOMATICA($C316,"volume$",,"RealTime"))</f>
        <v/>
      </c>
      <c r="Y316" s="89" t="str" cm="1">
        <f t="array" ref="Y316">IF($C316="","",_xll.ECONOMATICA($C316,"date",,"RealTime"))</f>
        <v/>
      </c>
    </row>
    <row r="317" spans="3:25" ht="15.5">
      <c r="C317" s="91"/>
      <c r="D317" s="92"/>
      <c r="E317" s="93"/>
      <c r="F317" s="94"/>
      <c r="G317" s="93"/>
      <c r="H317" s="93"/>
      <c r="J317" s="93"/>
      <c r="K317" s="93"/>
      <c r="L317" s="93"/>
      <c r="N317" s="83" t="str" cm="1">
        <f t="array" ref="N317">IF($C317="","",_xll.ECONOMATICA($C317,"open",,"RealTime"))</f>
        <v/>
      </c>
      <c r="O317" s="83" t="str" cm="1">
        <f t="array" ref="O317">IF($C317="","",_xll.ECONOMATICA($C317,"high",,"RealTime"))</f>
        <v/>
      </c>
      <c r="P317" s="83" t="str" cm="1">
        <f t="array" ref="P317">IF($C317="","",_xll.ECONOMATICA($C317,"low",,"RealTime"))</f>
        <v/>
      </c>
      <c r="Q317" s="83" t="str" cm="1">
        <f t="array" ref="Q317">IF($C317="","",_xll.ECONOMATICA($C317,"price",,"RealTime"))</f>
        <v/>
      </c>
      <c r="R317" s="83"/>
      <c r="S317" s="83" t="str" cm="1">
        <f t="array" ref="S317">IF($C317="","",_xll.ECONOMATICA($C317,"bidprice",,"RealTime"))</f>
        <v/>
      </c>
      <c r="T317" s="83" t="str" cm="1">
        <f t="array" ref="T317">IF($C317="","",_xll.ECONOMATICA($C317,"askprice",,"RealTime"))</f>
        <v/>
      </c>
      <c r="U317" s="86" t="str" cm="1">
        <f t="array" ref="U317">IF($C317="","",_xll.ECONOMATICA($C317,"pricediff",,"RealTime"))</f>
        <v/>
      </c>
      <c r="V317" s="86" t="str" cm="1">
        <f t="array" ref="V317">IF($C317="","",_xll.ECONOMATICA($C317,"percentdiff",,"RealTime"))</f>
        <v/>
      </c>
      <c r="W317" s="83" t="str" cm="1">
        <f t="array" ref="W317">IF($C317="","",_xll.ECONOMATICA($C317,"#shares",,"RealTime"))</f>
        <v/>
      </c>
      <c r="X317" s="83" t="str" cm="1">
        <f t="array" ref="X317">IF($C317="","",_xll.ECONOMATICA($C317,"volume$",,"RealTime"))</f>
        <v/>
      </c>
      <c r="Y317" s="87" t="str" cm="1">
        <f t="array" ref="Y317">IF($C317="","",_xll.ECONOMATICA($C317,"date",,"RealTime"))</f>
        <v/>
      </c>
    </row>
    <row r="318" spans="3:25" ht="15.5">
      <c r="C318" s="95"/>
      <c r="D318" s="96"/>
      <c r="E318" s="97"/>
      <c r="F318" s="98"/>
      <c r="G318" s="97"/>
      <c r="H318" s="97"/>
      <c r="J318" s="97"/>
      <c r="K318" s="97"/>
      <c r="L318" s="97"/>
      <c r="N318" s="84" t="str" cm="1">
        <f t="array" ref="N318">IF($C318="","",_xll.ECONOMATICA($C318,"open",,"RealTime"))</f>
        <v/>
      </c>
      <c r="O318" s="84" t="str" cm="1">
        <f t="array" ref="O318">IF($C318="","",_xll.ECONOMATICA($C318,"high",,"RealTime"))</f>
        <v/>
      </c>
      <c r="P318" s="84" t="str" cm="1">
        <f t="array" ref="P318">IF($C318="","",_xll.ECONOMATICA($C318,"low",,"RealTime"))</f>
        <v/>
      </c>
      <c r="Q318" s="84" t="str" cm="1">
        <f t="array" ref="Q318">IF($C318="","",_xll.ECONOMATICA($C318,"price",,"RealTime"))</f>
        <v/>
      </c>
      <c r="R318" s="84"/>
      <c r="S318" s="84" t="str" cm="1">
        <f t="array" ref="S318">IF($C318="","",_xll.ECONOMATICA($C318,"bidprice",,"RealTime"))</f>
        <v/>
      </c>
      <c r="T318" s="84" t="str" cm="1">
        <f t="array" ref="T318">IF($C318="","",_xll.ECONOMATICA($C318,"askprice",,"RealTime"))</f>
        <v/>
      </c>
      <c r="U318" s="88" t="str" cm="1">
        <f t="array" ref="U318">IF($C318="","",_xll.ECONOMATICA($C318,"pricediff",,"RealTime"))</f>
        <v/>
      </c>
      <c r="V318" s="88" t="str" cm="1">
        <f t="array" ref="V318">IF($C318="","",_xll.ECONOMATICA($C318,"percentdiff",,"RealTime"))</f>
        <v/>
      </c>
      <c r="W318" s="84" t="str" cm="1">
        <f t="array" ref="W318">IF($C318="","",_xll.ECONOMATICA($C318,"#shares",,"RealTime"))</f>
        <v/>
      </c>
      <c r="X318" s="84" t="str" cm="1">
        <f t="array" ref="X318">IF($C318="","",_xll.ECONOMATICA($C318,"volume$",,"RealTime"))</f>
        <v/>
      </c>
      <c r="Y318" s="89" t="str" cm="1">
        <f t="array" ref="Y318">IF($C318="","",_xll.ECONOMATICA($C318,"date",,"RealTime"))</f>
        <v/>
      </c>
    </row>
    <row r="319" spans="3:25" ht="15.5">
      <c r="C319" s="91"/>
      <c r="D319" s="92"/>
      <c r="E319" s="93"/>
      <c r="F319" s="94"/>
      <c r="G319" s="93"/>
      <c r="H319" s="93"/>
      <c r="J319" s="93"/>
      <c r="K319" s="93"/>
      <c r="L319" s="93"/>
      <c r="N319" s="83" t="str" cm="1">
        <f t="array" ref="N319">IF($C319="","",_xll.ECONOMATICA($C319,"open",,"RealTime"))</f>
        <v/>
      </c>
      <c r="O319" s="83" t="str" cm="1">
        <f t="array" ref="O319">IF($C319="","",_xll.ECONOMATICA($C319,"high",,"RealTime"))</f>
        <v/>
      </c>
      <c r="P319" s="83" t="str" cm="1">
        <f t="array" ref="P319">IF($C319="","",_xll.ECONOMATICA($C319,"low",,"RealTime"))</f>
        <v/>
      </c>
      <c r="Q319" s="83" t="str" cm="1">
        <f t="array" ref="Q319">IF($C319="","",_xll.ECONOMATICA($C319,"price",,"RealTime"))</f>
        <v/>
      </c>
      <c r="R319" s="83"/>
      <c r="S319" s="83" t="str" cm="1">
        <f t="array" ref="S319">IF($C319="","",_xll.ECONOMATICA($C319,"bidprice",,"RealTime"))</f>
        <v/>
      </c>
      <c r="T319" s="83" t="str" cm="1">
        <f t="array" ref="T319">IF($C319="","",_xll.ECONOMATICA($C319,"askprice",,"RealTime"))</f>
        <v/>
      </c>
      <c r="U319" s="86" t="str" cm="1">
        <f t="array" ref="U319">IF($C319="","",_xll.ECONOMATICA($C319,"pricediff",,"RealTime"))</f>
        <v/>
      </c>
      <c r="V319" s="86" t="str" cm="1">
        <f t="array" ref="V319">IF($C319="","",_xll.ECONOMATICA($C319,"percentdiff",,"RealTime"))</f>
        <v/>
      </c>
      <c r="W319" s="83" t="str" cm="1">
        <f t="array" ref="W319">IF($C319="","",_xll.ECONOMATICA($C319,"#shares",,"RealTime"))</f>
        <v/>
      </c>
      <c r="X319" s="83" t="str" cm="1">
        <f t="array" ref="X319">IF($C319="","",_xll.ECONOMATICA($C319,"volume$",,"RealTime"))</f>
        <v/>
      </c>
      <c r="Y319" s="87" t="str" cm="1">
        <f t="array" ref="Y319">IF($C319="","",_xll.ECONOMATICA($C319,"date",,"RealTime"))</f>
        <v/>
      </c>
    </row>
    <row r="320" spans="3:25" ht="15.5">
      <c r="C320" s="95"/>
      <c r="D320" s="96"/>
      <c r="E320" s="97"/>
      <c r="F320" s="98"/>
      <c r="G320" s="97"/>
      <c r="H320" s="97"/>
      <c r="J320" s="97"/>
      <c r="K320" s="97"/>
      <c r="L320" s="97"/>
      <c r="N320" s="84" t="str" cm="1">
        <f t="array" ref="N320">IF($C320="","",_xll.ECONOMATICA($C320,"open",,"RealTime"))</f>
        <v/>
      </c>
      <c r="O320" s="84" t="str" cm="1">
        <f t="array" ref="O320">IF($C320="","",_xll.ECONOMATICA($C320,"high",,"RealTime"))</f>
        <v/>
      </c>
      <c r="P320" s="84" t="str" cm="1">
        <f t="array" ref="P320">IF($C320="","",_xll.ECONOMATICA($C320,"low",,"RealTime"))</f>
        <v/>
      </c>
      <c r="Q320" s="84" t="str" cm="1">
        <f t="array" ref="Q320">IF($C320="","",_xll.ECONOMATICA($C320,"price",,"RealTime"))</f>
        <v/>
      </c>
      <c r="R320" s="84"/>
      <c r="S320" s="84" t="str" cm="1">
        <f t="array" ref="S320">IF($C320="","",_xll.ECONOMATICA($C320,"bidprice",,"RealTime"))</f>
        <v/>
      </c>
      <c r="T320" s="84" t="str" cm="1">
        <f t="array" ref="T320">IF($C320="","",_xll.ECONOMATICA($C320,"askprice",,"RealTime"))</f>
        <v/>
      </c>
      <c r="U320" s="88" t="str" cm="1">
        <f t="array" ref="U320">IF($C320="","",_xll.ECONOMATICA($C320,"pricediff",,"RealTime"))</f>
        <v/>
      </c>
      <c r="V320" s="88" t="str" cm="1">
        <f t="array" ref="V320">IF($C320="","",_xll.ECONOMATICA($C320,"percentdiff",,"RealTime"))</f>
        <v/>
      </c>
      <c r="W320" s="84" t="str" cm="1">
        <f t="array" ref="W320">IF($C320="","",_xll.ECONOMATICA($C320,"#shares",,"RealTime"))</f>
        <v/>
      </c>
      <c r="X320" s="84" t="str" cm="1">
        <f t="array" ref="X320">IF($C320="","",_xll.ECONOMATICA($C320,"volume$",,"RealTime"))</f>
        <v/>
      </c>
      <c r="Y320" s="89" t="str" cm="1">
        <f t="array" ref="Y320">IF($C320="","",_xll.ECONOMATICA($C320,"date",,"RealTime"))</f>
        <v/>
      </c>
    </row>
    <row r="321" spans="3:25" ht="15.5">
      <c r="C321" s="91"/>
      <c r="D321" s="92"/>
      <c r="E321" s="93"/>
      <c r="F321" s="94"/>
      <c r="G321" s="93"/>
      <c r="H321" s="93"/>
      <c r="J321" s="93"/>
      <c r="K321" s="93"/>
      <c r="L321" s="93"/>
      <c r="N321" s="83" t="str" cm="1">
        <f t="array" ref="N321">IF($C321="","",_xll.ECONOMATICA($C321,"open",,"RealTime"))</f>
        <v/>
      </c>
      <c r="O321" s="83" t="str" cm="1">
        <f t="array" ref="O321">IF($C321="","",_xll.ECONOMATICA($C321,"high",,"RealTime"))</f>
        <v/>
      </c>
      <c r="P321" s="83" t="str" cm="1">
        <f t="array" ref="P321">IF($C321="","",_xll.ECONOMATICA($C321,"low",,"RealTime"))</f>
        <v/>
      </c>
      <c r="Q321" s="83" t="str" cm="1">
        <f t="array" ref="Q321">IF($C321="","",_xll.ECONOMATICA($C321,"price",,"RealTime"))</f>
        <v/>
      </c>
      <c r="R321" s="83"/>
      <c r="S321" s="83" t="str" cm="1">
        <f t="array" ref="S321">IF($C321="","",_xll.ECONOMATICA($C321,"bidprice",,"RealTime"))</f>
        <v/>
      </c>
      <c r="T321" s="83" t="str" cm="1">
        <f t="array" ref="T321">IF($C321="","",_xll.ECONOMATICA($C321,"askprice",,"RealTime"))</f>
        <v/>
      </c>
      <c r="U321" s="86" t="str" cm="1">
        <f t="array" ref="U321">IF($C321="","",_xll.ECONOMATICA($C321,"pricediff",,"RealTime"))</f>
        <v/>
      </c>
      <c r="V321" s="86" t="str" cm="1">
        <f t="array" ref="V321">IF($C321="","",_xll.ECONOMATICA($C321,"percentdiff",,"RealTime"))</f>
        <v/>
      </c>
      <c r="W321" s="83" t="str" cm="1">
        <f t="array" ref="W321">IF($C321="","",_xll.ECONOMATICA($C321,"#shares",,"RealTime"))</f>
        <v/>
      </c>
      <c r="X321" s="83" t="str" cm="1">
        <f t="array" ref="X321">IF($C321="","",_xll.ECONOMATICA($C321,"volume$",,"RealTime"))</f>
        <v/>
      </c>
      <c r="Y321" s="87" t="str" cm="1">
        <f t="array" ref="Y321">IF($C321="","",_xll.ECONOMATICA($C321,"date",,"RealTime"))</f>
        <v/>
      </c>
    </row>
    <row r="322" spans="3:25" ht="15.5">
      <c r="C322" s="95"/>
      <c r="D322" s="96"/>
      <c r="E322" s="97"/>
      <c r="F322" s="98"/>
      <c r="G322" s="97"/>
      <c r="H322" s="97"/>
      <c r="J322" s="97"/>
      <c r="K322" s="97"/>
      <c r="L322" s="97"/>
      <c r="N322" s="84" t="str" cm="1">
        <f t="array" ref="N322">IF($C322="","",_xll.ECONOMATICA($C322,"open",,"RealTime"))</f>
        <v/>
      </c>
      <c r="O322" s="84" t="str" cm="1">
        <f t="array" ref="O322">IF($C322="","",_xll.ECONOMATICA($C322,"high",,"RealTime"))</f>
        <v/>
      </c>
      <c r="P322" s="84" t="str" cm="1">
        <f t="array" ref="P322">IF($C322="","",_xll.ECONOMATICA($C322,"low",,"RealTime"))</f>
        <v/>
      </c>
      <c r="Q322" s="84" t="str" cm="1">
        <f t="array" ref="Q322">IF($C322="","",_xll.ECONOMATICA($C322,"price",,"RealTime"))</f>
        <v/>
      </c>
      <c r="R322" s="84"/>
      <c r="S322" s="84" t="str" cm="1">
        <f t="array" ref="S322">IF($C322="","",_xll.ECONOMATICA($C322,"bidprice",,"RealTime"))</f>
        <v/>
      </c>
      <c r="T322" s="84" t="str" cm="1">
        <f t="array" ref="T322">IF($C322="","",_xll.ECONOMATICA($C322,"askprice",,"RealTime"))</f>
        <v/>
      </c>
      <c r="U322" s="88" t="str" cm="1">
        <f t="array" ref="U322">IF($C322="","",_xll.ECONOMATICA($C322,"pricediff",,"RealTime"))</f>
        <v/>
      </c>
      <c r="V322" s="88" t="str" cm="1">
        <f t="array" ref="V322">IF($C322="","",_xll.ECONOMATICA($C322,"percentdiff",,"RealTime"))</f>
        <v/>
      </c>
      <c r="W322" s="84" t="str" cm="1">
        <f t="array" ref="W322">IF($C322="","",_xll.ECONOMATICA($C322,"#shares",,"RealTime"))</f>
        <v/>
      </c>
      <c r="X322" s="84" t="str" cm="1">
        <f t="array" ref="X322">IF($C322="","",_xll.ECONOMATICA($C322,"volume$",,"RealTime"))</f>
        <v/>
      </c>
      <c r="Y322" s="89" t="str" cm="1">
        <f t="array" ref="Y322">IF($C322="","",_xll.ECONOMATICA($C322,"date",,"RealTime"))</f>
        <v/>
      </c>
    </row>
    <row r="323" spans="3:25" ht="15.5">
      <c r="C323" s="91"/>
      <c r="D323" s="92"/>
      <c r="E323" s="93"/>
      <c r="F323" s="94"/>
      <c r="G323" s="93"/>
      <c r="H323" s="93"/>
      <c r="J323" s="93"/>
      <c r="K323" s="93"/>
      <c r="L323" s="93"/>
      <c r="N323" s="83" t="str" cm="1">
        <f t="array" ref="N323">IF($C323="","",_xll.ECONOMATICA($C323,"open",,"RealTime"))</f>
        <v/>
      </c>
      <c r="O323" s="83" t="str" cm="1">
        <f t="array" ref="O323">IF($C323="","",_xll.ECONOMATICA($C323,"high",,"RealTime"))</f>
        <v/>
      </c>
      <c r="P323" s="83" t="str" cm="1">
        <f t="array" ref="P323">IF($C323="","",_xll.ECONOMATICA($C323,"low",,"RealTime"))</f>
        <v/>
      </c>
      <c r="Q323" s="83" t="str" cm="1">
        <f t="array" ref="Q323">IF($C323="","",_xll.ECONOMATICA($C323,"price",,"RealTime"))</f>
        <v/>
      </c>
      <c r="R323" s="83"/>
      <c r="S323" s="83" t="str" cm="1">
        <f t="array" ref="S323">IF($C323="","",_xll.ECONOMATICA($C323,"bidprice",,"RealTime"))</f>
        <v/>
      </c>
      <c r="T323" s="83" t="str" cm="1">
        <f t="array" ref="T323">IF($C323="","",_xll.ECONOMATICA($C323,"askprice",,"RealTime"))</f>
        <v/>
      </c>
      <c r="U323" s="86" t="str" cm="1">
        <f t="array" ref="U323">IF($C323="","",_xll.ECONOMATICA($C323,"pricediff",,"RealTime"))</f>
        <v/>
      </c>
      <c r="V323" s="86" t="str" cm="1">
        <f t="array" ref="V323">IF($C323="","",_xll.ECONOMATICA($C323,"percentdiff",,"RealTime"))</f>
        <v/>
      </c>
      <c r="W323" s="83" t="str" cm="1">
        <f t="array" ref="W323">IF($C323="","",_xll.ECONOMATICA($C323,"#shares",,"RealTime"))</f>
        <v/>
      </c>
      <c r="X323" s="83" t="str" cm="1">
        <f t="array" ref="X323">IF($C323="","",_xll.ECONOMATICA($C323,"volume$",,"RealTime"))</f>
        <v/>
      </c>
      <c r="Y323" s="87" t="str" cm="1">
        <f t="array" ref="Y323">IF($C323="","",_xll.ECONOMATICA($C323,"date",,"RealTime"))</f>
        <v/>
      </c>
    </row>
    <row r="324" spans="3:25" ht="15.5">
      <c r="C324" s="95"/>
      <c r="D324" s="96"/>
      <c r="E324" s="97"/>
      <c r="F324" s="98"/>
      <c r="G324" s="97"/>
      <c r="H324" s="97"/>
      <c r="J324" s="97"/>
      <c r="K324" s="97"/>
      <c r="L324" s="97"/>
      <c r="N324" s="84" t="str" cm="1">
        <f t="array" ref="N324">IF($C324="","",_xll.ECONOMATICA($C324,"open",,"RealTime"))</f>
        <v/>
      </c>
      <c r="O324" s="84" t="str" cm="1">
        <f t="array" ref="O324">IF($C324="","",_xll.ECONOMATICA($C324,"high",,"RealTime"))</f>
        <v/>
      </c>
      <c r="P324" s="84" t="str" cm="1">
        <f t="array" ref="P324">IF($C324="","",_xll.ECONOMATICA($C324,"low",,"RealTime"))</f>
        <v/>
      </c>
      <c r="Q324" s="84" t="str" cm="1">
        <f t="array" ref="Q324">IF($C324="","",_xll.ECONOMATICA($C324,"price",,"RealTime"))</f>
        <v/>
      </c>
      <c r="R324" s="84"/>
      <c r="S324" s="84" t="str" cm="1">
        <f t="array" ref="S324">IF($C324="","",_xll.ECONOMATICA($C324,"bidprice",,"RealTime"))</f>
        <v/>
      </c>
      <c r="T324" s="84" t="str" cm="1">
        <f t="array" ref="T324">IF($C324="","",_xll.ECONOMATICA($C324,"askprice",,"RealTime"))</f>
        <v/>
      </c>
      <c r="U324" s="88" t="str" cm="1">
        <f t="array" ref="U324">IF($C324="","",_xll.ECONOMATICA($C324,"pricediff",,"RealTime"))</f>
        <v/>
      </c>
      <c r="V324" s="88" t="str" cm="1">
        <f t="array" ref="V324">IF($C324="","",_xll.ECONOMATICA($C324,"percentdiff",,"RealTime"))</f>
        <v/>
      </c>
      <c r="W324" s="84" t="str" cm="1">
        <f t="array" ref="W324">IF($C324="","",_xll.ECONOMATICA($C324,"#shares",,"RealTime"))</f>
        <v/>
      </c>
      <c r="X324" s="84" t="str" cm="1">
        <f t="array" ref="X324">IF($C324="","",_xll.ECONOMATICA($C324,"volume$",,"RealTime"))</f>
        <v/>
      </c>
      <c r="Y324" s="89" t="str" cm="1">
        <f t="array" ref="Y324">IF($C324="","",_xll.ECONOMATICA($C324,"date",,"RealTime"))</f>
        <v/>
      </c>
    </row>
    <row r="325" spans="3:25" ht="15.5">
      <c r="C325" s="91"/>
      <c r="D325" s="92"/>
      <c r="E325" s="93"/>
      <c r="F325" s="94"/>
      <c r="G325" s="93"/>
      <c r="H325" s="93"/>
      <c r="J325" s="93"/>
      <c r="K325" s="93"/>
      <c r="L325" s="93"/>
      <c r="N325" s="83" t="str" cm="1">
        <f t="array" ref="N325">IF($C325="","",_xll.ECONOMATICA($C325,"open",,"RealTime"))</f>
        <v/>
      </c>
      <c r="O325" s="83" t="str" cm="1">
        <f t="array" ref="O325">IF($C325="","",_xll.ECONOMATICA($C325,"high",,"RealTime"))</f>
        <v/>
      </c>
      <c r="P325" s="83" t="str" cm="1">
        <f t="array" ref="P325">IF($C325="","",_xll.ECONOMATICA($C325,"low",,"RealTime"))</f>
        <v/>
      </c>
      <c r="Q325" s="83" t="str" cm="1">
        <f t="array" ref="Q325">IF($C325="","",_xll.ECONOMATICA($C325,"price",,"RealTime"))</f>
        <v/>
      </c>
      <c r="R325" s="83"/>
      <c r="S325" s="83" t="str" cm="1">
        <f t="array" ref="S325">IF($C325="","",_xll.ECONOMATICA($C325,"bidprice",,"RealTime"))</f>
        <v/>
      </c>
      <c r="T325" s="83" t="str" cm="1">
        <f t="array" ref="T325">IF($C325="","",_xll.ECONOMATICA($C325,"askprice",,"RealTime"))</f>
        <v/>
      </c>
      <c r="U325" s="86" t="str" cm="1">
        <f t="array" ref="U325">IF($C325="","",_xll.ECONOMATICA($C325,"pricediff",,"RealTime"))</f>
        <v/>
      </c>
      <c r="V325" s="86" t="str" cm="1">
        <f t="array" ref="V325">IF($C325="","",_xll.ECONOMATICA($C325,"percentdiff",,"RealTime"))</f>
        <v/>
      </c>
      <c r="W325" s="83" t="str" cm="1">
        <f t="array" ref="W325">IF($C325="","",_xll.ECONOMATICA($C325,"#shares",,"RealTime"))</f>
        <v/>
      </c>
      <c r="X325" s="83" t="str" cm="1">
        <f t="array" ref="X325">IF($C325="","",_xll.ECONOMATICA($C325,"volume$",,"RealTime"))</f>
        <v/>
      </c>
      <c r="Y325" s="87" t="str" cm="1">
        <f t="array" ref="Y325">IF($C325="","",_xll.ECONOMATICA($C325,"date",,"RealTime"))</f>
        <v/>
      </c>
    </row>
    <row r="326" spans="3:25" ht="15.5">
      <c r="C326" s="95"/>
      <c r="D326" s="96"/>
      <c r="E326" s="97"/>
      <c r="F326" s="98"/>
      <c r="G326" s="97"/>
      <c r="H326" s="97"/>
      <c r="J326" s="97"/>
      <c r="K326" s="97"/>
      <c r="L326" s="97"/>
      <c r="N326" s="84" t="str" cm="1">
        <f t="array" ref="N326">IF($C326="","",_xll.ECONOMATICA($C326,"open",,"RealTime"))</f>
        <v/>
      </c>
      <c r="O326" s="84" t="str" cm="1">
        <f t="array" ref="O326">IF($C326="","",_xll.ECONOMATICA($C326,"high",,"RealTime"))</f>
        <v/>
      </c>
      <c r="P326" s="84" t="str" cm="1">
        <f t="array" ref="P326">IF($C326="","",_xll.ECONOMATICA($C326,"low",,"RealTime"))</f>
        <v/>
      </c>
      <c r="Q326" s="84" t="str" cm="1">
        <f t="array" ref="Q326">IF($C326="","",_xll.ECONOMATICA($C326,"price",,"RealTime"))</f>
        <v/>
      </c>
      <c r="R326" s="84"/>
      <c r="S326" s="84" t="str" cm="1">
        <f t="array" ref="S326">IF($C326="","",_xll.ECONOMATICA($C326,"bidprice",,"RealTime"))</f>
        <v/>
      </c>
      <c r="T326" s="84" t="str" cm="1">
        <f t="array" ref="T326">IF($C326="","",_xll.ECONOMATICA($C326,"askprice",,"RealTime"))</f>
        <v/>
      </c>
      <c r="U326" s="88" t="str" cm="1">
        <f t="array" ref="U326">IF($C326="","",_xll.ECONOMATICA($C326,"pricediff",,"RealTime"))</f>
        <v/>
      </c>
      <c r="V326" s="88" t="str" cm="1">
        <f t="array" ref="V326">IF($C326="","",_xll.ECONOMATICA($C326,"percentdiff",,"RealTime"))</f>
        <v/>
      </c>
      <c r="W326" s="84" t="str" cm="1">
        <f t="array" ref="W326">IF($C326="","",_xll.ECONOMATICA($C326,"#shares",,"RealTime"))</f>
        <v/>
      </c>
      <c r="X326" s="84" t="str" cm="1">
        <f t="array" ref="X326">IF($C326="","",_xll.ECONOMATICA($C326,"volume$",,"RealTime"))</f>
        <v/>
      </c>
      <c r="Y326" s="89" t="str" cm="1">
        <f t="array" ref="Y326">IF($C326="","",_xll.ECONOMATICA($C326,"date",,"RealTime"))</f>
        <v/>
      </c>
    </row>
    <row r="327" spans="3:25" ht="15.5">
      <c r="C327" s="91"/>
      <c r="D327" s="92"/>
      <c r="E327" s="93"/>
      <c r="F327" s="94"/>
      <c r="G327" s="93"/>
      <c r="H327" s="93"/>
      <c r="J327" s="93"/>
      <c r="K327" s="93"/>
      <c r="L327" s="93"/>
      <c r="N327" s="83" t="str" cm="1">
        <f t="array" ref="N327">IF($C327="","",_xll.ECONOMATICA($C327,"open",,"RealTime"))</f>
        <v/>
      </c>
      <c r="O327" s="83" t="str" cm="1">
        <f t="array" ref="O327">IF($C327="","",_xll.ECONOMATICA($C327,"high",,"RealTime"))</f>
        <v/>
      </c>
      <c r="P327" s="83" t="str" cm="1">
        <f t="array" ref="P327">IF($C327="","",_xll.ECONOMATICA($C327,"low",,"RealTime"))</f>
        <v/>
      </c>
      <c r="Q327" s="83" t="str" cm="1">
        <f t="array" ref="Q327">IF($C327="","",_xll.ECONOMATICA($C327,"price",,"RealTime"))</f>
        <v/>
      </c>
      <c r="R327" s="83"/>
      <c r="S327" s="83" t="str" cm="1">
        <f t="array" ref="S327">IF($C327="","",_xll.ECONOMATICA($C327,"bidprice",,"RealTime"))</f>
        <v/>
      </c>
      <c r="T327" s="83" t="str" cm="1">
        <f t="array" ref="T327">IF($C327="","",_xll.ECONOMATICA($C327,"askprice",,"RealTime"))</f>
        <v/>
      </c>
      <c r="U327" s="86" t="str" cm="1">
        <f t="array" ref="U327">IF($C327="","",_xll.ECONOMATICA($C327,"pricediff",,"RealTime"))</f>
        <v/>
      </c>
      <c r="V327" s="86" t="str" cm="1">
        <f t="array" ref="V327">IF($C327="","",_xll.ECONOMATICA($C327,"percentdiff",,"RealTime"))</f>
        <v/>
      </c>
      <c r="W327" s="83" t="str" cm="1">
        <f t="array" ref="W327">IF($C327="","",_xll.ECONOMATICA($C327,"#shares",,"RealTime"))</f>
        <v/>
      </c>
      <c r="X327" s="83" t="str" cm="1">
        <f t="array" ref="X327">IF($C327="","",_xll.ECONOMATICA($C327,"volume$",,"RealTime"))</f>
        <v/>
      </c>
      <c r="Y327" s="87" t="str" cm="1">
        <f t="array" ref="Y327">IF($C327="","",_xll.ECONOMATICA($C327,"date",,"RealTime"))</f>
        <v/>
      </c>
    </row>
    <row r="328" spans="3:25" ht="15.5">
      <c r="C328" s="95"/>
      <c r="D328" s="96"/>
      <c r="E328" s="97"/>
      <c r="F328" s="98"/>
      <c r="G328" s="97"/>
      <c r="H328" s="97"/>
      <c r="J328" s="97"/>
      <c r="K328" s="97"/>
      <c r="L328" s="97"/>
      <c r="N328" s="84" t="str" cm="1">
        <f t="array" ref="N328">IF($C328="","",_xll.ECONOMATICA($C328,"open",,"RealTime"))</f>
        <v/>
      </c>
      <c r="O328" s="84" t="str" cm="1">
        <f t="array" ref="O328">IF($C328="","",_xll.ECONOMATICA($C328,"high",,"RealTime"))</f>
        <v/>
      </c>
      <c r="P328" s="84" t="str" cm="1">
        <f t="array" ref="P328">IF($C328="","",_xll.ECONOMATICA($C328,"low",,"RealTime"))</f>
        <v/>
      </c>
      <c r="Q328" s="84" t="str" cm="1">
        <f t="array" ref="Q328">IF($C328="","",_xll.ECONOMATICA($C328,"price",,"RealTime"))</f>
        <v/>
      </c>
      <c r="R328" s="84"/>
      <c r="S328" s="84" t="str" cm="1">
        <f t="array" ref="S328">IF($C328="","",_xll.ECONOMATICA($C328,"bidprice",,"RealTime"))</f>
        <v/>
      </c>
      <c r="T328" s="84" t="str" cm="1">
        <f t="array" ref="T328">IF($C328="","",_xll.ECONOMATICA($C328,"askprice",,"RealTime"))</f>
        <v/>
      </c>
      <c r="U328" s="88" t="str" cm="1">
        <f t="array" ref="U328">IF($C328="","",_xll.ECONOMATICA($C328,"pricediff",,"RealTime"))</f>
        <v/>
      </c>
      <c r="V328" s="88" t="str" cm="1">
        <f t="array" ref="V328">IF($C328="","",_xll.ECONOMATICA($C328,"percentdiff",,"RealTime"))</f>
        <v/>
      </c>
      <c r="W328" s="84" t="str" cm="1">
        <f t="array" ref="W328">IF($C328="","",_xll.ECONOMATICA($C328,"#shares",,"RealTime"))</f>
        <v/>
      </c>
      <c r="X328" s="84" t="str" cm="1">
        <f t="array" ref="X328">IF($C328="","",_xll.ECONOMATICA($C328,"volume$",,"RealTime"))</f>
        <v/>
      </c>
      <c r="Y328" s="89" t="str" cm="1">
        <f t="array" ref="Y328">IF($C328="","",_xll.ECONOMATICA($C328,"date",,"RealTime"))</f>
        <v/>
      </c>
    </row>
    <row r="329" spans="3:25" ht="15.5">
      <c r="C329" s="91"/>
      <c r="D329" s="92"/>
      <c r="E329" s="93"/>
      <c r="F329" s="94"/>
      <c r="G329" s="93"/>
      <c r="H329" s="93"/>
      <c r="J329" s="93"/>
      <c r="K329" s="93"/>
      <c r="L329" s="93"/>
      <c r="N329" s="83" t="str" cm="1">
        <f t="array" ref="N329">IF($C329="","",_xll.ECONOMATICA($C329,"open",,"RealTime"))</f>
        <v/>
      </c>
      <c r="O329" s="83" t="str" cm="1">
        <f t="array" ref="O329">IF($C329="","",_xll.ECONOMATICA($C329,"high",,"RealTime"))</f>
        <v/>
      </c>
      <c r="P329" s="83" t="str" cm="1">
        <f t="array" ref="P329">IF($C329="","",_xll.ECONOMATICA($C329,"low",,"RealTime"))</f>
        <v/>
      </c>
      <c r="Q329" s="83" t="str" cm="1">
        <f t="array" ref="Q329">IF($C329="","",_xll.ECONOMATICA($C329,"price",,"RealTime"))</f>
        <v/>
      </c>
      <c r="R329" s="83"/>
      <c r="S329" s="83" t="str" cm="1">
        <f t="array" ref="S329">IF($C329="","",_xll.ECONOMATICA($C329,"bidprice",,"RealTime"))</f>
        <v/>
      </c>
      <c r="T329" s="83" t="str" cm="1">
        <f t="array" ref="T329">IF($C329="","",_xll.ECONOMATICA($C329,"askprice",,"RealTime"))</f>
        <v/>
      </c>
      <c r="U329" s="86" t="str" cm="1">
        <f t="array" ref="U329">IF($C329="","",_xll.ECONOMATICA($C329,"pricediff",,"RealTime"))</f>
        <v/>
      </c>
      <c r="V329" s="86" t="str" cm="1">
        <f t="array" ref="V329">IF($C329="","",_xll.ECONOMATICA($C329,"percentdiff",,"RealTime"))</f>
        <v/>
      </c>
      <c r="W329" s="83" t="str" cm="1">
        <f t="array" ref="W329">IF($C329="","",_xll.ECONOMATICA($C329,"#shares",,"RealTime"))</f>
        <v/>
      </c>
      <c r="X329" s="83" t="str" cm="1">
        <f t="array" ref="X329">IF($C329="","",_xll.ECONOMATICA($C329,"volume$",,"RealTime"))</f>
        <v/>
      </c>
      <c r="Y329" s="87" t="str" cm="1">
        <f t="array" ref="Y329">IF($C329="","",_xll.ECONOMATICA($C329,"date",,"RealTime"))</f>
        <v/>
      </c>
    </row>
    <row r="330" spans="3:25" ht="15.5">
      <c r="C330" s="95"/>
      <c r="D330" s="96"/>
      <c r="E330" s="97"/>
      <c r="F330" s="98"/>
      <c r="G330" s="97"/>
      <c r="H330" s="97"/>
      <c r="J330" s="97"/>
      <c r="K330" s="97"/>
      <c r="L330" s="97"/>
      <c r="N330" s="84" t="str" cm="1">
        <f t="array" ref="N330">IF($C330="","",_xll.ECONOMATICA($C330,"open",,"RealTime"))</f>
        <v/>
      </c>
      <c r="O330" s="84" t="str" cm="1">
        <f t="array" ref="O330">IF($C330="","",_xll.ECONOMATICA($C330,"high",,"RealTime"))</f>
        <v/>
      </c>
      <c r="P330" s="84" t="str" cm="1">
        <f t="array" ref="P330">IF($C330="","",_xll.ECONOMATICA($C330,"low",,"RealTime"))</f>
        <v/>
      </c>
      <c r="Q330" s="84" t="str" cm="1">
        <f t="array" ref="Q330">IF($C330="","",_xll.ECONOMATICA($C330,"price",,"RealTime"))</f>
        <v/>
      </c>
      <c r="R330" s="84"/>
      <c r="S330" s="84" t="str" cm="1">
        <f t="array" ref="S330">IF($C330="","",_xll.ECONOMATICA($C330,"bidprice",,"RealTime"))</f>
        <v/>
      </c>
      <c r="T330" s="84" t="str" cm="1">
        <f t="array" ref="T330">IF($C330="","",_xll.ECONOMATICA($C330,"askprice",,"RealTime"))</f>
        <v/>
      </c>
      <c r="U330" s="88" t="str" cm="1">
        <f t="array" ref="U330">IF($C330="","",_xll.ECONOMATICA($C330,"pricediff",,"RealTime"))</f>
        <v/>
      </c>
      <c r="V330" s="88" t="str" cm="1">
        <f t="array" ref="V330">IF($C330="","",_xll.ECONOMATICA($C330,"percentdiff",,"RealTime"))</f>
        <v/>
      </c>
      <c r="W330" s="84" t="str" cm="1">
        <f t="array" ref="W330">IF($C330="","",_xll.ECONOMATICA($C330,"#shares",,"RealTime"))</f>
        <v/>
      </c>
      <c r="X330" s="84" t="str" cm="1">
        <f t="array" ref="X330">IF($C330="","",_xll.ECONOMATICA($C330,"volume$",,"RealTime"))</f>
        <v/>
      </c>
      <c r="Y330" s="89" t="str" cm="1">
        <f t="array" ref="Y330">IF($C330="","",_xll.ECONOMATICA($C330,"date",,"RealTime"))</f>
        <v/>
      </c>
    </row>
    <row r="331" spans="3:25" ht="15.5">
      <c r="C331" s="91"/>
      <c r="D331" s="92"/>
      <c r="E331" s="93"/>
      <c r="F331" s="94"/>
      <c r="G331" s="93"/>
      <c r="H331" s="93"/>
      <c r="J331" s="93"/>
      <c r="K331" s="93"/>
      <c r="L331" s="93"/>
      <c r="N331" s="83" t="str" cm="1">
        <f t="array" ref="N331">IF($C331="","",_xll.ECONOMATICA($C331,"open",,"RealTime"))</f>
        <v/>
      </c>
      <c r="O331" s="83" t="str" cm="1">
        <f t="array" ref="O331">IF($C331="","",_xll.ECONOMATICA($C331,"high",,"RealTime"))</f>
        <v/>
      </c>
      <c r="P331" s="83" t="str" cm="1">
        <f t="array" ref="P331">IF($C331="","",_xll.ECONOMATICA($C331,"low",,"RealTime"))</f>
        <v/>
      </c>
      <c r="Q331" s="83" t="str" cm="1">
        <f t="array" ref="Q331">IF($C331="","",_xll.ECONOMATICA($C331,"price",,"RealTime"))</f>
        <v/>
      </c>
      <c r="R331" s="83"/>
      <c r="S331" s="83" t="str" cm="1">
        <f t="array" ref="S331">IF($C331="","",_xll.ECONOMATICA($C331,"bidprice",,"RealTime"))</f>
        <v/>
      </c>
      <c r="T331" s="83" t="str" cm="1">
        <f t="array" ref="T331">IF($C331="","",_xll.ECONOMATICA($C331,"askprice",,"RealTime"))</f>
        <v/>
      </c>
      <c r="U331" s="86" t="str" cm="1">
        <f t="array" ref="U331">IF($C331="","",_xll.ECONOMATICA($C331,"pricediff",,"RealTime"))</f>
        <v/>
      </c>
      <c r="V331" s="86" t="str" cm="1">
        <f t="array" ref="V331">IF($C331="","",_xll.ECONOMATICA($C331,"percentdiff",,"RealTime"))</f>
        <v/>
      </c>
      <c r="W331" s="83" t="str" cm="1">
        <f t="array" ref="W331">IF($C331="","",_xll.ECONOMATICA($C331,"#shares",,"RealTime"))</f>
        <v/>
      </c>
      <c r="X331" s="83" t="str" cm="1">
        <f t="array" ref="X331">IF($C331="","",_xll.ECONOMATICA($C331,"volume$",,"RealTime"))</f>
        <v/>
      </c>
      <c r="Y331" s="87" t="str" cm="1">
        <f t="array" ref="Y331">IF($C331="","",_xll.ECONOMATICA($C331,"date",,"RealTime"))</f>
        <v/>
      </c>
    </row>
    <row r="332" spans="3:25" ht="15.5">
      <c r="C332" s="95"/>
      <c r="D332" s="96"/>
      <c r="E332" s="97"/>
      <c r="F332" s="98"/>
      <c r="G332" s="97"/>
      <c r="H332" s="97"/>
      <c r="J332" s="97"/>
      <c r="K332" s="97"/>
      <c r="L332" s="97"/>
      <c r="N332" s="84" t="str" cm="1">
        <f t="array" ref="N332">IF($C332="","",_xll.ECONOMATICA($C332,"open",,"RealTime"))</f>
        <v/>
      </c>
      <c r="O332" s="84" t="str" cm="1">
        <f t="array" ref="O332">IF($C332="","",_xll.ECONOMATICA($C332,"high",,"RealTime"))</f>
        <v/>
      </c>
      <c r="P332" s="84" t="str" cm="1">
        <f t="array" ref="P332">IF($C332="","",_xll.ECONOMATICA($C332,"low",,"RealTime"))</f>
        <v/>
      </c>
      <c r="Q332" s="84" t="str" cm="1">
        <f t="array" ref="Q332">IF($C332="","",_xll.ECONOMATICA($C332,"price",,"RealTime"))</f>
        <v/>
      </c>
      <c r="R332" s="84"/>
      <c r="S332" s="84" t="str" cm="1">
        <f t="array" ref="S332">IF($C332="","",_xll.ECONOMATICA($C332,"bidprice",,"RealTime"))</f>
        <v/>
      </c>
      <c r="T332" s="84" t="str" cm="1">
        <f t="array" ref="T332">IF($C332="","",_xll.ECONOMATICA($C332,"askprice",,"RealTime"))</f>
        <v/>
      </c>
      <c r="U332" s="88" t="str" cm="1">
        <f t="array" ref="U332">IF($C332="","",_xll.ECONOMATICA($C332,"pricediff",,"RealTime"))</f>
        <v/>
      </c>
      <c r="V332" s="88" t="str" cm="1">
        <f t="array" ref="V332">IF($C332="","",_xll.ECONOMATICA($C332,"percentdiff",,"RealTime"))</f>
        <v/>
      </c>
      <c r="W332" s="84" t="str" cm="1">
        <f t="array" ref="W332">IF($C332="","",_xll.ECONOMATICA($C332,"#shares",,"RealTime"))</f>
        <v/>
      </c>
      <c r="X332" s="84" t="str" cm="1">
        <f t="array" ref="X332">IF($C332="","",_xll.ECONOMATICA($C332,"volume$",,"RealTime"))</f>
        <v/>
      </c>
      <c r="Y332" s="89" t="str" cm="1">
        <f t="array" ref="Y332">IF($C332="","",_xll.ECONOMATICA($C332,"date",,"RealTime"))</f>
        <v/>
      </c>
    </row>
    <row r="333" spans="3:25" ht="15.5">
      <c r="C333" s="91"/>
      <c r="D333" s="92"/>
      <c r="E333" s="93"/>
      <c r="F333" s="94"/>
      <c r="G333" s="93"/>
      <c r="H333" s="93"/>
      <c r="J333" s="93"/>
      <c r="K333" s="93"/>
      <c r="L333" s="93"/>
      <c r="N333" s="83" t="str" cm="1">
        <f t="array" ref="N333">IF($C333="","",_xll.ECONOMATICA($C333,"open",,"RealTime"))</f>
        <v/>
      </c>
      <c r="O333" s="83" t="str" cm="1">
        <f t="array" ref="O333">IF($C333="","",_xll.ECONOMATICA($C333,"high",,"RealTime"))</f>
        <v/>
      </c>
      <c r="P333" s="83" t="str" cm="1">
        <f t="array" ref="P333">IF($C333="","",_xll.ECONOMATICA($C333,"low",,"RealTime"))</f>
        <v/>
      </c>
      <c r="Q333" s="83" t="str" cm="1">
        <f t="array" ref="Q333">IF($C333="","",_xll.ECONOMATICA($C333,"price",,"RealTime"))</f>
        <v/>
      </c>
      <c r="R333" s="83"/>
      <c r="S333" s="83" t="str" cm="1">
        <f t="array" ref="S333">IF($C333="","",_xll.ECONOMATICA($C333,"bidprice",,"RealTime"))</f>
        <v/>
      </c>
      <c r="T333" s="83" t="str" cm="1">
        <f t="array" ref="T333">IF($C333="","",_xll.ECONOMATICA($C333,"askprice",,"RealTime"))</f>
        <v/>
      </c>
      <c r="U333" s="86" t="str" cm="1">
        <f t="array" ref="U333">IF($C333="","",_xll.ECONOMATICA($C333,"pricediff",,"RealTime"))</f>
        <v/>
      </c>
      <c r="V333" s="86" t="str" cm="1">
        <f t="array" ref="V333">IF($C333="","",_xll.ECONOMATICA($C333,"percentdiff",,"RealTime"))</f>
        <v/>
      </c>
      <c r="W333" s="83" t="str" cm="1">
        <f t="array" ref="W333">IF($C333="","",_xll.ECONOMATICA($C333,"#shares",,"RealTime"))</f>
        <v/>
      </c>
      <c r="X333" s="83" t="str" cm="1">
        <f t="array" ref="X333">IF($C333="","",_xll.ECONOMATICA($C333,"volume$",,"RealTime"))</f>
        <v/>
      </c>
      <c r="Y333" s="87" t="str" cm="1">
        <f t="array" ref="Y333">IF($C333="","",_xll.ECONOMATICA($C333,"date",,"RealTime"))</f>
        <v/>
      </c>
    </row>
    <row r="334" spans="3:25" ht="15.5">
      <c r="C334" s="95"/>
      <c r="D334" s="96"/>
      <c r="E334" s="97"/>
      <c r="F334" s="98"/>
      <c r="G334" s="97"/>
      <c r="H334" s="97"/>
      <c r="J334" s="97"/>
      <c r="K334" s="97"/>
      <c r="L334" s="97"/>
      <c r="N334" s="84" t="str" cm="1">
        <f t="array" ref="N334">IF($C334="","",_xll.ECONOMATICA($C334,"open",,"RealTime"))</f>
        <v/>
      </c>
      <c r="O334" s="84" t="str" cm="1">
        <f t="array" ref="O334">IF($C334="","",_xll.ECONOMATICA($C334,"high",,"RealTime"))</f>
        <v/>
      </c>
      <c r="P334" s="84" t="str" cm="1">
        <f t="array" ref="P334">IF($C334="","",_xll.ECONOMATICA($C334,"low",,"RealTime"))</f>
        <v/>
      </c>
      <c r="Q334" s="84" t="str" cm="1">
        <f t="array" ref="Q334">IF($C334="","",_xll.ECONOMATICA($C334,"price",,"RealTime"))</f>
        <v/>
      </c>
      <c r="R334" s="84"/>
      <c r="S334" s="84" t="str" cm="1">
        <f t="array" ref="S334">IF($C334="","",_xll.ECONOMATICA($C334,"bidprice",,"RealTime"))</f>
        <v/>
      </c>
      <c r="T334" s="84" t="str" cm="1">
        <f t="array" ref="T334">IF($C334="","",_xll.ECONOMATICA($C334,"askprice",,"RealTime"))</f>
        <v/>
      </c>
      <c r="U334" s="88" t="str" cm="1">
        <f t="array" ref="U334">IF($C334="","",_xll.ECONOMATICA($C334,"pricediff",,"RealTime"))</f>
        <v/>
      </c>
      <c r="V334" s="88" t="str" cm="1">
        <f t="array" ref="V334">IF($C334="","",_xll.ECONOMATICA($C334,"percentdiff",,"RealTime"))</f>
        <v/>
      </c>
      <c r="W334" s="84" t="str" cm="1">
        <f t="array" ref="W334">IF($C334="","",_xll.ECONOMATICA($C334,"#shares",,"RealTime"))</f>
        <v/>
      </c>
      <c r="X334" s="84" t="str" cm="1">
        <f t="array" ref="X334">IF($C334="","",_xll.ECONOMATICA($C334,"volume$",,"RealTime"))</f>
        <v/>
      </c>
      <c r="Y334" s="89" t="str" cm="1">
        <f t="array" ref="Y334">IF($C334="","",_xll.ECONOMATICA($C334,"date",,"RealTime"))</f>
        <v/>
      </c>
    </row>
    <row r="335" spans="3:25" ht="15.5">
      <c r="C335" s="91"/>
      <c r="D335" s="92"/>
      <c r="E335" s="93"/>
      <c r="F335" s="94"/>
      <c r="G335" s="93"/>
      <c r="H335" s="93"/>
      <c r="J335" s="93"/>
      <c r="K335" s="93"/>
      <c r="L335" s="93"/>
      <c r="N335" s="83" t="str" cm="1">
        <f t="array" ref="N335">IF($C335="","",_xll.ECONOMATICA($C335,"open",,"RealTime"))</f>
        <v/>
      </c>
      <c r="O335" s="83" t="str" cm="1">
        <f t="array" ref="O335">IF($C335="","",_xll.ECONOMATICA($C335,"high",,"RealTime"))</f>
        <v/>
      </c>
      <c r="P335" s="83" t="str" cm="1">
        <f t="array" ref="P335">IF($C335="","",_xll.ECONOMATICA($C335,"low",,"RealTime"))</f>
        <v/>
      </c>
      <c r="Q335" s="83" t="str" cm="1">
        <f t="array" ref="Q335">IF($C335="","",_xll.ECONOMATICA($C335,"price",,"RealTime"))</f>
        <v/>
      </c>
      <c r="R335" s="83"/>
      <c r="S335" s="83" t="str" cm="1">
        <f t="array" ref="S335">IF($C335="","",_xll.ECONOMATICA($C335,"bidprice",,"RealTime"))</f>
        <v/>
      </c>
      <c r="T335" s="83" t="str" cm="1">
        <f t="array" ref="T335">IF($C335="","",_xll.ECONOMATICA($C335,"askprice",,"RealTime"))</f>
        <v/>
      </c>
      <c r="U335" s="86" t="str" cm="1">
        <f t="array" ref="U335">IF($C335="","",_xll.ECONOMATICA($C335,"pricediff",,"RealTime"))</f>
        <v/>
      </c>
      <c r="V335" s="86" t="str" cm="1">
        <f t="array" ref="V335">IF($C335="","",_xll.ECONOMATICA($C335,"percentdiff",,"RealTime"))</f>
        <v/>
      </c>
      <c r="W335" s="83" t="str" cm="1">
        <f t="array" ref="W335">IF($C335="","",_xll.ECONOMATICA($C335,"#shares",,"RealTime"))</f>
        <v/>
      </c>
      <c r="X335" s="83" t="str" cm="1">
        <f t="array" ref="X335">IF($C335="","",_xll.ECONOMATICA($C335,"volume$",,"RealTime"))</f>
        <v/>
      </c>
      <c r="Y335" s="87" t="str" cm="1">
        <f t="array" ref="Y335">IF($C335="","",_xll.ECONOMATICA($C335,"date",,"RealTime"))</f>
        <v/>
      </c>
    </row>
    <row r="336" spans="3:25" ht="15.5">
      <c r="C336" s="95"/>
      <c r="D336" s="96"/>
      <c r="E336" s="97"/>
      <c r="F336" s="98"/>
      <c r="G336" s="97"/>
      <c r="H336" s="97"/>
      <c r="J336" s="97"/>
      <c r="K336" s="97"/>
      <c r="L336" s="97"/>
      <c r="N336" s="84" t="str" cm="1">
        <f t="array" ref="N336">IF($C336="","",_xll.ECONOMATICA($C336,"open",,"RealTime"))</f>
        <v/>
      </c>
      <c r="O336" s="84" t="str" cm="1">
        <f t="array" ref="O336">IF($C336="","",_xll.ECONOMATICA($C336,"high",,"RealTime"))</f>
        <v/>
      </c>
      <c r="P336" s="84" t="str" cm="1">
        <f t="array" ref="P336">IF($C336="","",_xll.ECONOMATICA($C336,"low",,"RealTime"))</f>
        <v/>
      </c>
      <c r="Q336" s="84" t="str" cm="1">
        <f t="array" ref="Q336">IF($C336="","",_xll.ECONOMATICA($C336,"price",,"RealTime"))</f>
        <v/>
      </c>
      <c r="R336" s="84"/>
      <c r="S336" s="84" t="str" cm="1">
        <f t="array" ref="S336">IF($C336="","",_xll.ECONOMATICA($C336,"bidprice",,"RealTime"))</f>
        <v/>
      </c>
      <c r="T336" s="84" t="str" cm="1">
        <f t="array" ref="T336">IF($C336="","",_xll.ECONOMATICA($C336,"askprice",,"RealTime"))</f>
        <v/>
      </c>
      <c r="U336" s="88" t="str" cm="1">
        <f t="array" ref="U336">IF($C336="","",_xll.ECONOMATICA($C336,"pricediff",,"RealTime"))</f>
        <v/>
      </c>
      <c r="V336" s="88" t="str" cm="1">
        <f t="array" ref="V336">IF($C336="","",_xll.ECONOMATICA($C336,"percentdiff",,"RealTime"))</f>
        <v/>
      </c>
      <c r="W336" s="84" t="str" cm="1">
        <f t="array" ref="W336">IF($C336="","",_xll.ECONOMATICA($C336,"#shares",,"RealTime"))</f>
        <v/>
      </c>
      <c r="X336" s="84" t="str" cm="1">
        <f t="array" ref="X336">IF($C336="","",_xll.ECONOMATICA($C336,"volume$",,"RealTime"))</f>
        <v/>
      </c>
      <c r="Y336" s="89" t="str" cm="1">
        <f t="array" ref="Y336">IF($C336="","",_xll.ECONOMATICA($C336,"date",,"RealTime"))</f>
        <v/>
      </c>
    </row>
    <row r="337" spans="3:25" ht="15.5">
      <c r="C337" s="91"/>
      <c r="D337" s="92"/>
      <c r="E337" s="93"/>
      <c r="F337" s="94"/>
      <c r="G337" s="93"/>
      <c r="H337" s="93"/>
      <c r="J337" s="93"/>
      <c r="K337" s="93"/>
      <c r="L337" s="93"/>
      <c r="N337" s="83" t="str" cm="1">
        <f t="array" ref="N337">IF($C337="","",_xll.ECONOMATICA($C337,"open",,"RealTime"))</f>
        <v/>
      </c>
      <c r="O337" s="83" t="str" cm="1">
        <f t="array" ref="O337">IF($C337="","",_xll.ECONOMATICA($C337,"high",,"RealTime"))</f>
        <v/>
      </c>
      <c r="P337" s="83" t="str" cm="1">
        <f t="array" ref="P337">IF($C337="","",_xll.ECONOMATICA($C337,"low",,"RealTime"))</f>
        <v/>
      </c>
      <c r="Q337" s="83" t="str" cm="1">
        <f t="array" ref="Q337">IF($C337="","",_xll.ECONOMATICA($C337,"price",,"RealTime"))</f>
        <v/>
      </c>
      <c r="R337" s="83"/>
      <c r="S337" s="83" t="str" cm="1">
        <f t="array" ref="S337">IF($C337="","",_xll.ECONOMATICA($C337,"bidprice",,"RealTime"))</f>
        <v/>
      </c>
      <c r="T337" s="83" t="str" cm="1">
        <f t="array" ref="T337">IF($C337="","",_xll.ECONOMATICA($C337,"askprice",,"RealTime"))</f>
        <v/>
      </c>
      <c r="U337" s="86" t="str" cm="1">
        <f t="array" ref="U337">IF($C337="","",_xll.ECONOMATICA($C337,"pricediff",,"RealTime"))</f>
        <v/>
      </c>
      <c r="V337" s="86" t="str" cm="1">
        <f t="array" ref="V337">IF($C337="","",_xll.ECONOMATICA($C337,"percentdiff",,"RealTime"))</f>
        <v/>
      </c>
      <c r="W337" s="83" t="str" cm="1">
        <f t="array" ref="W337">IF($C337="","",_xll.ECONOMATICA($C337,"#shares",,"RealTime"))</f>
        <v/>
      </c>
      <c r="X337" s="83" t="str" cm="1">
        <f t="array" ref="X337">IF($C337="","",_xll.ECONOMATICA($C337,"volume$",,"RealTime"))</f>
        <v/>
      </c>
      <c r="Y337" s="87" t="str" cm="1">
        <f t="array" ref="Y337">IF($C337="","",_xll.ECONOMATICA($C337,"date",,"RealTime"))</f>
        <v/>
      </c>
    </row>
    <row r="338" spans="3:25" ht="15.5">
      <c r="C338" s="95"/>
      <c r="D338" s="96"/>
      <c r="E338" s="97"/>
      <c r="F338" s="98"/>
      <c r="G338" s="97"/>
      <c r="H338" s="97"/>
      <c r="J338" s="97"/>
      <c r="K338" s="97"/>
      <c r="L338" s="97"/>
      <c r="N338" s="84" t="str" cm="1">
        <f t="array" ref="N338">IF($C338="","",_xll.ECONOMATICA($C338,"open",,"RealTime"))</f>
        <v/>
      </c>
      <c r="O338" s="84" t="str" cm="1">
        <f t="array" ref="O338">IF($C338="","",_xll.ECONOMATICA($C338,"high",,"RealTime"))</f>
        <v/>
      </c>
      <c r="P338" s="84" t="str" cm="1">
        <f t="array" ref="P338">IF($C338="","",_xll.ECONOMATICA($C338,"low",,"RealTime"))</f>
        <v/>
      </c>
      <c r="Q338" s="84" t="str" cm="1">
        <f t="array" ref="Q338">IF($C338="","",_xll.ECONOMATICA($C338,"price",,"RealTime"))</f>
        <v/>
      </c>
      <c r="R338" s="84"/>
      <c r="S338" s="84" t="str" cm="1">
        <f t="array" ref="S338">IF($C338="","",_xll.ECONOMATICA($C338,"bidprice",,"RealTime"))</f>
        <v/>
      </c>
      <c r="T338" s="84" t="str" cm="1">
        <f t="array" ref="T338">IF($C338="","",_xll.ECONOMATICA($C338,"askprice",,"RealTime"))</f>
        <v/>
      </c>
      <c r="U338" s="88" t="str" cm="1">
        <f t="array" ref="U338">IF($C338="","",_xll.ECONOMATICA($C338,"pricediff",,"RealTime"))</f>
        <v/>
      </c>
      <c r="V338" s="88" t="str" cm="1">
        <f t="array" ref="V338">IF($C338="","",_xll.ECONOMATICA($C338,"percentdiff",,"RealTime"))</f>
        <v/>
      </c>
      <c r="W338" s="84" t="str" cm="1">
        <f t="array" ref="W338">IF($C338="","",_xll.ECONOMATICA($C338,"#shares",,"RealTime"))</f>
        <v/>
      </c>
      <c r="X338" s="84" t="str" cm="1">
        <f t="array" ref="X338">IF($C338="","",_xll.ECONOMATICA($C338,"volume$",,"RealTime"))</f>
        <v/>
      </c>
      <c r="Y338" s="89" t="str" cm="1">
        <f t="array" ref="Y338">IF($C338="","",_xll.ECONOMATICA($C338,"date",,"RealTime"))</f>
        <v/>
      </c>
    </row>
    <row r="339" spans="3:25" ht="15.5">
      <c r="C339" s="91"/>
      <c r="D339" s="92"/>
      <c r="E339" s="93"/>
      <c r="F339" s="94"/>
      <c r="G339" s="93"/>
      <c r="H339" s="93"/>
      <c r="J339" s="93"/>
      <c r="K339" s="93"/>
      <c r="L339" s="93"/>
      <c r="N339" s="83" t="str" cm="1">
        <f t="array" ref="N339">IF($C339="","",_xll.ECONOMATICA($C339,"open",,"RealTime"))</f>
        <v/>
      </c>
      <c r="O339" s="83" t="str" cm="1">
        <f t="array" ref="O339">IF($C339="","",_xll.ECONOMATICA($C339,"high",,"RealTime"))</f>
        <v/>
      </c>
      <c r="P339" s="83" t="str" cm="1">
        <f t="array" ref="P339">IF($C339="","",_xll.ECONOMATICA($C339,"low",,"RealTime"))</f>
        <v/>
      </c>
      <c r="Q339" s="83" t="str" cm="1">
        <f t="array" ref="Q339">IF($C339="","",_xll.ECONOMATICA($C339,"price",,"RealTime"))</f>
        <v/>
      </c>
      <c r="R339" s="83"/>
      <c r="S339" s="83" t="str" cm="1">
        <f t="array" ref="S339">IF($C339="","",_xll.ECONOMATICA($C339,"bidprice",,"RealTime"))</f>
        <v/>
      </c>
      <c r="T339" s="83" t="str" cm="1">
        <f t="array" ref="T339">IF($C339="","",_xll.ECONOMATICA($C339,"askprice",,"RealTime"))</f>
        <v/>
      </c>
      <c r="U339" s="86" t="str" cm="1">
        <f t="array" ref="U339">IF($C339="","",_xll.ECONOMATICA($C339,"pricediff",,"RealTime"))</f>
        <v/>
      </c>
      <c r="V339" s="86" t="str" cm="1">
        <f t="array" ref="V339">IF($C339="","",_xll.ECONOMATICA($C339,"percentdiff",,"RealTime"))</f>
        <v/>
      </c>
      <c r="W339" s="83" t="str" cm="1">
        <f t="array" ref="W339">IF($C339="","",_xll.ECONOMATICA($C339,"#shares",,"RealTime"))</f>
        <v/>
      </c>
      <c r="X339" s="83" t="str" cm="1">
        <f t="array" ref="X339">IF($C339="","",_xll.ECONOMATICA($C339,"volume$",,"RealTime"))</f>
        <v/>
      </c>
      <c r="Y339" s="87" t="str" cm="1">
        <f t="array" ref="Y339">IF($C339="","",_xll.ECONOMATICA($C339,"date",,"RealTime"))</f>
        <v/>
      </c>
    </row>
    <row r="340" spans="3:25" ht="15.5">
      <c r="C340" s="95"/>
      <c r="D340" s="96"/>
      <c r="E340" s="97"/>
      <c r="F340" s="98"/>
      <c r="G340" s="97"/>
      <c r="H340" s="97"/>
      <c r="J340" s="97"/>
      <c r="K340" s="97"/>
      <c r="L340" s="97"/>
      <c r="N340" s="84" t="str" cm="1">
        <f t="array" ref="N340">IF($C340="","",_xll.ECONOMATICA($C340,"open",,"RealTime"))</f>
        <v/>
      </c>
      <c r="O340" s="84" t="str" cm="1">
        <f t="array" ref="O340">IF($C340="","",_xll.ECONOMATICA($C340,"high",,"RealTime"))</f>
        <v/>
      </c>
      <c r="P340" s="84" t="str" cm="1">
        <f t="array" ref="P340">IF($C340="","",_xll.ECONOMATICA($C340,"low",,"RealTime"))</f>
        <v/>
      </c>
      <c r="Q340" s="84" t="str" cm="1">
        <f t="array" ref="Q340">IF($C340="","",_xll.ECONOMATICA($C340,"price",,"RealTime"))</f>
        <v/>
      </c>
      <c r="R340" s="84"/>
      <c r="S340" s="84" t="str" cm="1">
        <f t="array" ref="S340">IF($C340="","",_xll.ECONOMATICA($C340,"bidprice",,"RealTime"))</f>
        <v/>
      </c>
      <c r="T340" s="84" t="str" cm="1">
        <f t="array" ref="T340">IF($C340="","",_xll.ECONOMATICA($C340,"askprice",,"RealTime"))</f>
        <v/>
      </c>
      <c r="U340" s="88" t="str" cm="1">
        <f t="array" ref="U340">IF($C340="","",_xll.ECONOMATICA($C340,"pricediff",,"RealTime"))</f>
        <v/>
      </c>
      <c r="V340" s="88" t="str" cm="1">
        <f t="array" ref="V340">IF($C340="","",_xll.ECONOMATICA($C340,"percentdiff",,"RealTime"))</f>
        <v/>
      </c>
      <c r="W340" s="84" t="str" cm="1">
        <f t="array" ref="W340">IF($C340="","",_xll.ECONOMATICA($C340,"#shares",,"RealTime"))</f>
        <v/>
      </c>
      <c r="X340" s="84" t="str" cm="1">
        <f t="array" ref="X340">IF($C340="","",_xll.ECONOMATICA($C340,"volume$",,"RealTime"))</f>
        <v/>
      </c>
      <c r="Y340" s="89" t="str" cm="1">
        <f t="array" ref="Y340">IF($C340="","",_xll.ECONOMATICA($C340,"date",,"RealTime"))</f>
        <v/>
      </c>
    </row>
    <row r="341" spans="3:25" ht="15.5">
      <c r="C341" s="91"/>
      <c r="D341" s="92"/>
      <c r="E341" s="93"/>
      <c r="F341" s="94"/>
      <c r="G341" s="93"/>
      <c r="H341" s="93"/>
      <c r="J341" s="93"/>
      <c r="K341" s="93"/>
      <c r="L341" s="93"/>
      <c r="N341" s="83" t="str" cm="1">
        <f t="array" ref="N341">IF($C341="","",_xll.ECONOMATICA($C341,"open",,"RealTime"))</f>
        <v/>
      </c>
      <c r="O341" s="83" t="str" cm="1">
        <f t="array" ref="O341">IF($C341="","",_xll.ECONOMATICA($C341,"high",,"RealTime"))</f>
        <v/>
      </c>
      <c r="P341" s="83" t="str" cm="1">
        <f t="array" ref="P341">IF($C341="","",_xll.ECONOMATICA($C341,"low",,"RealTime"))</f>
        <v/>
      </c>
      <c r="Q341" s="83" t="str" cm="1">
        <f t="array" ref="Q341">IF($C341="","",_xll.ECONOMATICA($C341,"price",,"RealTime"))</f>
        <v/>
      </c>
      <c r="R341" s="83"/>
      <c r="S341" s="83" t="str" cm="1">
        <f t="array" ref="S341">IF($C341="","",_xll.ECONOMATICA($C341,"bidprice",,"RealTime"))</f>
        <v/>
      </c>
      <c r="T341" s="83" t="str" cm="1">
        <f t="array" ref="T341">IF($C341="","",_xll.ECONOMATICA($C341,"askprice",,"RealTime"))</f>
        <v/>
      </c>
      <c r="U341" s="86" t="str" cm="1">
        <f t="array" ref="U341">IF($C341="","",_xll.ECONOMATICA($C341,"pricediff",,"RealTime"))</f>
        <v/>
      </c>
      <c r="V341" s="86" t="str" cm="1">
        <f t="array" ref="V341">IF($C341="","",_xll.ECONOMATICA($C341,"percentdiff",,"RealTime"))</f>
        <v/>
      </c>
      <c r="W341" s="83" t="str" cm="1">
        <f t="array" ref="W341">IF($C341="","",_xll.ECONOMATICA($C341,"#shares",,"RealTime"))</f>
        <v/>
      </c>
      <c r="X341" s="83" t="str" cm="1">
        <f t="array" ref="X341">IF($C341="","",_xll.ECONOMATICA($C341,"volume$",,"RealTime"))</f>
        <v/>
      </c>
      <c r="Y341" s="87" t="str" cm="1">
        <f t="array" ref="Y341">IF($C341="","",_xll.ECONOMATICA($C341,"date",,"RealTime"))</f>
        <v/>
      </c>
    </row>
    <row r="342" spans="3:25" ht="15.5">
      <c r="C342" s="95"/>
      <c r="D342" s="96"/>
      <c r="E342" s="97"/>
      <c r="F342" s="98"/>
      <c r="G342" s="97"/>
      <c r="H342" s="97"/>
      <c r="J342" s="97"/>
      <c r="K342" s="97"/>
      <c r="L342" s="97"/>
      <c r="N342" s="84" t="str" cm="1">
        <f t="array" ref="N342">IF($C342="","",_xll.ECONOMATICA($C342,"open",,"RealTime"))</f>
        <v/>
      </c>
      <c r="O342" s="84" t="str" cm="1">
        <f t="array" ref="O342">IF($C342="","",_xll.ECONOMATICA($C342,"high",,"RealTime"))</f>
        <v/>
      </c>
      <c r="P342" s="84" t="str" cm="1">
        <f t="array" ref="P342">IF($C342="","",_xll.ECONOMATICA($C342,"low",,"RealTime"))</f>
        <v/>
      </c>
      <c r="Q342" s="84" t="str" cm="1">
        <f t="array" ref="Q342">IF($C342="","",_xll.ECONOMATICA($C342,"price",,"RealTime"))</f>
        <v/>
      </c>
      <c r="R342" s="84"/>
      <c r="S342" s="84" t="str" cm="1">
        <f t="array" ref="S342">IF($C342="","",_xll.ECONOMATICA($C342,"bidprice",,"RealTime"))</f>
        <v/>
      </c>
      <c r="T342" s="84" t="str" cm="1">
        <f t="array" ref="T342">IF($C342="","",_xll.ECONOMATICA($C342,"askprice",,"RealTime"))</f>
        <v/>
      </c>
      <c r="U342" s="88" t="str" cm="1">
        <f t="array" ref="U342">IF($C342="","",_xll.ECONOMATICA($C342,"pricediff",,"RealTime"))</f>
        <v/>
      </c>
      <c r="V342" s="88" t="str" cm="1">
        <f t="array" ref="V342">IF($C342="","",_xll.ECONOMATICA($C342,"percentdiff",,"RealTime"))</f>
        <v/>
      </c>
      <c r="W342" s="84" t="str" cm="1">
        <f t="array" ref="W342">IF($C342="","",_xll.ECONOMATICA($C342,"#shares",,"RealTime"))</f>
        <v/>
      </c>
      <c r="X342" s="84" t="str" cm="1">
        <f t="array" ref="X342">IF($C342="","",_xll.ECONOMATICA($C342,"volume$",,"RealTime"))</f>
        <v/>
      </c>
      <c r="Y342" s="89" t="str" cm="1">
        <f t="array" ref="Y342">IF($C342="","",_xll.ECONOMATICA($C342,"date",,"RealTime"))</f>
        <v/>
      </c>
    </row>
    <row r="343" spans="3:25" ht="15.5">
      <c r="C343" s="91"/>
      <c r="D343" s="92"/>
      <c r="E343" s="93"/>
      <c r="F343" s="94"/>
      <c r="G343" s="93"/>
      <c r="H343" s="93"/>
      <c r="J343" s="93"/>
      <c r="K343" s="93"/>
      <c r="L343" s="93"/>
      <c r="N343" s="83" t="str" cm="1">
        <f t="array" ref="N343">IF($C343="","",_xll.ECONOMATICA($C343,"open",,"RealTime"))</f>
        <v/>
      </c>
      <c r="O343" s="83" t="str" cm="1">
        <f t="array" ref="O343">IF($C343="","",_xll.ECONOMATICA($C343,"high",,"RealTime"))</f>
        <v/>
      </c>
      <c r="P343" s="83" t="str" cm="1">
        <f t="array" ref="P343">IF($C343="","",_xll.ECONOMATICA($C343,"low",,"RealTime"))</f>
        <v/>
      </c>
      <c r="Q343" s="83" t="str" cm="1">
        <f t="array" ref="Q343">IF($C343="","",_xll.ECONOMATICA($C343,"price",,"RealTime"))</f>
        <v/>
      </c>
      <c r="R343" s="83"/>
      <c r="S343" s="83" t="str" cm="1">
        <f t="array" ref="S343">IF($C343="","",_xll.ECONOMATICA($C343,"bidprice",,"RealTime"))</f>
        <v/>
      </c>
      <c r="T343" s="83" t="str" cm="1">
        <f t="array" ref="T343">IF($C343="","",_xll.ECONOMATICA($C343,"askprice",,"RealTime"))</f>
        <v/>
      </c>
      <c r="U343" s="86" t="str" cm="1">
        <f t="array" ref="U343">IF($C343="","",_xll.ECONOMATICA($C343,"pricediff",,"RealTime"))</f>
        <v/>
      </c>
      <c r="V343" s="86" t="str" cm="1">
        <f t="array" ref="V343">IF($C343="","",_xll.ECONOMATICA($C343,"percentdiff",,"RealTime"))</f>
        <v/>
      </c>
      <c r="W343" s="83" t="str" cm="1">
        <f t="array" ref="W343">IF($C343="","",_xll.ECONOMATICA($C343,"#shares",,"RealTime"))</f>
        <v/>
      </c>
      <c r="X343" s="83" t="str" cm="1">
        <f t="array" ref="X343">IF($C343="","",_xll.ECONOMATICA($C343,"volume$",,"RealTime"))</f>
        <v/>
      </c>
      <c r="Y343" s="87" t="str" cm="1">
        <f t="array" ref="Y343">IF($C343="","",_xll.ECONOMATICA($C343,"date",,"RealTime"))</f>
        <v/>
      </c>
    </row>
    <row r="344" spans="3:25" ht="15.5">
      <c r="C344" s="95"/>
      <c r="D344" s="96"/>
      <c r="E344" s="97"/>
      <c r="F344" s="98"/>
      <c r="G344" s="97"/>
      <c r="H344" s="97"/>
      <c r="J344" s="97"/>
      <c r="K344" s="97"/>
      <c r="L344" s="97"/>
      <c r="N344" s="84" t="str" cm="1">
        <f t="array" ref="N344">IF($C344="","",_xll.ECONOMATICA($C344,"open",,"RealTime"))</f>
        <v/>
      </c>
      <c r="O344" s="84" t="str" cm="1">
        <f t="array" ref="O344">IF($C344="","",_xll.ECONOMATICA($C344,"high",,"RealTime"))</f>
        <v/>
      </c>
      <c r="P344" s="84" t="str" cm="1">
        <f t="array" ref="P344">IF($C344="","",_xll.ECONOMATICA($C344,"low",,"RealTime"))</f>
        <v/>
      </c>
      <c r="Q344" s="84" t="str" cm="1">
        <f t="array" ref="Q344">IF($C344="","",_xll.ECONOMATICA($C344,"price",,"RealTime"))</f>
        <v/>
      </c>
      <c r="R344" s="84"/>
      <c r="S344" s="84" t="str" cm="1">
        <f t="array" ref="S344">IF($C344="","",_xll.ECONOMATICA($C344,"bidprice",,"RealTime"))</f>
        <v/>
      </c>
      <c r="T344" s="84" t="str" cm="1">
        <f t="array" ref="T344">IF($C344="","",_xll.ECONOMATICA($C344,"askprice",,"RealTime"))</f>
        <v/>
      </c>
      <c r="U344" s="88" t="str" cm="1">
        <f t="array" ref="U344">IF($C344="","",_xll.ECONOMATICA($C344,"pricediff",,"RealTime"))</f>
        <v/>
      </c>
      <c r="V344" s="88" t="str" cm="1">
        <f t="array" ref="V344">IF($C344="","",_xll.ECONOMATICA($C344,"percentdiff",,"RealTime"))</f>
        <v/>
      </c>
      <c r="W344" s="84" t="str" cm="1">
        <f t="array" ref="W344">IF($C344="","",_xll.ECONOMATICA($C344,"#shares",,"RealTime"))</f>
        <v/>
      </c>
      <c r="X344" s="84" t="str" cm="1">
        <f t="array" ref="X344">IF($C344="","",_xll.ECONOMATICA($C344,"volume$",,"RealTime"))</f>
        <v/>
      </c>
      <c r="Y344" s="89" t="str" cm="1">
        <f t="array" ref="Y344">IF($C344="","",_xll.ECONOMATICA($C344,"date",,"RealTime"))</f>
        <v/>
      </c>
    </row>
    <row r="345" spans="3:25" ht="15.5">
      <c r="C345" s="91"/>
      <c r="D345" s="92"/>
      <c r="E345" s="93"/>
      <c r="F345" s="94"/>
      <c r="G345" s="93"/>
      <c r="H345" s="93"/>
      <c r="J345" s="93"/>
      <c r="K345" s="93"/>
      <c r="L345" s="93"/>
      <c r="N345" s="83" t="str" cm="1">
        <f t="array" ref="N345">IF($C345="","",_xll.ECONOMATICA($C345,"open",,"RealTime"))</f>
        <v/>
      </c>
      <c r="O345" s="83" t="str" cm="1">
        <f t="array" ref="O345">IF($C345="","",_xll.ECONOMATICA($C345,"high",,"RealTime"))</f>
        <v/>
      </c>
      <c r="P345" s="83" t="str" cm="1">
        <f t="array" ref="P345">IF($C345="","",_xll.ECONOMATICA($C345,"low",,"RealTime"))</f>
        <v/>
      </c>
      <c r="Q345" s="83" t="str" cm="1">
        <f t="array" ref="Q345">IF($C345="","",_xll.ECONOMATICA($C345,"price",,"RealTime"))</f>
        <v/>
      </c>
      <c r="R345" s="83"/>
      <c r="S345" s="83" t="str" cm="1">
        <f t="array" ref="S345">IF($C345="","",_xll.ECONOMATICA($C345,"bidprice",,"RealTime"))</f>
        <v/>
      </c>
      <c r="T345" s="83" t="str" cm="1">
        <f t="array" ref="T345">IF($C345="","",_xll.ECONOMATICA($C345,"askprice",,"RealTime"))</f>
        <v/>
      </c>
      <c r="U345" s="86" t="str" cm="1">
        <f t="array" ref="U345">IF($C345="","",_xll.ECONOMATICA($C345,"pricediff",,"RealTime"))</f>
        <v/>
      </c>
      <c r="V345" s="86" t="str" cm="1">
        <f t="array" ref="V345">IF($C345="","",_xll.ECONOMATICA($C345,"percentdiff",,"RealTime"))</f>
        <v/>
      </c>
      <c r="W345" s="83" t="str" cm="1">
        <f t="array" ref="W345">IF($C345="","",_xll.ECONOMATICA($C345,"#shares",,"RealTime"))</f>
        <v/>
      </c>
      <c r="X345" s="83" t="str" cm="1">
        <f t="array" ref="X345">IF($C345="","",_xll.ECONOMATICA($C345,"volume$",,"RealTime"))</f>
        <v/>
      </c>
      <c r="Y345" s="87" t="str" cm="1">
        <f t="array" ref="Y345">IF($C345="","",_xll.ECONOMATICA($C345,"date",,"RealTime"))</f>
        <v/>
      </c>
    </row>
    <row r="346" spans="3:25" ht="15.5">
      <c r="C346" s="95"/>
      <c r="D346" s="96"/>
      <c r="E346" s="97"/>
      <c r="F346" s="98"/>
      <c r="G346" s="97"/>
      <c r="H346" s="97"/>
      <c r="J346" s="97"/>
      <c r="K346" s="97"/>
      <c r="L346" s="97"/>
      <c r="N346" s="84" t="str" cm="1">
        <f t="array" ref="N346">IF($C346="","",_xll.ECONOMATICA($C346,"open",,"RealTime"))</f>
        <v/>
      </c>
      <c r="O346" s="84" t="str" cm="1">
        <f t="array" ref="O346">IF($C346="","",_xll.ECONOMATICA($C346,"high",,"RealTime"))</f>
        <v/>
      </c>
      <c r="P346" s="84" t="str" cm="1">
        <f t="array" ref="P346">IF($C346="","",_xll.ECONOMATICA($C346,"low",,"RealTime"))</f>
        <v/>
      </c>
      <c r="Q346" s="84" t="str" cm="1">
        <f t="array" ref="Q346">IF($C346="","",_xll.ECONOMATICA($C346,"price",,"RealTime"))</f>
        <v/>
      </c>
      <c r="R346" s="84"/>
      <c r="S346" s="84" t="str" cm="1">
        <f t="array" ref="S346">IF($C346="","",_xll.ECONOMATICA($C346,"bidprice",,"RealTime"))</f>
        <v/>
      </c>
      <c r="T346" s="84" t="str" cm="1">
        <f t="array" ref="T346">IF($C346="","",_xll.ECONOMATICA($C346,"askprice",,"RealTime"))</f>
        <v/>
      </c>
      <c r="U346" s="88" t="str" cm="1">
        <f t="array" ref="U346">IF($C346="","",_xll.ECONOMATICA($C346,"pricediff",,"RealTime"))</f>
        <v/>
      </c>
      <c r="V346" s="88" t="str" cm="1">
        <f t="array" ref="V346">IF($C346="","",_xll.ECONOMATICA($C346,"percentdiff",,"RealTime"))</f>
        <v/>
      </c>
      <c r="W346" s="84" t="str" cm="1">
        <f t="array" ref="W346">IF($C346="","",_xll.ECONOMATICA($C346,"#shares",,"RealTime"))</f>
        <v/>
      </c>
      <c r="X346" s="84" t="str" cm="1">
        <f t="array" ref="X346">IF($C346="","",_xll.ECONOMATICA($C346,"volume$",,"RealTime"))</f>
        <v/>
      </c>
      <c r="Y346" s="89" t="str" cm="1">
        <f t="array" ref="Y346">IF($C346="","",_xll.ECONOMATICA($C346,"date",,"RealTime"))</f>
        <v/>
      </c>
    </row>
    <row r="347" spans="3:25" ht="15.5">
      <c r="C347" s="91"/>
      <c r="D347" s="92"/>
      <c r="E347" s="93"/>
      <c r="F347" s="94"/>
      <c r="G347" s="93"/>
      <c r="H347" s="93"/>
      <c r="J347" s="93"/>
      <c r="K347" s="93"/>
      <c r="L347" s="93"/>
      <c r="N347" s="83" t="str" cm="1">
        <f t="array" ref="N347">IF($C347="","",_xll.ECONOMATICA($C347,"open",,"RealTime"))</f>
        <v/>
      </c>
      <c r="O347" s="83" t="str" cm="1">
        <f t="array" ref="O347">IF($C347="","",_xll.ECONOMATICA($C347,"high",,"RealTime"))</f>
        <v/>
      </c>
      <c r="P347" s="83" t="str" cm="1">
        <f t="array" ref="P347">IF($C347="","",_xll.ECONOMATICA($C347,"low",,"RealTime"))</f>
        <v/>
      </c>
      <c r="Q347" s="83" t="str" cm="1">
        <f t="array" ref="Q347">IF($C347="","",_xll.ECONOMATICA($C347,"price",,"RealTime"))</f>
        <v/>
      </c>
      <c r="R347" s="83"/>
      <c r="S347" s="83" t="str" cm="1">
        <f t="array" ref="S347">IF($C347="","",_xll.ECONOMATICA($C347,"bidprice",,"RealTime"))</f>
        <v/>
      </c>
      <c r="T347" s="83" t="str" cm="1">
        <f t="array" ref="T347">IF($C347="","",_xll.ECONOMATICA($C347,"askprice",,"RealTime"))</f>
        <v/>
      </c>
      <c r="U347" s="86" t="str" cm="1">
        <f t="array" ref="U347">IF($C347="","",_xll.ECONOMATICA($C347,"pricediff",,"RealTime"))</f>
        <v/>
      </c>
      <c r="V347" s="86" t="str" cm="1">
        <f t="array" ref="V347">IF($C347="","",_xll.ECONOMATICA($C347,"percentdiff",,"RealTime"))</f>
        <v/>
      </c>
      <c r="W347" s="83" t="str" cm="1">
        <f t="array" ref="W347">IF($C347="","",_xll.ECONOMATICA($C347,"#shares",,"RealTime"))</f>
        <v/>
      </c>
      <c r="X347" s="83" t="str" cm="1">
        <f t="array" ref="X347">IF($C347="","",_xll.ECONOMATICA($C347,"volume$",,"RealTime"))</f>
        <v/>
      </c>
      <c r="Y347" s="87" t="str" cm="1">
        <f t="array" ref="Y347">IF($C347="","",_xll.ECONOMATICA($C347,"date",,"RealTime"))</f>
        <v/>
      </c>
    </row>
    <row r="348" spans="3:25" ht="15.5">
      <c r="C348" s="95"/>
      <c r="D348" s="96"/>
      <c r="E348" s="97"/>
      <c r="F348" s="98"/>
      <c r="G348" s="97"/>
      <c r="H348" s="97"/>
      <c r="J348" s="97"/>
      <c r="K348" s="97"/>
      <c r="L348" s="97"/>
      <c r="N348" s="84" t="str" cm="1">
        <f t="array" ref="N348">IF($C348="","",_xll.ECONOMATICA($C348,"open",,"RealTime"))</f>
        <v/>
      </c>
      <c r="O348" s="84" t="str" cm="1">
        <f t="array" ref="O348">IF($C348="","",_xll.ECONOMATICA($C348,"high",,"RealTime"))</f>
        <v/>
      </c>
      <c r="P348" s="84" t="str" cm="1">
        <f t="array" ref="P348">IF($C348="","",_xll.ECONOMATICA($C348,"low",,"RealTime"))</f>
        <v/>
      </c>
      <c r="Q348" s="84" t="str" cm="1">
        <f t="array" ref="Q348">IF($C348="","",_xll.ECONOMATICA($C348,"price",,"RealTime"))</f>
        <v/>
      </c>
      <c r="R348" s="84"/>
      <c r="S348" s="84" t="str" cm="1">
        <f t="array" ref="S348">IF($C348="","",_xll.ECONOMATICA($C348,"bidprice",,"RealTime"))</f>
        <v/>
      </c>
      <c r="T348" s="84" t="str" cm="1">
        <f t="array" ref="T348">IF($C348="","",_xll.ECONOMATICA($C348,"askprice",,"RealTime"))</f>
        <v/>
      </c>
      <c r="U348" s="88" t="str" cm="1">
        <f t="array" ref="U348">IF($C348="","",_xll.ECONOMATICA($C348,"pricediff",,"RealTime"))</f>
        <v/>
      </c>
      <c r="V348" s="88" t="str" cm="1">
        <f t="array" ref="V348">IF($C348="","",_xll.ECONOMATICA($C348,"percentdiff",,"RealTime"))</f>
        <v/>
      </c>
      <c r="W348" s="84" t="str" cm="1">
        <f t="array" ref="W348">IF($C348="","",_xll.ECONOMATICA($C348,"#shares",,"RealTime"))</f>
        <v/>
      </c>
      <c r="X348" s="84" t="str" cm="1">
        <f t="array" ref="X348">IF($C348="","",_xll.ECONOMATICA($C348,"volume$",,"RealTime"))</f>
        <v/>
      </c>
      <c r="Y348" s="89" t="str" cm="1">
        <f t="array" ref="Y348">IF($C348="","",_xll.ECONOMATICA($C348,"date",,"RealTime"))</f>
        <v/>
      </c>
    </row>
    <row r="349" spans="3:25" ht="15.5">
      <c r="C349" s="91"/>
      <c r="D349" s="92"/>
      <c r="E349" s="93"/>
      <c r="F349" s="94"/>
      <c r="G349" s="93"/>
      <c r="H349" s="93"/>
      <c r="J349" s="93"/>
      <c r="K349" s="93"/>
      <c r="L349" s="93"/>
      <c r="N349" s="83" t="str" cm="1">
        <f t="array" ref="N349">IF($C349="","",_xll.ECONOMATICA($C349,"open",,"RealTime"))</f>
        <v/>
      </c>
      <c r="O349" s="83" t="str" cm="1">
        <f t="array" ref="O349">IF($C349="","",_xll.ECONOMATICA($C349,"high",,"RealTime"))</f>
        <v/>
      </c>
      <c r="P349" s="83" t="str" cm="1">
        <f t="array" ref="P349">IF($C349="","",_xll.ECONOMATICA($C349,"low",,"RealTime"))</f>
        <v/>
      </c>
      <c r="Q349" s="83" t="str" cm="1">
        <f t="array" ref="Q349">IF($C349="","",_xll.ECONOMATICA($C349,"price",,"RealTime"))</f>
        <v/>
      </c>
      <c r="R349" s="83"/>
      <c r="S349" s="83" t="str" cm="1">
        <f t="array" ref="S349">IF($C349="","",_xll.ECONOMATICA($C349,"bidprice",,"RealTime"))</f>
        <v/>
      </c>
      <c r="T349" s="83" t="str" cm="1">
        <f t="array" ref="T349">IF($C349="","",_xll.ECONOMATICA($C349,"askprice",,"RealTime"))</f>
        <v/>
      </c>
      <c r="U349" s="86" t="str" cm="1">
        <f t="array" ref="U349">IF($C349="","",_xll.ECONOMATICA($C349,"pricediff",,"RealTime"))</f>
        <v/>
      </c>
      <c r="V349" s="86" t="str" cm="1">
        <f t="array" ref="V349">IF($C349="","",_xll.ECONOMATICA($C349,"percentdiff",,"RealTime"))</f>
        <v/>
      </c>
      <c r="W349" s="83" t="str" cm="1">
        <f t="array" ref="W349">IF($C349="","",_xll.ECONOMATICA($C349,"#shares",,"RealTime"))</f>
        <v/>
      </c>
      <c r="X349" s="83" t="str" cm="1">
        <f t="array" ref="X349">IF($C349="","",_xll.ECONOMATICA($C349,"volume$",,"RealTime"))</f>
        <v/>
      </c>
      <c r="Y349" s="87" t="str" cm="1">
        <f t="array" ref="Y349">IF($C349="","",_xll.ECONOMATICA($C349,"date",,"RealTime"))</f>
        <v/>
      </c>
    </row>
    <row r="350" spans="3:25" ht="15.5">
      <c r="C350" s="95"/>
      <c r="D350" s="96"/>
      <c r="E350" s="97"/>
      <c r="F350" s="98"/>
      <c r="G350" s="97"/>
      <c r="H350" s="97"/>
      <c r="J350" s="97"/>
      <c r="K350" s="97"/>
      <c r="L350" s="97"/>
      <c r="N350" s="84" t="str" cm="1">
        <f t="array" ref="N350">IF($C350="","",_xll.ECONOMATICA($C350,"open",,"RealTime"))</f>
        <v/>
      </c>
      <c r="O350" s="84" t="str" cm="1">
        <f t="array" ref="O350">IF($C350="","",_xll.ECONOMATICA($C350,"high",,"RealTime"))</f>
        <v/>
      </c>
      <c r="P350" s="84" t="str" cm="1">
        <f t="array" ref="P350">IF($C350="","",_xll.ECONOMATICA($C350,"low",,"RealTime"))</f>
        <v/>
      </c>
      <c r="Q350" s="84" t="str" cm="1">
        <f t="array" ref="Q350">IF($C350="","",_xll.ECONOMATICA($C350,"price",,"RealTime"))</f>
        <v/>
      </c>
      <c r="R350" s="84"/>
      <c r="S350" s="84" t="str" cm="1">
        <f t="array" ref="S350">IF($C350="","",_xll.ECONOMATICA($C350,"bidprice",,"RealTime"))</f>
        <v/>
      </c>
      <c r="T350" s="84" t="str" cm="1">
        <f t="array" ref="T350">IF($C350="","",_xll.ECONOMATICA($C350,"askprice",,"RealTime"))</f>
        <v/>
      </c>
      <c r="U350" s="88" t="str" cm="1">
        <f t="array" ref="U350">IF($C350="","",_xll.ECONOMATICA($C350,"pricediff",,"RealTime"))</f>
        <v/>
      </c>
      <c r="V350" s="88" t="str" cm="1">
        <f t="array" ref="V350">IF($C350="","",_xll.ECONOMATICA($C350,"percentdiff",,"RealTime"))</f>
        <v/>
      </c>
      <c r="W350" s="84" t="str" cm="1">
        <f t="array" ref="W350">IF($C350="","",_xll.ECONOMATICA($C350,"#shares",,"RealTime"))</f>
        <v/>
      </c>
      <c r="X350" s="84" t="str" cm="1">
        <f t="array" ref="X350">IF($C350="","",_xll.ECONOMATICA($C350,"volume$",,"RealTime"))</f>
        <v/>
      </c>
      <c r="Y350" s="89" t="str" cm="1">
        <f t="array" ref="Y350">IF($C350="","",_xll.ECONOMATICA($C350,"date",,"RealTime"))</f>
        <v/>
      </c>
    </row>
    <row r="351" spans="3:25" ht="15.5">
      <c r="C351" s="91"/>
      <c r="D351" s="92"/>
      <c r="E351" s="93"/>
      <c r="F351" s="94"/>
      <c r="G351" s="93"/>
      <c r="H351" s="93"/>
      <c r="J351" s="93"/>
      <c r="K351" s="93"/>
      <c r="L351" s="93"/>
      <c r="N351" s="83" t="str" cm="1">
        <f t="array" ref="N351">IF($C351="","",_xll.ECONOMATICA($C351,"open",,"RealTime"))</f>
        <v/>
      </c>
      <c r="O351" s="83" t="str" cm="1">
        <f t="array" ref="O351">IF($C351="","",_xll.ECONOMATICA($C351,"high",,"RealTime"))</f>
        <v/>
      </c>
      <c r="P351" s="83" t="str" cm="1">
        <f t="array" ref="P351">IF($C351="","",_xll.ECONOMATICA($C351,"low",,"RealTime"))</f>
        <v/>
      </c>
      <c r="Q351" s="83" t="str" cm="1">
        <f t="array" ref="Q351">IF($C351="","",_xll.ECONOMATICA($C351,"price",,"RealTime"))</f>
        <v/>
      </c>
      <c r="R351" s="83"/>
      <c r="S351" s="83" t="str" cm="1">
        <f t="array" ref="S351">IF($C351="","",_xll.ECONOMATICA($C351,"bidprice",,"RealTime"))</f>
        <v/>
      </c>
      <c r="T351" s="83" t="str" cm="1">
        <f t="array" ref="T351">IF($C351="","",_xll.ECONOMATICA($C351,"askprice",,"RealTime"))</f>
        <v/>
      </c>
      <c r="U351" s="86" t="str" cm="1">
        <f t="array" ref="U351">IF($C351="","",_xll.ECONOMATICA($C351,"pricediff",,"RealTime"))</f>
        <v/>
      </c>
      <c r="V351" s="86" t="str" cm="1">
        <f t="array" ref="V351">IF($C351="","",_xll.ECONOMATICA($C351,"percentdiff",,"RealTime"))</f>
        <v/>
      </c>
      <c r="W351" s="83" t="str" cm="1">
        <f t="array" ref="W351">IF($C351="","",_xll.ECONOMATICA($C351,"#shares",,"RealTime"))</f>
        <v/>
      </c>
      <c r="X351" s="83" t="str" cm="1">
        <f t="array" ref="X351">IF($C351="","",_xll.ECONOMATICA($C351,"volume$",,"RealTime"))</f>
        <v/>
      </c>
      <c r="Y351" s="87" t="str" cm="1">
        <f t="array" ref="Y351">IF($C351="","",_xll.ECONOMATICA($C351,"date",,"RealTime"))</f>
        <v/>
      </c>
    </row>
    <row r="352" spans="3:25" ht="15.5">
      <c r="C352" s="95"/>
      <c r="D352" s="96"/>
      <c r="E352" s="97"/>
      <c r="F352" s="98"/>
      <c r="G352" s="97"/>
      <c r="H352" s="97"/>
      <c r="J352" s="97"/>
      <c r="K352" s="97"/>
      <c r="L352" s="97"/>
      <c r="N352" s="84" t="str" cm="1">
        <f t="array" ref="N352">IF($C352="","",_xll.ECONOMATICA($C352,"open",,"RealTime"))</f>
        <v/>
      </c>
      <c r="O352" s="84" t="str" cm="1">
        <f t="array" ref="O352">IF($C352="","",_xll.ECONOMATICA($C352,"high",,"RealTime"))</f>
        <v/>
      </c>
      <c r="P352" s="84" t="str" cm="1">
        <f t="array" ref="P352">IF($C352="","",_xll.ECONOMATICA($C352,"low",,"RealTime"))</f>
        <v/>
      </c>
      <c r="Q352" s="84" t="str" cm="1">
        <f t="array" ref="Q352">IF($C352="","",_xll.ECONOMATICA($C352,"price",,"RealTime"))</f>
        <v/>
      </c>
      <c r="R352" s="84"/>
      <c r="S352" s="84" t="str" cm="1">
        <f t="array" ref="S352">IF($C352="","",_xll.ECONOMATICA($C352,"bidprice",,"RealTime"))</f>
        <v/>
      </c>
      <c r="T352" s="84" t="str" cm="1">
        <f t="array" ref="T352">IF($C352="","",_xll.ECONOMATICA($C352,"askprice",,"RealTime"))</f>
        <v/>
      </c>
      <c r="U352" s="88" t="str" cm="1">
        <f t="array" ref="U352">IF($C352="","",_xll.ECONOMATICA($C352,"pricediff",,"RealTime"))</f>
        <v/>
      </c>
      <c r="V352" s="88" t="str" cm="1">
        <f t="array" ref="V352">IF($C352="","",_xll.ECONOMATICA($C352,"percentdiff",,"RealTime"))</f>
        <v/>
      </c>
      <c r="W352" s="84" t="str" cm="1">
        <f t="array" ref="W352">IF($C352="","",_xll.ECONOMATICA($C352,"#shares",,"RealTime"))</f>
        <v/>
      </c>
      <c r="X352" s="84" t="str" cm="1">
        <f t="array" ref="X352">IF($C352="","",_xll.ECONOMATICA($C352,"volume$",,"RealTime"))</f>
        <v/>
      </c>
      <c r="Y352" s="89" t="str" cm="1">
        <f t="array" ref="Y352">IF($C352="","",_xll.ECONOMATICA($C352,"date",,"RealTime"))</f>
        <v/>
      </c>
    </row>
    <row r="353" spans="3:25" ht="15.5">
      <c r="C353" s="91"/>
      <c r="D353" s="92"/>
      <c r="E353" s="93"/>
      <c r="F353" s="94"/>
      <c r="G353" s="93"/>
      <c r="H353" s="93"/>
      <c r="J353" s="93"/>
      <c r="K353" s="93"/>
      <c r="L353" s="93"/>
      <c r="N353" s="83" t="str" cm="1">
        <f t="array" ref="N353">IF($C353="","",_xll.ECONOMATICA($C353,"open",,"RealTime"))</f>
        <v/>
      </c>
      <c r="O353" s="83" t="str" cm="1">
        <f t="array" ref="O353">IF($C353="","",_xll.ECONOMATICA($C353,"high",,"RealTime"))</f>
        <v/>
      </c>
      <c r="P353" s="83" t="str" cm="1">
        <f t="array" ref="P353">IF($C353="","",_xll.ECONOMATICA($C353,"low",,"RealTime"))</f>
        <v/>
      </c>
      <c r="Q353" s="83" t="str" cm="1">
        <f t="array" ref="Q353">IF($C353="","",_xll.ECONOMATICA($C353,"price",,"RealTime"))</f>
        <v/>
      </c>
      <c r="R353" s="83"/>
      <c r="S353" s="83" t="str" cm="1">
        <f t="array" ref="S353">IF($C353="","",_xll.ECONOMATICA($C353,"bidprice",,"RealTime"))</f>
        <v/>
      </c>
      <c r="T353" s="83" t="str" cm="1">
        <f t="array" ref="T353">IF($C353="","",_xll.ECONOMATICA($C353,"askprice",,"RealTime"))</f>
        <v/>
      </c>
      <c r="U353" s="86" t="str" cm="1">
        <f t="array" ref="U353">IF($C353="","",_xll.ECONOMATICA($C353,"pricediff",,"RealTime"))</f>
        <v/>
      </c>
      <c r="V353" s="86" t="str" cm="1">
        <f t="array" ref="V353">IF($C353="","",_xll.ECONOMATICA($C353,"percentdiff",,"RealTime"))</f>
        <v/>
      </c>
      <c r="W353" s="83" t="str" cm="1">
        <f t="array" ref="W353">IF($C353="","",_xll.ECONOMATICA($C353,"#shares",,"RealTime"))</f>
        <v/>
      </c>
      <c r="X353" s="83" t="str" cm="1">
        <f t="array" ref="X353">IF($C353="","",_xll.ECONOMATICA($C353,"volume$",,"RealTime"))</f>
        <v/>
      </c>
      <c r="Y353" s="87" t="str" cm="1">
        <f t="array" ref="Y353">IF($C353="","",_xll.ECONOMATICA($C353,"date",,"RealTime"))</f>
        <v/>
      </c>
    </row>
    <row r="354" spans="3:25" ht="15.5">
      <c r="C354" s="95"/>
      <c r="D354" s="96"/>
      <c r="E354" s="97"/>
      <c r="F354" s="98"/>
      <c r="G354" s="97"/>
      <c r="H354" s="97"/>
      <c r="J354" s="97"/>
      <c r="K354" s="97"/>
      <c r="L354" s="97"/>
      <c r="N354" s="84" t="str" cm="1">
        <f t="array" ref="N354">IF($C354="","",_xll.ECONOMATICA($C354,"open",,"RealTime"))</f>
        <v/>
      </c>
      <c r="O354" s="84" t="str" cm="1">
        <f t="array" ref="O354">IF($C354="","",_xll.ECONOMATICA($C354,"high",,"RealTime"))</f>
        <v/>
      </c>
      <c r="P354" s="84" t="str" cm="1">
        <f t="array" ref="P354">IF($C354="","",_xll.ECONOMATICA($C354,"low",,"RealTime"))</f>
        <v/>
      </c>
      <c r="Q354" s="84" t="str" cm="1">
        <f t="array" ref="Q354">IF($C354="","",_xll.ECONOMATICA($C354,"price",,"RealTime"))</f>
        <v/>
      </c>
      <c r="R354" s="84"/>
      <c r="S354" s="84" t="str" cm="1">
        <f t="array" ref="S354">IF($C354="","",_xll.ECONOMATICA($C354,"bidprice",,"RealTime"))</f>
        <v/>
      </c>
      <c r="T354" s="84" t="str" cm="1">
        <f t="array" ref="T354">IF($C354="","",_xll.ECONOMATICA($C354,"askprice",,"RealTime"))</f>
        <v/>
      </c>
      <c r="U354" s="88" t="str" cm="1">
        <f t="array" ref="U354">IF($C354="","",_xll.ECONOMATICA($C354,"pricediff",,"RealTime"))</f>
        <v/>
      </c>
      <c r="V354" s="88" t="str" cm="1">
        <f t="array" ref="V354">IF($C354="","",_xll.ECONOMATICA($C354,"percentdiff",,"RealTime"))</f>
        <v/>
      </c>
      <c r="W354" s="84" t="str" cm="1">
        <f t="array" ref="W354">IF($C354="","",_xll.ECONOMATICA($C354,"#shares",,"RealTime"))</f>
        <v/>
      </c>
      <c r="X354" s="84" t="str" cm="1">
        <f t="array" ref="X354">IF($C354="","",_xll.ECONOMATICA($C354,"volume$",,"RealTime"))</f>
        <v/>
      </c>
      <c r="Y354" s="89" t="str" cm="1">
        <f t="array" ref="Y354">IF($C354="","",_xll.ECONOMATICA($C354,"date",,"RealTime"))</f>
        <v/>
      </c>
    </row>
    <row r="355" spans="3:25" ht="15.5">
      <c r="C355" s="91"/>
      <c r="D355" s="92"/>
      <c r="E355" s="93"/>
      <c r="F355" s="94"/>
      <c r="G355" s="93"/>
      <c r="H355" s="93"/>
      <c r="J355" s="93"/>
      <c r="K355" s="93"/>
      <c r="L355" s="93"/>
      <c r="N355" s="83" t="str" cm="1">
        <f t="array" ref="N355">IF($C355="","",_xll.ECONOMATICA($C355,"open",,"RealTime"))</f>
        <v/>
      </c>
      <c r="O355" s="83" t="str" cm="1">
        <f t="array" ref="O355">IF($C355="","",_xll.ECONOMATICA($C355,"high",,"RealTime"))</f>
        <v/>
      </c>
      <c r="P355" s="83" t="str" cm="1">
        <f t="array" ref="P355">IF($C355="","",_xll.ECONOMATICA($C355,"low",,"RealTime"))</f>
        <v/>
      </c>
      <c r="Q355" s="83" t="str" cm="1">
        <f t="array" ref="Q355">IF($C355="","",_xll.ECONOMATICA($C355,"price",,"RealTime"))</f>
        <v/>
      </c>
      <c r="R355" s="83"/>
      <c r="S355" s="83" t="str" cm="1">
        <f t="array" ref="S355">IF($C355="","",_xll.ECONOMATICA($C355,"bidprice",,"RealTime"))</f>
        <v/>
      </c>
      <c r="T355" s="83" t="str" cm="1">
        <f t="array" ref="T355">IF($C355="","",_xll.ECONOMATICA($C355,"askprice",,"RealTime"))</f>
        <v/>
      </c>
      <c r="U355" s="86" t="str" cm="1">
        <f t="array" ref="U355">IF($C355="","",_xll.ECONOMATICA($C355,"pricediff",,"RealTime"))</f>
        <v/>
      </c>
      <c r="V355" s="86" t="str" cm="1">
        <f t="array" ref="V355">IF($C355="","",_xll.ECONOMATICA($C355,"percentdiff",,"RealTime"))</f>
        <v/>
      </c>
      <c r="W355" s="83" t="str" cm="1">
        <f t="array" ref="W355">IF($C355="","",_xll.ECONOMATICA($C355,"#shares",,"RealTime"))</f>
        <v/>
      </c>
      <c r="X355" s="83" t="str" cm="1">
        <f t="array" ref="X355">IF($C355="","",_xll.ECONOMATICA($C355,"volume$",,"RealTime"))</f>
        <v/>
      </c>
      <c r="Y355" s="87" t="str" cm="1">
        <f t="array" ref="Y355">IF($C355="","",_xll.ECONOMATICA($C355,"date",,"RealTime"))</f>
        <v/>
      </c>
    </row>
    <row r="356" spans="3:25" ht="15.5">
      <c r="C356" s="95"/>
      <c r="D356" s="96"/>
      <c r="E356" s="97"/>
      <c r="F356" s="98"/>
      <c r="G356" s="97"/>
      <c r="H356" s="97"/>
      <c r="J356" s="97"/>
      <c r="K356" s="97"/>
      <c r="L356" s="97"/>
      <c r="N356" s="84" t="str" cm="1">
        <f t="array" ref="N356">IF($C356="","",_xll.ECONOMATICA($C356,"open",,"RealTime"))</f>
        <v/>
      </c>
      <c r="O356" s="84" t="str" cm="1">
        <f t="array" ref="O356">IF($C356="","",_xll.ECONOMATICA($C356,"high",,"RealTime"))</f>
        <v/>
      </c>
      <c r="P356" s="84" t="str" cm="1">
        <f t="array" ref="P356">IF($C356="","",_xll.ECONOMATICA($C356,"low",,"RealTime"))</f>
        <v/>
      </c>
      <c r="Q356" s="84" t="str" cm="1">
        <f t="array" ref="Q356">IF($C356="","",_xll.ECONOMATICA($C356,"price",,"RealTime"))</f>
        <v/>
      </c>
      <c r="R356" s="84"/>
      <c r="S356" s="84" t="str" cm="1">
        <f t="array" ref="S356">IF($C356="","",_xll.ECONOMATICA($C356,"bidprice",,"RealTime"))</f>
        <v/>
      </c>
      <c r="T356" s="84" t="str" cm="1">
        <f t="array" ref="T356">IF($C356="","",_xll.ECONOMATICA($C356,"askprice",,"RealTime"))</f>
        <v/>
      </c>
      <c r="U356" s="88" t="str" cm="1">
        <f t="array" ref="U356">IF($C356="","",_xll.ECONOMATICA($C356,"pricediff",,"RealTime"))</f>
        <v/>
      </c>
      <c r="V356" s="88" t="str" cm="1">
        <f t="array" ref="V356">IF($C356="","",_xll.ECONOMATICA($C356,"percentdiff",,"RealTime"))</f>
        <v/>
      </c>
      <c r="W356" s="84" t="str" cm="1">
        <f t="array" ref="W356">IF($C356="","",_xll.ECONOMATICA($C356,"#shares",,"RealTime"))</f>
        <v/>
      </c>
      <c r="X356" s="84" t="str" cm="1">
        <f t="array" ref="X356">IF($C356="","",_xll.ECONOMATICA($C356,"volume$",,"RealTime"))</f>
        <v/>
      </c>
      <c r="Y356" s="89" t="str" cm="1">
        <f t="array" ref="Y356">IF($C356="","",_xll.ECONOMATICA($C356,"date",,"RealTime"))</f>
        <v/>
      </c>
    </row>
    <row r="357" spans="3:25" ht="15.5">
      <c r="C357" s="91"/>
      <c r="D357" s="92"/>
      <c r="E357" s="93"/>
      <c r="F357" s="94"/>
      <c r="G357" s="93"/>
      <c r="H357" s="93"/>
      <c r="J357" s="93"/>
      <c r="K357" s="93"/>
      <c r="L357" s="93"/>
      <c r="N357" s="83" t="str" cm="1">
        <f t="array" ref="N357">IF($C357="","",_xll.ECONOMATICA($C357,"open",,"RealTime"))</f>
        <v/>
      </c>
      <c r="O357" s="83" t="str" cm="1">
        <f t="array" ref="O357">IF($C357="","",_xll.ECONOMATICA($C357,"high",,"RealTime"))</f>
        <v/>
      </c>
      <c r="P357" s="83" t="str" cm="1">
        <f t="array" ref="P357">IF($C357="","",_xll.ECONOMATICA($C357,"low",,"RealTime"))</f>
        <v/>
      </c>
      <c r="Q357" s="83" t="str" cm="1">
        <f t="array" ref="Q357">IF($C357="","",_xll.ECONOMATICA($C357,"price",,"RealTime"))</f>
        <v/>
      </c>
      <c r="R357" s="83"/>
      <c r="S357" s="83" t="str" cm="1">
        <f t="array" ref="S357">IF($C357="","",_xll.ECONOMATICA($C357,"bidprice",,"RealTime"))</f>
        <v/>
      </c>
      <c r="T357" s="83" t="str" cm="1">
        <f t="array" ref="T357">IF($C357="","",_xll.ECONOMATICA($C357,"askprice",,"RealTime"))</f>
        <v/>
      </c>
      <c r="U357" s="86" t="str" cm="1">
        <f t="array" ref="U357">IF($C357="","",_xll.ECONOMATICA($C357,"pricediff",,"RealTime"))</f>
        <v/>
      </c>
      <c r="V357" s="86" t="str" cm="1">
        <f t="array" ref="V357">IF($C357="","",_xll.ECONOMATICA($C357,"percentdiff",,"RealTime"))</f>
        <v/>
      </c>
      <c r="W357" s="83" t="str" cm="1">
        <f t="array" ref="W357">IF($C357="","",_xll.ECONOMATICA($C357,"#shares",,"RealTime"))</f>
        <v/>
      </c>
      <c r="X357" s="83" t="str" cm="1">
        <f t="array" ref="X357">IF($C357="","",_xll.ECONOMATICA($C357,"volume$",,"RealTime"))</f>
        <v/>
      </c>
      <c r="Y357" s="87" t="str" cm="1">
        <f t="array" ref="Y357">IF($C357="","",_xll.ECONOMATICA($C357,"date",,"RealTime"))</f>
        <v/>
      </c>
    </row>
    <row r="358" spans="3:25" ht="15.5">
      <c r="C358" s="95"/>
      <c r="D358" s="96"/>
      <c r="E358" s="97"/>
      <c r="F358" s="98"/>
      <c r="G358" s="97"/>
      <c r="H358" s="97"/>
      <c r="J358" s="97"/>
      <c r="K358" s="97"/>
      <c r="L358" s="97"/>
      <c r="N358" s="84" t="str" cm="1">
        <f t="array" ref="N358">IF($C358="","",_xll.ECONOMATICA($C358,"open",,"RealTime"))</f>
        <v/>
      </c>
      <c r="O358" s="84" t="str" cm="1">
        <f t="array" ref="O358">IF($C358="","",_xll.ECONOMATICA($C358,"high",,"RealTime"))</f>
        <v/>
      </c>
      <c r="P358" s="84" t="str" cm="1">
        <f t="array" ref="P358">IF($C358="","",_xll.ECONOMATICA($C358,"low",,"RealTime"))</f>
        <v/>
      </c>
      <c r="Q358" s="84" t="str" cm="1">
        <f t="array" ref="Q358">IF($C358="","",_xll.ECONOMATICA($C358,"price",,"RealTime"))</f>
        <v/>
      </c>
      <c r="R358" s="84"/>
      <c r="S358" s="84" t="str" cm="1">
        <f t="array" ref="S358">IF($C358="","",_xll.ECONOMATICA($C358,"bidprice",,"RealTime"))</f>
        <v/>
      </c>
      <c r="T358" s="84" t="str" cm="1">
        <f t="array" ref="T358">IF($C358="","",_xll.ECONOMATICA($C358,"askprice",,"RealTime"))</f>
        <v/>
      </c>
      <c r="U358" s="88" t="str" cm="1">
        <f t="array" ref="U358">IF($C358="","",_xll.ECONOMATICA($C358,"pricediff",,"RealTime"))</f>
        <v/>
      </c>
      <c r="V358" s="88" t="str" cm="1">
        <f t="array" ref="V358">IF($C358="","",_xll.ECONOMATICA($C358,"percentdiff",,"RealTime"))</f>
        <v/>
      </c>
      <c r="W358" s="84" t="str" cm="1">
        <f t="array" ref="W358">IF($C358="","",_xll.ECONOMATICA($C358,"#shares",,"RealTime"))</f>
        <v/>
      </c>
      <c r="X358" s="84" t="str" cm="1">
        <f t="array" ref="X358">IF($C358="","",_xll.ECONOMATICA($C358,"volume$",,"RealTime"))</f>
        <v/>
      </c>
      <c r="Y358" s="89" t="str" cm="1">
        <f t="array" ref="Y358">IF($C358="","",_xll.ECONOMATICA($C358,"date",,"RealTime"))</f>
        <v/>
      </c>
    </row>
    <row r="359" spans="3:25" ht="15.5">
      <c r="C359" s="91"/>
      <c r="D359" s="92"/>
      <c r="E359" s="93"/>
      <c r="F359" s="94"/>
      <c r="G359" s="93"/>
      <c r="H359" s="93"/>
      <c r="J359" s="93"/>
      <c r="K359" s="93"/>
      <c r="L359" s="93"/>
      <c r="N359" s="83" t="str" cm="1">
        <f t="array" ref="N359">IF($C359="","",_xll.ECONOMATICA($C359,"open",,"RealTime"))</f>
        <v/>
      </c>
      <c r="O359" s="83" t="str" cm="1">
        <f t="array" ref="O359">IF($C359="","",_xll.ECONOMATICA($C359,"high",,"RealTime"))</f>
        <v/>
      </c>
      <c r="P359" s="83" t="str" cm="1">
        <f t="array" ref="P359">IF($C359="","",_xll.ECONOMATICA($C359,"low",,"RealTime"))</f>
        <v/>
      </c>
      <c r="Q359" s="83" t="str" cm="1">
        <f t="array" ref="Q359">IF($C359="","",_xll.ECONOMATICA($C359,"price",,"RealTime"))</f>
        <v/>
      </c>
      <c r="R359" s="83"/>
      <c r="S359" s="83" t="str" cm="1">
        <f t="array" ref="S359">IF($C359="","",_xll.ECONOMATICA($C359,"bidprice",,"RealTime"))</f>
        <v/>
      </c>
      <c r="T359" s="83" t="str" cm="1">
        <f t="array" ref="T359">IF($C359="","",_xll.ECONOMATICA($C359,"askprice",,"RealTime"))</f>
        <v/>
      </c>
      <c r="U359" s="86" t="str" cm="1">
        <f t="array" ref="U359">IF($C359="","",_xll.ECONOMATICA($C359,"pricediff",,"RealTime"))</f>
        <v/>
      </c>
      <c r="V359" s="86" t="str" cm="1">
        <f t="array" ref="V359">IF($C359="","",_xll.ECONOMATICA($C359,"percentdiff",,"RealTime"))</f>
        <v/>
      </c>
      <c r="W359" s="83" t="str" cm="1">
        <f t="array" ref="W359">IF($C359="","",_xll.ECONOMATICA($C359,"#shares",,"RealTime"))</f>
        <v/>
      </c>
      <c r="X359" s="83" t="str" cm="1">
        <f t="array" ref="X359">IF($C359="","",_xll.ECONOMATICA($C359,"volume$",,"RealTime"))</f>
        <v/>
      </c>
      <c r="Y359" s="87" t="str" cm="1">
        <f t="array" ref="Y359">IF($C359="","",_xll.ECONOMATICA($C359,"date",,"RealTime"))</f>
        <v/>
      </c>
    </row>
    <row r="360" spans="3:25" ht="15.5">
      <c r="C360" s="95"/>
      <c r="D360" s="96"/>
      <c r="E360" s="97"/>
      <c r="F360" s="98"/>
      <c r="G360" s="97"/>
      <c r="H360" s="97"/>
      <c r="J360" s="97"/>
      <c r="K360" s="97"/>
      <c r="L360" s="97"/>
      <c r="N360" s="84" t="str" cm="1">
        <f t="array" ref="N360">IF($C360="","",_xll.ECONOMATICA($C360,"open",,"RealTime"))</f>
        <v/>
      </c>
      <c r="O360" s="84" t="str" cm="1">
        <f t="array" ref="O360">IF($C360="","",_xll.ECONOMATICA($C360,"high",,"RealTime"))</f>
        <v/>
      </c>
      <c r="P360" s="84" t="str" cm="1">
        <f t="array" ref="P360">IF($C360="","",_xll.ECONOMATICA($C360,"low",,"RealTime"))</f>
        <v/>
      </c>
      <c r="Q360" s="84" t="str" cm="1">
        <f t="array" ref="Q360">IF($C360="","",_xll.ECONOMATICA($C360,"price",,"RealTime"))</f>
        <v/>
      </c>
      <c r="R360" s="84"/>
      <c r="S360" s="84" t="str" cm="1">
        <f t="array" ref="S360">IF($C360="","",_xll.ECONOMATICA($C360,"bidprice",,"RealTime"))</f>
        <v/>
      </c>
      <c r="T360" s="84" t="str" cm="1">
        <f t="array" ref="T360">IF($C360="","",_xll.ECONOMATICA($C360,"askprice",,"RealTime"))</f>
        <v/>
      </c>
      <c r="U360" s="88" t="str" cm="1">
        <f t="array" ref="U360">IF($C360="","",_xll.ECONOMATICA($C360,"pricediff",,"RealTime"))</f>
        <v/>
      </c>
      <c r="V360" s="88" t="str" cm="1">
        <f t="array" ref="V360">IF($C360="","",_xll.ECONOMATICA($C360,"percentdiff",,"RealTime"))</f>
        <v/>
      </c>
      <c r="W360" s="84" t="str" cm="1">
        <f t="array" ref="W360">IF($C360="","",_xll.ECONOMATICA($C360,"#shares",,"RealTime"))</f>
        <v/>
      </c>
      <c r="X360" s="84" t="str" cm="1">
        <f t="array" ref="X360">IF($C360="","",_xll.ECONOMATICA($C360,"volume$",,"RealTime"))</f>
        <v/>
      </c>
      <c r="Y360" s="89" t="str" cm="1">
        <f t="array" ref="Y360">IF($C360="","",_xll.ECONOMATICA($C360,"date",,"RealTime"))</f>
        <v/>
      </c>
    </row>
    <row r="361" spans="3:25" ht="15.5">
      <c r="C361" s="91"/>
      <c r="D361" s="92"/>
      <c r="E361" s="93"/>
      <c r="F361" s="94"/>
      <c r="G361" s="93"/>
      <c r="H361" s="93"/>
      <c r="J361" s="93"/>
      <c r="K361" s="93"/>
      <c r="L361" s="93"/>
      <c r="N361" s="83" t="str" cm="1">
        <f t="array" ref="N361">IF($C361="","",_xll.ECONOMATICA($C361,"open",,"RealTime"))</f>
        <v/>
      </c>
      <c r="O361" s="83" t="str" cm="1">
        <f t="array" ref="O361">IF($C361="","",_xll.ECONOMATICA($C361,"high",,"RealTime"))</f>
        <v/>
      </c>
      <c r="P361" s="83" t="str" cm="1">
        <f t="array" ref="P361">IF($C361="","",_xll.ECONOMATICA($C361,"low",,"RealTime"))</f>
        <v/>
      </c>
      <c r="Q361" s="83" t="str" cm="1">
        <f t="array" ref="Q361">IF($C361="","",_xll.ECONOMATICA($C361,"price",,"RealTime"))</f>
        <v/>
      </c>
      <c r="R361" s="83"/>
      <c r="S361" s="83" t="str" cm="1">
        <f t="array" ref="S361">IF($C361="","",_xll.ECONOMATICA($C361,"bidprice",,"RealTime"))</f>
        <v/>
      </c>
      <c r="T361" s="83" t="str" cm="1">
        <f t="array" ref="T361">IF($C361="","",_xll.ECONOMATICA($C361,"askprice",,"RealTime"))</f>
        <v/>
      </c>
      <c r="U361" s="86" t="str" cm="1">
        <f t="array" ref="U361">IF($C361="","",_xll.ECONOMATICA($C361,"pricediff",,"RealTime"))</f>
        <v/>
      </c>
      <c r="V361" s="86" t="str" cm="1">
        <f t="array" ref="V361">IF($C361="","",_xll.ECONOMATICA($C361,"percentdiff",,"RealTime"))</f>
        <v/>
      </c>
      <c r="W361" s="83" t="str" cm="1">
        <f t="array" ref="W361">IF($C361="","",_xll.ECONOMATICA($C361,"#shares",,"RealTime"))</f>
        <v/>
      </c>
      <c r="X361" s="83" t="str" cm="1">
        <f t="array" ref="X361">IF($C361="","",_xll.ECONOMATICA($C361,"volume$",,"RealTime"))</f>
        <v/>
      </c>
      <c r="Y361" s="87" t="str" cm="1">
        <f t="array" ref="Y361">IF($C361="","",_xll.ECONOMATICA($C361,"date",,"RealTime"))</f>
        <v/>
      </c>
    </row>
    <row r="362" spans="3:25" ht="15.5">
      <c r="C362" s="95"/>
      <c r="D362" s="96"/>
      <c r="E362" s="97"/>
      <c r="F362" s="98"/>
      <c r="G362" s="97"/>
      <c r="H362" s="97"/>
      <c r="J362" s="97"/>
      <c r="K362" s="97"/>
      <c r="L362" s="97"/>
      <c r="N362" s="84" t="str" cm="1">
        <f t="array" ref="N362">IF($C362="","",_xll.ECONOMATICA($C362,"open",,"RealTime"))</f>
        <v/>
      </c>
      <c r="O362" s="84" t="str" cm="1">
        <f t="array" ref="O362">IF($C362="","",_xll.ECONOMATICA($C362,"high",,"RealTime"))</f>
        <v/>
      </c>
      <c r="P362" s="84" t="str" cm="1">
        <f t="array" ref="P362">IF($C362="","",_xll.ECONOMATICA($C362,"low",,"RealTime"))</f>
        <v/>
      </c>
      <c r="Q362" s="84" t="str" cm="1">
        <f t="array" ref="Q362">IF($C362="","",_xll.ECONOMATICA($C362,"price",,"RealTime"))</f>
        <v/>
      </c>
      <c r="R362" s="84"/>
      <c r="S362" s="84" t="str" cm="1">
        <f t="array" ref="S362">IF($C362="","",_xll.ECONOMATICA($C362,"bidprice",,"RealTime"))</f>
        <v/>
      </c>
      <c r="T362" s="84" t="str" cm="1">
        <f t="array" ref="T362">IF($C362="","",_xll.ECONOMATICA($C362,"askprice",,"RealTime"))</f>
        <v/>
      </c>
      <c r="U362" s="88" t="str" cm="1">
        <f t="array" ref="U362">IF($C362="","",_xll.ECONOMATICA($C362,"pricediff",,"RealTime"))</f>
        <v/>
      </c>
      <c r="V362" s="88" t="str" cm="1">
        <f t="array" ref="V362">IF($C362="","",_xll.ECONOMATICA($C362,"percentdiff",,"RealTime"))</f>
        <v/>
      </c>
      <c r="W362" s="84" t="str" cm="1">
        <f t="array" ref="W362">IF($C362="","",_xll.ECONOMATICA($C362,"#shares",,"RealTime"))</f>
        <v/>
      </c>
      <c r="X362" s="84" t="str" cm="1">
        <f t="array" ref="X362">IF($C362="","",_xll.ECONOMATICA($C362,"volume$",,"RealTime"))</f>
        <v/>
      </c>
      <c r="Y362" s="89" t="str" cm="1">
        <f t="array" ref="Y362">IF($C362="","",_xll.ECONOMATICA($C362,"date",,"RealTime"))</f>
        <v/>
      </c>
    </row>
    <row r="363" spans="3:25" ht="15.5">
      <c r="C363" s="91"/>
      <c r="D363" s="92"/>
      <c r="E363" s="93"/>
      <c r="F363" s="94"/>
      <c r="G363" s="93"/>
      <c r="H363" s="93"/>
      <c r="J363" s="93"/>
      <c r="K363" s="93"/>
      <c r="L363" s="93"/>
      <c r="N363" s="83" t="str" cm="1">
        <f t="array" ref="N363">IF($C363="","",_xll.ECONOMATICA($C363,"open",,"RealTime"))</f>
        <v/>
      </c>
      <c r="O363" s="83" t="str" cm="1">
        <f t="array" ref="O363">IF($C363="","",_xll.ECONOMATICA($C363,"high",,"RealTime"))</f>
        <v/>
      </c>
      <c r="P363" s="83" t="str" cm="1">
        <f t="array" ref="P363">IF($C363="","",_xll.ECONOMATICA($C363,"low",,"RealTime"))</f>
        <v/>
      </c>
      <c r="Q363" s="83" t="str" cm="1">
        <f t="array" ref="Q363">IF($C363="","",_xll.ECONOMATICA($C363,"price",,"RealTime"))</f>
        <v/>
      </c>
      <c r="R363" s="83"/>
      <c r="S363" s="83" t="str" cm="1">
        <f t="array" ref="S363">IF($C363="","",_xll.ECONOMATICA($C363,"bidprice",,"RealTime"))</f>
        <v/>
      </c>
      <c r="T363" s="83" t="str" cm="1">
        <f t="array" ref="T363">IF($C363="","",_xll.ECONOMATICA($C363,"askprice",,"RealTime"))</f>
        <v/>
      </c>
      <c r="U363" s="86" t="str" cm="1">
        <f t="array" ref="U363">IF($C363="","",_xll.ECONOMATICA($C363,"pricediff",,"RealTime"))</f>
        <v/>
      </c>
      <c r="V363" s="86" t="str" cm="1">
        <f t="array" ref="V363">IF($C363="","",_xll.ECONOMATICA($C363,"percentdiff",,"RealTime"))</f>
        <v/>
      </c>
      <c r="W363" s="83" t="str" cm="1">
        <f t="array" ref="W363">IF($C363="","",_xll.ECONOMATICA($C363,"#shares",,"RealTime"))</f>
        <v/>
      </c>
      <c r="X363" s="83" t="str" cm="1">
        <f t="array" ref="X363">IF($C363="","",_xll.ECONOMATICA($C363,"volume$",,"RealTime"))</f>
        <v/>
      </c>
      <c r="Y363" s="87" t="str" cm="1">
        <f t="array" ref="Y363">IF($C363="","",_xll.ECONOMATICA($C363,"date",,"RealTime"))</f>
        <v/>
      </c>
    </row>
    <row r="364" spans="3:25" ht="15.5">
      <c r="C364" s="95"/>
      <c r="D364" s="96"/>
      <c r="E364" s="97"/>
      <c r="F364" s="98"/>
      <c r="G364" s="97"/>
      <c r="H364" s="97"/>
      <c r="J364" s="97"/>
      <c r="K364" s="97"/>
      <c r="L364" s="97"/>
      <c r="N364" s="84" t="str" cm="1">
        <f t="array" ref="N364">IF($C364="","",_xll.ECONOMATICA($C364,"open",,"RealTime"))</f>
        <v/>
      </c>
      <c r="O364" s="84" t="str" cm="1">
        <f t="array" ref="O364">IF($C364="","",_xll.ECONOMATICA($C364,"high",,"RealTime"))</f>
        <v/>
      </c>
      <c r="P364" s="84" t="str" cm="1">
        <f t="array" ref="P364">IF($C364="","",_xll.ECONOMATICA($C364,"low",,"RealTime"))</f>
        <v/>
      </c>
      <c r="Q364" s="84" t="str" cm="1">
        <f t="array" ref="Q364">IF($C364="","",_xll.ECONOMATICA($C364,"price",,"RealTime"))</f>
        <v/>
      </c>
      <c r="R364" s="84"/>
      <c r="S364" s="84" t="str" cm="1">
        <f t="array" ref="S364">IF($C364="","",_xll.ECONOMATICA($C364,"bidprice",,"RealTime"))</f>
        <v/>
      </c>
      <c r="T364" s="84" t="str" cm="1">
        <f t="array" ref="T364">IF($C364="","",_xll.ECONOMATICA($C364,"askprice",,"RealTime"))</f>
        <v/>
      </c>
      <c r="U364" s="88" t="str" cm="1">
        <f t="array" ref="U364">IF($C364="","",_xll.ECONOMATICA($C364,"pricediff",,"RealTime"))</f>
        <v/>
      </c>
      <c r="V364" s="88" t="str" cm="1">
        <f t="array" ref="V364">IF($C364="","",_xll.ECONOMATICA($C364,"percentdiff",,"RealTime"))</f>
        <v/>
      </c>
      <c r="W364" s="84" t="str" cm="1">
        <f t="array" ref="W364">IF($C364="","",_xll.ECONOMATICA($C364,"#shares",,"RealTime"))</f>
        <v/>
      </c>
      <c r="X364" s="84" t="str" cm="1">
        <f t="array" ref="X364">IF($C364="","",_xll.ECONOMATICA($C364,"volume$",,"RealTime"))</f>
        <v/>
      </c>
      <c r="Y364" s="89" t="str" cm="1">
        <f t="array" ref="Y364">IF($C364="","",_xll.ECONOMATICA($C364,"date",,"RealTime"))</f>
        <v/>
      </c>
    </row>
    <row r="365" spans="3:25" ht="15.5">
      <c r="C365" s="91"/>
      <c r="D365" s="92"/>
      <c r="E365" s="93"/>
      <c r="F365" s="94"/>
      <c r="G365" s="93"/>
      <c r="H365" s="93"/>
      <c r="J365" s="93"/>
      <c r="K365" s="93"/>
      <c r="L365" s="93"/>
      <c r="N365" s="83" t="str" cm="1">
        <f t="array" ref="N365">IF($C365="","",_xll.ECONOMATICA($C365,"open",,"RealTime"))</f>
        <v/>
      </c>
      <c r="O365" s="83" t="str" cm="1">
        <f t="array" ref="O365">IF($C365="","",_xll.ECONOMATICA($C365,"high",,"RealTime"))</f>
        <v/>
      </c>
      <c r="P365" s="83" t="str" cm="1">
        <f t="array" ref="P365">IF($C365="","",_xll.ECONOMATICA($C365,"low",,"RealTime"))</f>
        <v/>
      </c>
      <c r="Q365" s="83" t="str" cm="1">
        <f t="array" ref="Q365">IF($C365="","",_xll.ECONOMATICA($C365,"price",,"RealTime"))</f>
        <v/>
      </c>
      <c r="R365" s="83"/>
      <c r="S365" s="83" t="str" cm="1">
        <f t="array" ref="S365">IF($C365="","",_xll.ECONOMATICA($C365,"bidprice",,"RealTime"))</f>
        <v/>
      </c>
      <c r="T365" s="83" t="str" cm="1">
        <f t="array" ref="T365">IF($C365="","",_xll.ECONOMATICA($C365,"askprice",,"RealTime"))</f>
        <v/>
      </c>
      <c r="U365" s="86" t="str" cm="1">
        <f t="array" ref="U365">IF($C365="","",_xll.ECONOMATICA($C365,"pricediff",,"RealTime"))</f>
        <v/>
      </c>
      <c r="V365" s="86" t="str" cm="1">
        <f t="array" ref="V365">IF($C365="","",_xll.ECONOMATICA($C365,"percentdiff",,"RealTime"))</f>
        <v/>
      </c>
      <c r="W365" s="83" t="str" cm="1">
        <f t="array" ref="W365">IF($C365="","",_xll.ECONOMATICA($C365,"#shares",,"RealTime"))</f>
        <v/>
      </c>
      <c r="X365" s="83" t="str" cm="1">
        <f t="array" ref="X365">IF($C365="","",_xll.ECONOMATICA($C365,"volume$",,"RealTime"))</f>
        <v/>
      </c>
      <c r="Y365" s="87" t="str" cm="1">
        <f t="array" ref="Y365">IF($C365="","",_xll.ECONOMATICA($C365,"date",,"RealTime"))</f>
        <v/>
      </c>
    </row>
    <row r="366" spans="3:25" ht="15.5">
      <c r="C366" s="95"/>
      <c r="D366" s="96"/>
      <c r="E366" s="97"/>
      <c r="F366" s="98"/>
      <c r="G366" s="97"/>
      <c r="H366" s="97"/>
      <c r="J366" s="97"/>
      <c r="K366" s="97"/>
      <c r="L366" s="97"/>
      <c r="N366" s="84" t="str" cm="1">
        <f t="array" ref="N366">IF($C366="","",_xll.ECONOMATICA($C366,"open",,"RealTime"))</f>
        <v/>
      </c>
      <c r="O366" s="84" t="str" cm="1">
        <f t="array" ref="O366">IF($C366="","",_xll.ECONOMATICA($C366,"high",,"RealTime"))</f>
        <v/>
      </c>
      <c r="P366" s="84" t="str" cm="1">
        <f t="array" ref="P366">IF($C366="","",_xll.ECONOMATICA($C366,"low",,"RealTime"))</f>
        <v/>
      </c>
      <c r="Q366" s="84" t="str" cm="1">
        <f t="array" ref="Q366">IF($C366="","",_xll.ECONOMATICA($C366,"price",,"RealTime"))</f>
        <v/>
      </c>
      <c r="R366" s="84"/>
      <c r="S366" s="84" t="str" cm="1">
        <f t="array" ref="S366">IF($C366="","",_xll.ECONOMATICA($C366,"bidprice",,"RealTime"))</f>
        <v/>
      </c>
      <c r="T366" s="84" t="str" cm="1">
        <f t="array" ref="T366">IF($C366="","",_xll.ECONOMATICA($C366,"askprice",,"RealTime"))</f>
        <v/>
      </c>
      <c r="U366" s="88" t="str" cm="1">
        <f t="array" ref="U366">IF($C366="","",_xll.ECONOMATICA($C366,"pricediff",,"RealTime"))</f>
        <v/>
      </c>
      <c r="V366" s="88" t="str" cm="1">
        <f t="array" ref="V366">IF($C366="","",_xll.ECONOMATICA($C366,"percentdiff",,"RealTime"))</f>
        <v/>
      </c>
      <c r="W366" s="84" t="str" cm="1">
        <f t="array" ref="W366">IF($C366="","",_xll.ECONOMATICA($C366,"#shares",,"RealTime"))</f>
        <v/>
      </c>
      <c r="X366" s="84" t="str" cm="1">
        <f t="array" ref="X366">IF($C366="","",_xll.ECONOMATICA($C366,"volume$",,"RealTime"))</f>
        <v/>
      </c>
      <c r="Y366" s="89" t="str" cm="1">
        <f t="array" ref="Y366">IF($C366="","",_xll.ECONOMATICA($C366,"date",,"RealTime"))</f>
        <v/>
      </c>
    </row>
    <row r="367" spans="3:25" ht="15.5">
      <c r="C367" s="91"/>
      <c r="D367" s="92"/>
      <c r="E367" s="93"/>
      <c r="F367" s="94"/>
      <c r="G367" s="93"/>
      <c r="H367" s="93"/>
      <c r="J367" s="93"/>
      <c r="K367" s="93"/>
      <c r="L367" s="93"/>
      <c r="N367" s="83" t="str" cm="1">
        <f t="array" ref="N367">IF($C367="","",_xll.ECONOMATICA($C367,"open",,"RealTime"))</f>
        <v/>
      </c>
      <c r="O367" s="83" t="str" cm="1">
        <f t="array" ref="O367">IF($C367="","",_xll.ECONOMATICA($C367,"high",,"RealTime"))</f>
        <v/>
      </c>
      <c r="P367" s="83" t="str" cm="1">
        <f t="array" ref="P367">IF($C367="","",_xll.ECONOMATICA($C367,"low",,"RealTime"))</f>
        <v/>
      </c>
      <c r="Q367" s="83" t="str" cm="1">
        <f t="array" ref="Q367">IF($C367="","",_xll.ECONOMATICA($C367,"price",,"RealTime"))</f>
        <v/>
      </c>
      <c r="R367" s="83"/>
      <c r="S367" s="83" t="str" cm="1">
        <f t="array" ref="S367">IF($C367="","",_xll.ECONOMATICA($C367,"bidprice",,"RealTime"))</f>
        <v/>
      </c>
      <c r="T367" s="83" t="str" cm="1">
        <f t="array" ref="T367">IF($C367="","",_xll.ECONOMATICA($C367,"askprice",,"RealTime"))</f>
        <v/>
      </c>
      <c r="U367" s="86" t="str" cm="1">
        <f t="array" ref="U367">IF($C367="","",_xll.ECONOMATICA($C367,"pricediff",,"RealTime"))</f>
        <v/>
      </c>
      <c r="V367" s="86" t="str" cm="1">
        <f t="array" ref="V367">IF($C367="","",_xll.ECONOMATICA($C367,"percentdiff",,"RealTime"))</f>
        <v/>
      </c>
      <c r="W367" s="83" t="str" cm="1">
        <f t="array" ref="W367">IF($C367="","",_xll.ECONOMATICA($C367,"#shares",,"RealTime"))</f>
        <v/>
      </c>
      <c r="X367" s="83" t="str" cm="1">
        <f t="array" ref="X367">IF($C367="","",_xll.ECONOMATICA($C367,"volume$",,"RealTime"))</f>
        <v/>
      </c>
      <c r="Y367" s="87" t="str" cm="1">
        <f t="array" ref="Y367">IF($C367="","",_xll.ECONOMATICA($C367,"date",,"RealTime"))</f>
        <v/>
      </c>
    </row>
    <row r="368" spans="3:25" ht="15.5">
      <c r="C368" s="95"/>
      <c r="D368" s="96"/>
      <c r="E368" s="97"/>
      <c r="F368" s="98"/>
      <c r="G368" s="97"/>
      <c r="H368" s="97"/>
      <c r="J368" s="97"/>
      <c r="K368" s="97"/>
      <c r="L368" s="97"/>
      <c r="N368" s="84" t="str" cm="1">
        <f t="array" ref="N368">IF($C368="","",_xll.ECONOMATICA($C368,"open",,"RealTime"))</f>
        <v/>
      </c>
      <c r="O368" s="84" t="str" cm="1">
        <f t="array" ref="O368">IF($C368="","",_xll.ECONOMATICA($C368,"high",,"RealTime"))</f>
        <v/>
      </c>
      <c r="P368" s="84" t="str" cm="1">
        <f t="array" ref="P368">IF($C368="","",_xll.ECONOMATICA($C368,"low",,"RealTime"))</f>
        <v/>
      </c>
      <c r="Q368" s="84" t="str" cm="1">
        <f t="array" ref="Q368">IF($C368="","",_xll.ECONOMATICA($C368,"price",,"RealTime"))</f>
        <v/>
      </c>
      <c r="R368" s="84"/>
      <c r="S368" s="84" t="str" cm="1">
        <f t="array" ref="S368">IF($C368="","",_xll.ECONOMATICA($C368,"bidprice",,"RealTime"))</f>
        <v/>
      </c>
      <c r="T368" s="84" t="str" cm="1">
        <f t="array" ref="T368">IF($C368="","",_xll.ECONOMATICA($C368,"askprice",,"RealTime"))</f>
        <v/>
      </c>
      <c r="U368" s="88" t="str" cm="1">
        <f t="array" ref="U368">IF($C368="","",_xll.ECONOMATICA($C368,"pricediff",,"RealTime"))</f>
        <v/>
      </c>
      <c r="V368" s="88" t="str" cm="1">
        <f t="array" ref="V368">IF($C368="","",_xll.ECONOMATICA($C368,"percentdiff",,"RealTime"))</f>
        <v/>
      </c>
      <c r="W368" s="84" t="str" cm="1">
        <f t="array" ref="W368">IF($C368="","",_xll.ECONOMATICA($C368,"#shares",,"RealTime"))</f>
        <v/>
      </c>
      <c r="X368" s="84" t="str" cm="1">
        <f t="array" ref="X368">IF($C368="","",_xll.ECONOMATICA($C368,"volume$",,"RealTime"))</f>
        <v/>
      </c>
      <c r="Y368" s="89" t="str" cm="1">
        <f t="array" ref="Y368">IF($C368="","",_xll.ECONOMATICA($C368,"date",,"RealTime"))</f>
        <v/>
      </c>
    </row>
    <row r="369" spans="3:25" ht="15.5">
      <c r="C369" s="91"/>
      <c r="D369" s="92"/>
      <c r="E369" s="93"/>
      <c r="F369" s="94"/>
      <c r="G369" s="93"/>
      <c r="H369" s="93"/>
      <c r="J369" s="93"/>
      <c r="K369" s="93"/>
      <c r="L369" s="93"/>
      <c r="N369" s="83" t="str" cm="1">
        <f t="array" ref="N369">IF($C369="","",_xll.ECONOMATICA($C369,"open",,"RealTime"))</f>
        <v/>
      </c>
      <c r="O369" s="83" t="str" cm="1">
        <f t="array" ref="O369">IF($C369="","",_xll.ECONOMATICA($C369,"high",,"RealTime"))</f>
        <v/>
      </c>
      <c r="P369" s="83" t="str" cm="1">
        <f t="array" ref="P369">IF($C369="","",_xll.ECONOMATICA($C369,"low",,"RealTime"))</f>
        <v/>
      </c>
      <c r="Q369" s="83" t="str" cm="1">
        <f t="array" ref="Q369">IF($C369="","",_xll.ECONOMATICA($C369,"price",,"RealTime"))</f>
        <v/>
      </c>
      <c r="R369" s="83"/>
      <c r="S369" s="83" t="str" cm="1">
        <f t="array" ref="S369">IF($C369="","",_xll.ECONOMATICA($C369,"bidprice",,"RealTime"))</f>
        <v/>
      </c>
      <c r="T369" s="83" t="str" cm="1">
        <f t="array" ref="T369">IF($C369="","",_xll.ECONOMATICA($C369,"askprice",,"RealTime"))</f>
        <v/>
      </c>
      <c r="U369" s="86" t="str" cm="1">
        <f t="array" ref="U369">IF($C369="","",_xll.ECONOMATICA($C369,"pricediff",,"RealTime"))</f>
        <v/>
      </c>
      <c r="V369" s="86" t="str" cm="1">
        <f t="array" ref="V369">IF($C369="","",_xll.ECONOMATICA($C369,"percentdiff",,"RealTime"))</f>
        <v/>
      </c>
      <c r="W369" s="83" t="str" cm="1">
        <f t="array" ref="W369">IF($C369="","",_xll.ECONOMATICA($C369,"#shares",,"RealTime"))</f>
        <v/>
      </c>
      <c r="X369" s="83" t="str" cm="1">
        <f t="array" ref="X369">IF($C369="","",_xll.ECONOMATICA($C369,"volume$",,"RealTime"))</f>
        <v/>
      </c>
      <c r="Y369" s="87" t="str" cm="1">
        <f t="array" ref="Y369">IF($C369="","",_xll.ECONOMATICA($C369,"date",,"RealTime"))</f>
        <v/>
      </c>
    </row>
    <row r="370" spans="3:25" ht="15.5">
      <c r="C370" s="95"/>
      <c r="D370" s="96"/>
      <c r="E370" s="97"/>
      <c r="F370" s="98"/>
      <c r="G370" s="97"/>
      <c r="H370" s="97"/>
      <c r="J370" s="97"/>
      <c r="K370" s="97"/>
      <c r="L370" s="97"/>
      <c r="N370" s="84" t="str" cm="1">
        <f t="array" ref="N370">IF($C370="","",_xll.ECONOMATICA($C370,"open",,"RealTime"))</f>
        <v/>
      </c>
      <c r="O370" s="84" t="str" cm="1">
        <f t="array" ref="O370">IF($C370="","",_xll.ECONOMATICA($C370,"high",,"RealTime"))</f>
        <v/>
      </c>
      <c r="P370" s="84" t="str" cm="1">
        <f t="array" ref="P370">IF($C370="","",_xll.ECONOMATICA($C370,"low",,"RealTime"))</f>
        <v/>
      </c>
      <c r="Q370" s="84" t="str" cm="1">
        <f t="array" ref="Q370">IF($C370="","",_xll.ECONOMATICA($C370,"price",,"RealTime"))</f>
        <v/>
      </c>
      <c r="R370" s="84"/>
      <c r="S370" s="84" t="str" cm="1">
        <f t="array" ref="S370">IF($C370="","",_xll.ECONOMATICA($C370,"bidprice",,"RealTime"))</f>
        <v/>
      </c>
      <c r="T370" s="84" t="str" cm="1">
        <f t="array" ref="T370">IF($C370="","",_xll.ECONOMATICA($C370,"askprice",,"RealTime"))</f>
        <v/>
      </c>
      <c r="U370" s="88" t="str" cm="1">
        <f t="array" ref="U370">IF($C370="","",_xll.ECONOMATICA($C370,"pricediff",,"RealTime"))</f>
        <v/>
      </c>
      <c r="V370" s="88" t="str" cm="1">
        <f t="array" ref="V370">IF($C370="","",_xll.ECONOMATICA($C370,"percentdiff",,"RealTime"))</f>
        <v/>
      </c>
      <c r="W370" s="84" t="str" cm="1">
        <f t="array" ref="W370">IF($C370="","",_xll.ECONOMATICA($C370,"#shares",,"RealTime"))</f>
        <v/>
      </c>
      <c r="X370" s="84" t="str" cm="1">
        <f t="array" ref="X370">IF($C370="","",_xll.ECONOMATICA($C370,"volume$",,"RealTime"))</f>
        <v/>
      </c>
      <c r="Y370" s="89" t="str" cm="1">
        <f t="array" ref="Y370">IF($C370="","",_xll.ECONOMATICA($C370,"date",,"RealTime"))</f>
        <v/>
      </c>
    </row>
    <row r="371" spans="3:25" ht="15.5">
      <c r="C371" s="91"/>
      <c r="D371" s="92"/>
      <c r="E371" s="93"/>
      <c r="F371" s="94"/>
      <c r="G371" s="93"/>
      <c r="H371" s="93"/>
      <c r="J371" s="93"/>
      <c r="K371" s="93"/>
      <c r="L371" s="93"/>
      <c r="N371" s="83" t="str" cm="1">
        <f t="array" ref="N371">IF($C371="","",_xll.ECONOMATICA($C371,"open",,"RealTime"))</f>
        <v/>
      </c>
      <c r="O371" s="83" t="str" cm="1">
        <f t="array" ref="O371">IF($C371="","",_xll.ECONOMATICA($C371,"high",,"RealTime"))</f>
        <v/>
      </c>
      <c r="P371" s="83" t="str" cm="1">
        <f t="array" ref="P371">IF($C371="","",_xll.ECONOMATICA($C371,"low",,"RealTime"))</f>
        <v/>
      </c>
      <c r="Q371" s="83" t="str" cm="1">
        <f t="array" ref="Q371">IF($C371="","",_xll.ECONOMATICA($C371,"price",,"RealTime"))</f>
        <v/>
      </c>
      <c r="R371" s="83"/>
      <c r="S371" s="83" t="str" cm="1">
        <f t="array" ref="S371">IF($C371="","",_xll.ECONOMATICA($C371,"bidprice",,"RealTime"))</f>
        <v/>
      </c>
      <c r="T371" s="83" t="str" cm="1">
        <f t="array" ref="T371">IF($C371="","",_xll.ECONOMATICA($C371,"askprice",,"RealTime"))</f>
        <v/>
      </c>
      <c r="U371" s="86" t="str" cm="1">
        <f t="array" ref="U371">IF($C371="","",_xll.ECONOMATICA($C371,"pricediff",,"RealTime"))</f>
        <v/>
      </c>
      <c r="V371" s="86" t="str" cm="1">
        <f t="array" ref="V371">IF($C371="","",_xll.ECONOMATICA($C371,"percentdiff",,"RealTime"))</f>
        <v/>
      </c>
      <c r="W371" s="83" t="str" cm="1">
        <f t="array" ref="W371">IF($C371="","",_xll.ECONOMATICA($C371,"#shares",,"RealTime"))</f>
        <v/>
      </c>
      <c r="X371" s="83" t="str" cm="1">
        <f t="array" ref="X371">IF($C371="","",_xll.ECONOMATICA($C371,"volume$",,"RealTime"))</f>
        <v/>
      </c>
      <c r="Y371" s="87" t="str" cm="1">
        <f t="array" ref="Y371">IF($C371="","",_xll.ECONOMATICA($C371,"date",,"RealTime"))</f>
        <v/>
      </c>
    </row>
    <row r="372" spans="3:25" ht="15.5">
      <c r="C372" s="95"/>
      <c r="D372" s="96"/>
      <c r="E372" s="97"/>
      <c r="F372" s="98"/>
      <c r="G372" s="97"/>
      <c r="H372" s="97"/>
      <c r="J372" s="97"/>
      <c r="K372" s="97"/>
      <c r="L372" s="97"/>
      <c r="N372" s="84" t="str" cm="1">
        <f t="array" ref="N372">IF($C372="","",_xll.ECONOMATICA($C372,"open",,"RealTime"))</f>
        <v/>
      </c>
      <c r="O372" s="84" t="str" cm="1">
        <f t="array" ref="O372">IF($C372="","",_xll.ECONOMATICA($C372,"high",,"RealTime"))</f>
        <v/>
      </c>
      <c r="P372" s="84" t="str" cm="1">
        <f t="array" ref="P372">IF($C372="","",_xll.ECONOMATICA($C372,"low",,"RealTime"))</f>
        <v/>
      </c>
      <c r="Q372" s="84" t="str" cm="1">
        <f t="array" ref="Q372">IF($C372="","",_xll.ECONOMATICA($C372,"price",,"RealTime"))</f>
        <v/>
      </c>
      <c r="R372" s="84"/>
      <c r="S372" s="84" t="str" cm="1">
        <f t="array" ref="S372">IF($C372="","",_xll.ECONOMATICA($C372,"bidprice",,"RealTime"))</f>
        <v/>
      </c>
      <c r="T372" s="84" t="str" cm="1">
        <f t="array" ref="T372">IF($C372="","",_xll.ECONOMATICA($C372,"askprice",,"RealTime"))</f>
        <v/>
      </c>
      <c r="U372" s="88" t="str" cm="1">
        <f t="array" ref="U372">IF($C372="","",_xll.ECONOMATICA($C372,"pricediff",,"RealTime"))</f>
        <v/>
      </c>
      <c r="V372" s="88" t="str" cm="1">
        <f t="array" ref="V372">IF($C372="","",_xll.ECONOMATICA($C372,"percentdiff",,"RealTime"))</f>
        <v/>
      </c>
      <c r="W372" s="84" t="str" cm="1">
        <f t="array" ref="W372">IF($C372="","",_xll.ECONOMATICA($C372,"#shares",,"RealTime"))</f>
        <v/>
      </c>
      <c r="X372" s="84" t="str" cm="1">
        <f t="array" ref="X372">IF($C372="","",_xll.ECONOMATICA($C372,"volume$",,"RealTime"))</f>
        <v/>
      </c>
      <c r="Y372" s="89" t="str" cm="1">
        <f t="array" ref="Y372">IF($C372="","",_xll.ECONOMATICA($C372,"date",,"RealTime"))</f>
        <v/>
      </c>
    </row>
    <row r="373" spans="3:25" ht="15.5">
      <c r="C373" s="91"/>
      <c r="D373" s="92"/>
      <c r="E373" s="93"/>
      <c r="F373" s="94"/>
      <c r="G373" s="93"/>
      <c r="H373" s="93"/>
      <c r="J373" s="93"/>
      <c r="K373" s="93"/>
      <c r="L373" s="93"/>
      <c r="N373" s="83" t="str" cm="1">
        <f t="array" ref="N373">IF($C373="","",_xll.ECONOMATICA($C373,"open",,"RealTime"))</f>
        <v/>
      </c>
      <c r="O373" s="83" t="str" cm="1">
        <f t="array" ref="O373">IF($C373="","",_xll.ECONOMATICA($C373,"high",,"RealTime"))</f>
        <v/>
      </c>
      <c r="P373" s="83" t="str" cm="1">
        <f t="array" ref="P373">IF($C373="","",_xll.ECONOMATICA($C373,"low",,"RealTime"))</f>
        <v/>
      </c>
      <c r="Q373" s="83" t="str" cm="1">
        <f t="array" ref="Q373">IF($C373="","",_xll.ECONOMATICA($C373,"price",,"RealTime"))</f>
        <v/>
      </c>
      <c r="R373" s="83"/>
      <c r="S373" s="83" t="str" cm="1">
        <f t="array" ref="S373">IF($C373="","",_xll.ECONOMATICA($C373,"bidprice",,"RealTime"))</f>
        <v/>
      </c>
      <c r="T373" s="83" t="str" cm="1">
        <f t="array" ref="T373">IF($C373="","",_xll.ECONOMATICA($C373,"askprice",,"RealTime"))</f>
        <v/>
      </c>
      <c r="U373" s="86" t="str" cm="1">
        <f t="array" ref="U373">IF($C373="","",_xll.ECONOMATICA($C373,"pricediff",,"RealTime"))</f>
        <v/>
      </c>
      <c r="V373" s="86" t="str" cm="1">
        <f t="array" ref="V373">IF($C373="","",_xll.ECONOMATICA($C373,"percentdiff",,"RealTime"))</f>
        <v/>
      </c>
      <c r="W373" s="83" t="str" cm="1">
        <f t="array" ref="W373">IF($C373="","",_xll.ECONOMATICA($C373,"#shares",,"RealTime"))</f>
        <v/>
      </c>
      <c r="X373" s="83" t="str" cm="1">
        <f t="array" ref="X373">IF($C373="","",_xll.ECONOMATICA($C373,"volume$",,"RealTime"))</f>
        <v/>
      </c>
      <c r="Y373" s="87" t="str" cm="1">
        <f t="array" ref="Y373">IF($C373="","",_xll.ECONOMATICA($C373,"date",,"RealTime"))</f>
        <v/>
      </c>
    </row>
    <row r="374" spans="3:25" ht="15.5">
      <c r="C374" s="95"/>
      <c r="D374" s="96"/>
      <c r="E374" s="97"/>
      <c r="F374" s="98"/>
      <c r="G374" s="97"/>
      <c r="H374" s="97"/>
      <c r="J374" s="97"/>
      <c r="K374" s="97"/>
      <c r="L374" s="97"/>
      <c r="N374" s="84" t="str" cm="1">
        <f t="array" ref="N374">IF($C374="","",_xll.ECONOMATICA($C374,"open",,"RealTime"))</f>
        <v/>
      </c>
      <c r="O374" s="84" t="str" cm="1">
        <f t="array" ref="O374">IF($C374="","",_xll.ECONOMATICA($C374,"high",,"RealTime"))</f>
        <v/>
      </c>
      <c r="P374" s="84" t="str" cm="1">
        <f t="array" ref="P374">IF($C374="","",_xll.ECONOMATICA($C374,"low",,"RealTime"))</f>
        <v/>
      </c>
      <c r="Q374" s="84" t="str" cm="1">
        <f t="array" ref="Q374">IF($C374="","",_xll.ECONOMATICA($C374,"price",,"RealTime"))</f>
        <v/>
      </c>
      <c r="R374" s="84"/>
      <c r="S374" s="84" t="str" cm="1">
        <f t="array" ref="S374">IF($C374="","",_xll.ECONOMATICA($C374,"bidprice",,"RealTime"))</f>
        <v/>
      </c>
      <c r="T374" s="84" t="str" cm="1">
        <f t="array" ref="T374">IF($C374="","",_xll.ECONOMATICA($C374,"askprice",,"RealTime"))</f>
        <v/>
      </c>
      <c r="U374" s="88" t="str" cm="1">
        <f t="array" ref="U374">IF($C374="","",_xll.ECONOMATICA($C374,"pricediff",,"RealTime"))</f>
        <v/>
      </c>
      <c r="V374" s="88" t="str" cm="1">
        <f t="array" ref="V374">IF($C374="","",_xll.ECONOMATICA($C374,"percentdiff",,"RealTime"))</f>
        <v/>
      </c>
      <c r="W374" s="84" t="str" cm="1">
        <f t="array" ref="W374">IF($C374="","",_xll.ECONOMATICA($C374,"#shares",,"RealTime"))</f>
        <v/>
      </c>
      <c r="X374" s="84" t="str" cm="1">
        <f t="array" ref="X374">IF($C374="","",_xll.ECONOMATICA($C374,"volume$",,"RealTime"))</f>
        <v/>
      </c>
      <c r="Y374" s="89" t="str" cm="1">
        <f t="array" ref="Y374">IF($C374="","",_xll.ECONOMATICA($C374,"date",,"RealTime"))</f>
        <v/>
      </c>
    </row>
    <row r="375" spans="3:25" ht="15.5">
      <c r="C375" s="91"/>
      <c r="D375" s="92"/>
      <c r="E375" s="93"/>
      <c r="F375" s="94"/>
      <c r="G375" s="93"/>
      <c r="H375" s="93"/>
      <c r="J375" s="93"/>
      <c r="K375" s="93"/>
      <c r="L375" s="93"/>
      <c r="N375" s="83" t="str" cm="1">
        <f t="array" ref="N375">IF($C375="","",_xll.ECONOMATICA($C375,"open",,"RealTime"))</f>
        <v/>
      </c>
      <c r="O375" s="83" t="str" cm="1">
        <f t="array" ref="O375">IF($C375="","",_xll.ECONOMATICA($C375,"high",,"RealTime"))</f>
        <v/>
      </c>
      <c r="P375" s="83" t="str" cm="1">
        <f t="array" ref="P375">IF($C375="","",_xll.ECONOMATICA($C375,"low",,"RealTime"))</f>
        <v/>
      </c>
      <c r="Q375" s="83" t="str" cm="1">
        <f t="array" ref="Q375">IF($C375="","",_xll.ECONOMATICA($C375,"price",,"RealTime"))</f>
        <v/>
      </c>
      <c r="R375" s="83"/>
      <c r="S375" s="83" t="str" cm="1">
        <f t="array" ref="S375">IF($C375="","",_xll.ECONOMATICA($C375,"bidprice",,"RealTime"))</f>
        <v/>
      </c>
      <c r="T375" s="83" t="str" cm="1">
        <f t="array" ref="T375">IF($C375="","",_xll.ECONOMATICA($C375,"askprice",,"RealTime"))</f>
        <v/>
      </c>
      <c r="U375" s="86" t="str" cm="1">
        <f t="array" ref="U375">IF($C375="","",_xll.ECONOMATICA($C375,"pricediff",,"RealTime"))</f>
        <v/>
      </c>
      <c r="V375" s="86" t="str" cm="1">
        <f t="array" ref="V375">IF($C375="","",_xll.ECONOMATICA($C375,"percentdiff",,"RealTime"))</f>
        <v/>
      </c>
      <c r="W375" s="83" t="str" cm="1">
        <f t="array" ref="W375">IF($C375="","",_xll.ECONOMATICA($C375,"#shares",,"RealTime"))</f>
        <v/>
      </c>
      <c r="X375" s="83" t="str" cm="1">
        <f t="array" ref="X375">IF($C375="","",_xll.ECONOMATICA($C375,"volume$",,"RealTime"))</f>
        <v/>
      </c>
      <c r="Y375" s="87" t="str" cm="1">
        <f t="array" ref="Y375">IF($C375="","",_xll.ECONOMATICA($C375,"date",,"RealTime"))</f>
        <v/>
      </c>
    </row>
    <row r="376" spans="3:25" ht="15.5">
      <c r="C376" s="95"/>
      <c r="D376" s="96"/>
      <c r="E376" s="97"/>
      <c r="F376" s="98"/>
      <c r="G376" s="97"/>
      <c r="H376" s="97"/>
      <c r="J376" s="97"/>
      <c r="K376" s="97"/>
      <c r="L376" s="97"/>
      <c r="N376" s="84" t="str" cm="1">
        <f t="array" ref="N376">IF($C376="","",_xll.ECONOMATICA($C376,"open",,"RealTime"))</f>
        <v/>
      </c>
      <c r="O376" s="84" t="str" cm="1">
        <f t="array" ref="O376">IF($C376="","",_xll.ECONOMATICA($C376,"high",,"RealTime"))</f>
        <v/>
      </c>
      <c r="P376" s="84" t="str" cm="1">
        <f t="array" ref="P376">IF($C376="","",_xll.ECONOMATICA($C376,"low",,"RealTime"))</f>
        <v/>
      </c>
      <c r="Q376" s="84" t="str" cm="1">
        <f t="array" ref="Q376">IF($C376="","",_xll.ECONOMATICA($C376,"price",,"RealTime"))</f>
        <v/>
      </c>
      <c r="R376" s="84"/>
      <c r="S376" s="84" t="str" cm="1">
        <f t="array" ref="S376">IF($C376="","",_xll.ECONOMATICA($C376,"bidprice",,"RealTime"))</f>
        <v/>
      </c>
      <c r="T376" s="84" t="str" cm="1">
        <f t="array" ref="T376">IF($C376="","",_xll.ECONOMATICA($C376,"askprice",,"RealTime"))</f>
        <v/>
      </c>
      <c r="U376" s="88" t="str" cm="1">
        <f t="array" ref="U376">IF($C376="","",_xll.ECONOMATICA($C376,"pricediff",,"RealTime"))</f>
        <v/>
      </c>
      <c r="V376" s="88" t="str" cm="1">
        <f t="array" ref="V376">IF($C376="","",_xll.ECONOMATICA($C376,"percentdiff",,"RealTime"))</f>
        <v/>
      </c>
      <c r="W376" s="84" t="str" cm="1">
        <f t="array" ref="W376">IF($C376="","",_xll.ECONOMATICA($C376,"#shares",,"RealTime"))</f>
        <v/>
      </c>
      <c r="X376" s="84" t="str" cm="1">
        <f t="array" ref="X376">IF($C376="","",_xll.ECONOMATICA($C376,"volume$",,"RealTime"))</f>
        <v/>
      </c>
      <c r="Y376" s="89" t="str" cm="1">
        <f t="array" ref="Y376">IF($C376="","",_xll.ECONOMATICA($C376,"date",,"RealTime"))</f>
        <v/>
      </c>
    </row>
    <row r="377" spans="3:25" ht="15.5">
      <c r="C377" s="91"/>
      <c r="D377" s="92"/>
      <c r="E377" s="93"/>
      <c r="F377" s="94"/>
      <c r="G377" s="93"/>
      <c r="H377" s="93"/>
      <c r="J377" s="93"/>
      <c r="K377" s="93"/>
      <c r="L377" s="93"/>
      <c r="N377" s="83" t="str" cm="1">
        <f t="array" ref="N377">IF($C377="","",_xll.ECONOMATICA($C377,"open",,"RealTime"))</f>
        <v/>
      </c>
      <c r="O377" s="83" t="str" cm="1">
        <f t="array" ref="O377">IF($C377="","",_xll.ECONOMATICA($C377,"high",,"RealTime"))</f>
        <v/>
      </c>
      <c r="P377" s="83" t="str" cm="1">
        <f t="array" ref="P377">IF($C377="","",_xll.ECONOMATICA($C377,"low",,"RealTime"))</f>
        <v/>
      </c>
      <c r="Q377" s="83" t="str" cm="1">
        <f t="array" ref="Q377">IF($C377="","",_xll.ECONOMATICA($C377,"price",,"RealTime"))</f>
        <v/>
      </c>
      <c r="R377" s="83"/>
      <c r="S377" s="83" t="str" cm="1">
        <f t="array" ref="S377">IF($C377="","",_xll.ECONOMATICA($C377,"bidprice",,"RealTime"))</f>
        <v/>
      </c>
      <c r="T377" s="83" t="str" cm="1">
        <f t="array" ref="T377">IF($C377="","",_xll.ECONOMATICA($C377,"askprice",,"RealTime"))</f>
        <v/>
      </c>
      <c r="U377" s="86" t="str" cm="1">
        <f t="array" ref="U377">IF($C377="","",_xll.ECONOMATICA($C377,"pricediff",,"RealTime"))</f>
        <v/>
      </c>
      <c r="V377" s="86" t="str" cm="1">
        <f t="array" ref="V377">IF($C377="","",_xll.ECONOMATICA($C377,"percentdiff",,"RealTime"))</f>
        <v/>
      </c>
      <c r="W377" s="83" t="str" cm="1">
        <f t="array" ref="W377">IF($C377="","",_xll.ECONOMATICA($C377,"#shares",,"RealTime"))</f>
        <v/>
      </c>
      <c r="X377" s="83" t="str" cm="1">
        <f t="array" ref="X377">IF($C377="","",_xll.ECONOMATICA($C377,"volume$",,"RealTime"))</f>
        <v/>
      </c>
      <c r="Y377" s="87" t="str" cm="1">
        <f t="array" ref="Y377">IF($C377="","",_xll.ECONOMATICA($C377,"date",,"RealTime"))</f>
        <v/>
      </c>
    </row>
    <row r="378" spans="3:25" ht="15.5">
      <c r="C378" s="95"/>
      <c r="D378" s="96"/>
      <c r="E378" s="97"/>
      <c r="F378" s="98"/>
      <c r="G378" s="97"/>
      <c r="H378" s="97"/>
      <c r="J378" s="97"/>
      <c r="K378" s="97"/>
      <c r="L378" s="97"/>
      <c r="N378" s="84" t="str" cm="1">
        <f t="array" ref="N378">IF($C378="","",_xll.ECONOMATICA($C378,"open",,"RealTime"))</f>
        <v/>
      </c>
      <c r="O378" s="84" t="str" cm="1">
        <f t="array" ref="O378">IF($C378="","",_xll.ECONOMATICA($C378,"high",,"RealTime"))</f>
        <v/>
      </c>
      <c r="P378" s="84" t="str" cm="1">
        <f t="array" ref="P378">IF($C378="","",_xll.ECONOMATICA($C378,"low",,"RealTime"))</f>
        <v/>
      </c>
      <c r="Q378" s="84" t="str" cm="1">
        <f t="array" ref="Q378">IF($C378="","",_xll.ECONOMATICA($C378,"price",,"RealTime"))</f>
        <v/>
      </c>
      <c r="R378" s="84"/>
      <c r="S378" s="84" t="str" cm="1">
        <f t="array" ref="S378">IF($C378="","",_xll.ECONOMATICA($C378,"bidprice",,"RealTime"))</f>
        <v/>
      </c>
      <c r="T378" s="84" t="str" cm="1">
        <f t="array" ref="T378">IF($C378="","",_xll.ECONOMATICA($C378,"askprice",,"RealTime"))</f>
        <v/>
      </c>
      <c r="U378" s="88" t="str" cm="1">
        <f t="array" ref="U378">IF($C378="","",_xll.ECONOMATICA($C378,"pricediff",,"RealTime"))</f>
        <v/>
      </c>
      <c r="V378" s="88" t="str" cm="1">
        <f t="array" ref="V378">IF($C378="","",_xll.ECONOMATICA($C378,"percentdiff",,"RealTime"))</f>
        <v/>
      </c>
      <c r="W378" s="84" t="str" cm="1">
        <f t="array" ref="W378">IF($C378="","",_xll.ECONOMATICA($C378,"#shares",,"RealTime"))</f>
        <v/>
      </c>
      <c r="X378" s="84" t="str" cm="1">
        <f t="array" ref="X378">IF($C378="","",_xll.ECONOMATICA($C378,"volume$",,"RealTime"))</f>
        <v/>
      </c>
      <c r="Y378" s="89" t="str" cm="1">
        <f t="array" ref="Y378">IF($C378="","",_xll.ECONOMATICA($C378,"date",,"RealTime"))</f>
        <v/>
      </c>
    </row>
    <row r="379" spans="3:25" ht="15.5">
      <c r="C379" s="91"/>
      <c r="D379" s="92"/>
      <c r="E379" s="93"/>
      <c r="F379" s="94"/>
      <c r="G379" s="93"/>
      <c r="H379" s="93"/>
      <c r="J379" s="93"/>
      <c r="K379" s="93"/>
      <c r="L379" s="93"/>
      <c r="N379" s="83" t="str" cm="1">
        <f t="array" ref="N379">IF($C379="","",_xll.ECONOMATICA($C379,"open",,"RealTime"))</f>
        <v/>
      </c>
      <c r="O379" s="83" t="str" cm="1">
        <f t="array" ref="O379">IF($C379="","",_xll.ECONOMATICA($C379,"high",,"RealTime"))</f>
        <v/>
      </c>
      <c r="P379" s="83" t="str" cm="1">
        <f t="array" ref="P379">IF($C379="","",_xll.ECONOMATICA($C379,"low",,"RealTime"))</f>
        <v/>
      </c>
      <c r="Q379" s="83" t="str" cm="1">
        <f t="array" ref="Q379">IF($C379="","",_xll.ECONOMATICA($C379,"price",,"RealTime"))</f>
        <v/>
      </c>
      <c r="R379" s="83"/>
      <c r="S379" s="83" t="str" cm="1">
        <f t="array" ref="S379">IF($C379="","",_xll.ECONOMATICA($C379,"bidprice",,"RealTime"))</f>
        <v/>
      </c>
      <c r="T379" s="83" t="str" cm="1">
        <f t="array" ref="T379">IF($C379="","",_xll.ECONOMATICA($C379,"askprice",,"RealTime"))</f>
        <v/>
      </c>
      <c r="U379" s="86" t="str" cm="1">
        <f t="array" ref="U379">IF($C379="","",_xll.ECONOMATICA($C379,"pricediff",,"RealTime"))</f>
        <v/>
      </c>
      <c r="V379" s="86" t="str" cm="1">
        <f t="array" ref="V379">IF($C379="","",_xll.ECONOMATICA($C379,"percentdiff",,"RealTime"))</f>
        <v/>
      </c>
      <c r="W379" s="83" t="str" cm="1">
        <f t="array" ref="W379">IF($C379="","",_xll.ECONOMATICA($C379,"#shares",,"RealTime"))</f>
        <v/>
      </c>
      <c r="X379" s="83" t="str" cm="1">
        <f t="array" ref="X379">IF($C379="","",_xll.ECONOMATICA($C379,"volume$",,"RealTime"))</f>
        <v/>
      </c>
      <c r="Y379" s="87" t="str" cm="1">
        <f t="array" ref="Y379">IF($C379="","",_xll.ECONOMATICA($C379,"date",,"RealTime"))</f>
        <v/>
      </c>
    </row>
    <row r="380" spans="3:25" ht="15.5">
      <c r="C380" s="95"/>
      <c r="D380" s="96"/>
      <c r="E380" s="97"/>
      <c r="F380" s="98"/>
      <c r="G380" s="97"/>
      <c r="H380" s="97"/>
      <c r="J380" s="97"/>
      <c r="K380" s="97"/>
      <c r="L380" s="97"/>
      <c r="N380" s="84" t="str" cm="1">
        <f t="array" ref="N380">IF($C380="","",_xll.ECONOMATICA($C380,"open",,"RealTime"))</f>
        <v/>
      </c>
      <c r="O380" s="84" t="str" cm="1">
        <f t="array" ref="O380">IF($C380="","",_xll.ECONOMATICA($C380,"high",,"RealTime"))</f>
        <v/>
      </c>
      <c r="P380" s="84" t="str" cm="1">
        <f t="array" ref="P380">IF($C380="","",_xll.ECONOMATICA($C380,"low",,"RealTime"))</f>
        <v/>
      </c>
      <c r="Q380" s="84" t="str" cm="1">
        <f t="array" ref="Q380">IF($C380="","",_xll.ECONOMATICA($C380,"price",,"RealTime"))</f>
        <v/>
      </c>
      <c r="R380" s="84"/>
      <c r="S380" s="84" t="str" cm="1">
        <f t="array" ref="S380">IF($C380="","",_xll.ECONOMATICA($C380,"bidprice",,"RealTime"))</f>
        <v/>
      </c>
      <c r="T380" s="84" t="str" cm="1">
        <f t="array" ref="T380">IF($C380="","",_xll.ECONOMATICA($C380,"askprice",,"RealTime"))</f>
        <v/>
      </c>
      <c r="U380" s="88" t="str" cm="1">
        <f t="array" ref="U380">IF($C380="","",_xll.ECONOMATICA($C380,"pricediff",,"RealTime"))</f>
        <v/>
      </c>
      <c r="V380" s="88" t="str" cm="1">
        <f t="array" ref="V380">IF($C380="","",_xll.ECONOMATICA($C380,"percentdiff",,"RealTime"))</f>
        <v/>
      </c>
      <c r="W380" s="84" t="str" cm="1">
        <f t="array" ref="W380">IF($C380="","",_xll.ECONOMATICA($C380,"#shares",,"RealTime"))</f>
        <v/>
      </c>
      <c r="X380" s="84" t="str" cm="1">
        <f t="array" ref="X380">IF($C380="","",_xll.ECONOMATICA($C380,"volume$",,"RealTime"))</f>
        <v/>
      </c>
      <c r="Y380" s="89" t="str" cm="1">
        <f t="array" ref="Y380">IF($C380="","",_xll.ECONOMATICA($C380,"date",,"RealTime"))</f>
        <v/>
      </c>
    </row>
    <row r="381" spans="3:25" ht="15.5">
      <c r="C381" s="91"/>
      <c r="D381" s="92"/>
      <c r="E381" s="93"/>
      <c r="F381" s="94"/>
      <c r="G381" s="93"/>
      <c r="H381" s="93"/>
      <c r="J381" s="93"/>
      <c r="K381" s="93"/>
      <c r="L381" s="93"/>
      <c r="N381" s="83" t="str" cm="1">
        <f t="array" ref="N381">IF($C381="","",_xll.ECONOMATICA($C381,"open",,"RealTime"))</f>
        <v/>
      </c>
      <c r="O381" s="83" t="str" cm="1">
        <f t="array" ref="O381">IF($C381="","",_xll.ECONOMATICA($C381,"high",,"RealTime"))</f>
        <v/>
      </c>
      <c r="P381" s="83" t="str" cm="1">
        <f t="array" ref="P381">IF($C381="","",_xll.ECONOMATICA($C381,"low",,"RealTime"))</f>
        <v/>
      </c>
      <c r="Q381" s="83" t="str" cm="1">
        <f t="array" ref="Q381">IF($C381="","",_xll.ECONOMATICA($C381,"price",,"RealTime"))</f>
        <v/>
      </c>
      <c r="R381" s="83"/>
      <c r="S381" s="83" t="str" cm="1">
        <f t="array" ref="S381">IF($C381="","",_xll.ECONOMATICA($C381,"bidprice",,"RealTime"))</f>
        <v/>
      </c>
      <c r="T381" s="83" t="str" cm="1">
        <f t="array" ref="T381">IF($C381="","",_xll.ECONOMATICA($C381,"askprice",,"RealTime"))</f>
        <v/>
      </c>
      <c r="U381" s="86" t="str" cm="1">
        <f t="array" ref="U381">IF($C381="","",_xll.ECONOMATICA($C381,"pricediff",,"RealTime"))</f>
        <v/>
      </c>
      <c r="V381" s="86" t="str" cm="1">
        <f t="array" ref="V381">IF($C381="","",_xll.ECONOMATICA($C381,"percentdiff",,"RealTime"))</f>
        <v/>
      </c>
      <c r="W381" s="83" t="str" cm="1">
        <f t="array" ref="W381">IF($C381="","",_xll.ECONOMATICA($C381,"#shares",,"RealTime"))</f>
        <v/>
      </c>
      <c r="X381" s="83" t="str" cm="1">
        <f t="array" ref="X381">IF($C381="","",_xll.ECONOMATICA($C381,"volume$",,"RealTime"))</f>
        <v/>
      </c>
      <c r="Y381" s="87" t="str" cm="1">
        <f t="array" ref="Y381">IF($C381="","",_xll.ECONOMATICA($C381,"date",,"RealTime"))</f>
        <v/>
      </c>
    </row>
    <row r="382" spans="3:25" ht="15.5">
      <c r="C382" s="95"/>
      <c r="D382" s="96"/>
      <c r="E382" s="97"/>
      <c r="F382" s="98"/>
      <c r="G382" s="97"/>
      <c r="H382" s="97"/>
      <c r="J382" s="97"/>
      <c r="K382" s="97"/>
      <c r="L382" s="97"/>
      <c r="N382" s="84" t="str" cm="1">
        <f t="array" ref="N382">IF($C382="","",_xll.ECONOMATICA($C382,"open",,"RealTime"))</f>
        <v/>
      </c>
      <c r="O382" s="84" t="str" cm="1">
        <f t="array" ref="O382">IF($C382="","",_xll.ECONOMATICA($C382,"high",,"RealTime"))</f>
        <v/>
      </c>
      <c r="P382" s="84" t="str" cm="1">
        <f t="array" ref="P382">IF($C382="","",_xll.ECONOMATICA($C382,"low",,"RealTime"))</f>
        <v/>
      </c>
      <c r="Q382" s="84" t="str" cm="1">
        <f t="array" ref="Q382">IF($C382="","",_xll.ECONOMATICA($C382,"price",,"RealTime"))</f>
        <v/>
      </c>
      <c r="R382" s="84"/>
      <c r="S382" s="84" t="str" cm="1">
        <f t="array" ref="S382">IF($C382="","",_xll.ECONOMATICA($C382,"bidprice",,"RealTime"))</f>
        <v/>
      </c>
      <c r="T382" s="84" t="str" cm="1">
        <f t="array" ref="T382">IF($C382="","",_xll.ECONOMATICA($C382,"askprice",,"RealTime"))</f>
        <v/>
      </c>
      <c r="U382" s="88" t="str" cm="1">
        <f t="array" ref="U382">IF($C382="","",_xll.ECONOMATICA($C382,"pricediff",,"RealTime"))</f>
        <v/>
      </c>
      <c r="V382" s="88" t="str" cm="1">
        <f t="array" ref="V382">IF($C382="","",_xll.ECONOMATICA($C382,"percentdiff",,"RealTime"))</f>
        <v/>
      </c>
      <c r="W382" s="84" t="str" cm="1">
        <f t="array" ref="W382">IF($C382="","",_xll.ECONOMATICA($C382,"#shares",,"RealTime"))</f>
        <v/>
      </c>
      <c r="X382" s="84" t="str" cm="1">
        <f t="array" ref="X382">IF($C382="","",_xll.ECONOMATICA($C382,"volume$",,"RealTime"))</f>
        <v/>
      </c>
      <c r="Y382" s="89" t="str" cm="1">
        <f t="array" ref="Y382">IF($C382="","",_xll.ECONOMATICA($C382,"date",,"RealTime"))</f>
        <v/>
      </c>
    </row>
    <row r="383" spans="3:25" ht="15.5">
      <c r="C383" s="91"/>
      <c r="D383" s="92"/>
      <c r="E383" s="93"/>
      <c r="F383" s="94"/>
      <c r="G383" s="93"/>
      <c r="H383" s="93"/>
      <c r="J383" s="93"/>
      <c r="K383" s="93"/>
      <c r="L383" s="93"/>
      <c r="N383" s="83" t="str" cm="1">
        <f t="array" ref="N383">IF($C383="","",_xll.ECONOMATICA($C383,"open",,"RealTime"))</f>
        <v/>
      </c>
      <c r="O383" s="83" t="str" cm="1">
        <f t="array" ref="O383">IF($C383="","",_xll.ECONOMATICA($C383,"high",,"RealTime"))</f>
        <v/>
      </c>
      <c r="P383" s="83" t="str" cm="1">
        <f t="array" ref="P383">IF($C383="","",_xll.ECONOMATICA($C383,"low",,"RealTime"))</f>
        <v/>
      </c>
      <c r="Q383" s="83" t="str" cm="1">
        <f t="array" ref="Q383">IF($C383="","",_xll.ECONOMATICA($C383,"price",,"RealTime"))</f>
        <v/>
      </c>
      <c r="R383" s="83"/>
      <c r="S383" s="83" t="str" cm="1">
        <f t="array" ref="S383">IF($C383="","",_xll.ECONOMATICA($C383,"bidprice",,"RealTime"))</f>
        <v/>
      </c>
      <c r="T383" s="83" t="str" cm="1">
        <f t="array" ref="T383">IF($C383="","",_xll.ECONOMATICA($C383,"askprice",,"RealTime"))</f>
        <v/>
      </c>
      <c r="U383" s="86" t="str" cm="1">
        <f t="array" ref="U383">IF($C383="","",_xll.ECONOMATICA($C383,"pricediff",,"RealTime"))</f>
        <v/>
      </c>
      <c r="V383" s="86" t="str" cm="1">
        <f t="array" ref="V383">IF($C383="","",_xll.ECONOMATICA($C383,"percentdiff",,"RealTime"))</f>
        <v/>
      </c>
      <c r="W383" s="83" t="str" cm="1">
        <f t="array" ref="W383">IF($C383="","",_xll.ECONOMATICA($C383,"#shares",,"RealTime"))</f>
        <v/>
      </c>
      <c r="X383" s="83" t="str" cm="1">
        <f t="array" ref="X383">IF($C383="","",_xll.ECONOMATICA($C383,"volume$",,"RealTime"))</f>
        <v/>
      </c>
      <c r="Y383" s="87" t="str" cm="1">
        <f t="array" ref="Y383">IF($C383="","",_xll.ECONOMATICA($C383,"date",,"RealTime"))</f>
        <v/>
      </c>
    </row>
    <row r="384" spans="3:25" ht="15.5">
      <c r="C384" s="95"/>
      <c r="D384" s="96"/>
      <c r="E384" s="97"/>
      <c r="F384" s="98"/>
      <c r="G384" s="97"/>
      <c r="H384" s="97"/>
      <c r="J384" s="97"/>
      <c r="K384" s="97"/>
      <c r="L384" s="97"/>
      <c r="N384" s="84" t="str" cm="1">
        <f t="array" ref="N384">IF($C384="","",_xll.ECONOMATICA($C384,"open",,"RealTime"))</f>
        <v/>
      </c>
      <c r="O384" s="84" t="str" cm="1">
        <f t="array" ref="O384">IF($C384="","",_xll.ECONOMATICA($C384,"high",,"RealTime"))</f>
        <v/>
      </c>
      <c r="P384" s="84" t="str" cm="1">
        <f t="array" ref="P384">IF($C384="","",_xll.ECONOMATICA($C384,"low",,"RealTime"))</f>
        <v/>
      </c>
      <c r="Q384" s="84" t="str" cm="1">
        <f t="array" ref="Q384">IF($C384="","",_xll.ECONOMATICA($C384,"price",,"RealTime"))</f>
        <v/>
      </c>
      <c r="R384" s="84"/>
      <c r="S384" s="84" t="str" cm="1">
        <f t="array" ref="S384">IF($C384="","",_xll.ECONOMATICA($C384,"bidprice",,"RealTime"))</f>
        <v/>
      </c>
      <c r="T384" s="84" t="str" cm="1">
        <f t="array" ref="T384">IF($C384="","",_xll.ECONOMATICA($C384,"askprice",,"RealTime"))</f>
        <v/>
      </c>
      <c r="U384" s="88" t="str" cm="1">
        <f t="array" ref="U384">IF($C384="","",_xll.ECONOMATICA($C384,"pricediff",,"RealTime"))</f>
        <v/>
      </c>
      <c r="V384" s="88" t="str" cm="1">
        <f t="array" ref="V384">IF($C384="","",_xll.ECONOMATICA($C384,"percentdiff",,"RealTime"))</f>
        <v/>
      </c>
      <c r="W384" s="84" t="str" cm="1">
        <f t="array" ref="W384">IF($C384="","",_xll.ECONOMATICA($C384,"#shares",,"RealTime"))</f>
        <v/>
      </c>
      <c r="X384" s="84" t="str" cm="1">
        <f t="array" ref="X384">IF($C384="","",_xll.ECONOMATICA($C384,"volume$",,"RealTime"))</f>
        <v/>
      </c>
      <c r="Y384" s="89" t="str" cm="1">
        <f t="array" ref="Y384">IF($C384="","",_xll.ECONOMATICA($C384,"date",,"RealTime"))</f>
        <v/>
      </c>
    </row>
    <row r="385" spans="3:25" ht="15.5">
      <c r="C385" s="91"/>
      <c r="D385" s="92"/>
      <c r="E385" s="93"/>
      <c r="F385" s="94"/>
      <c r="G385" s="93"/>
      <c r="H385" s="93"/>
      <c r="J385" s="93"/>
      <c r="K385" s="93"/>
      <c r="L385" s="93"/>
      <c r="N385" s="83" t="str" cm="1">
        <f t="array" ref="N385">IF($C385="","",_xll.ECONOMATICA($C385,"open",,"RealTime"))</f>
        <v/>
      </c>
      <c r="O385" s="83" t="str" cm="1">
        <f t="array" ref="O385">IF($C385="","",_xll.ECONOMATICA($C385,"high",,"RealTime"))</f>
        <v/>
      </c>
      <c r="P385" s="83" t="str" cm="1">
        <f t="array" ref="P385">IF($C385="","",_xll.ECONOMATICA($C385,"low",,"RealTime"))</f>
        <v/>
      </c>
      <c r="Q385" s="83" t="str" cm="1">
        <f t="array" ref="Q385">IF($C385="","",_xll.ECONOMATICA($C385,"price",,"RealTime"))</f>
        <v/>
      </c>
      <c r="R385" s="83"/>
      <c r="S385" s="83" t="str" cm="1">
        <f t="array" ref="S385">IF($C385="","",_xll.ECONOMATICA($C385,"bidprice",,"RealTime"))</f>
        <v/>
      </c>
      <c r="T385" s="83" t="str" cm="1">
        <f t="array" ref="T385">IF($C385="","",_xll.ECONOMATICA($C385,"askprice",,"RealTime"))</f>
        <v/>
      </c>
      <c r="U385" s="86" t="str" cm="1">
        <f t="array" ref="U385">IF($C385="","",_xll.ECONOMATICA($C385,"pricediff",,"RealTime"))</f>
        <v/>
      </c>
      <c r="V385" s="86" t="str" cm="1">
        <f t="array" ref="V385">IF($C385="","",_xll.ECONOMATICA($C385,"percentdiff",,"RealTime"))</f>
        <v/>
      </c>
      <c r="W385" s="83" t="str" cm="1">
        <f t="array" ref="W385">IF($C385="","",_xll.ECONOMATICA($C385,"#shares",,"RealTime"))</f>
        <v/>
      </c>
      <c r="X385" s="83" t="str" cm="1">
        <f t="array" ref="X385">IF($C385="","",_xll.ECONOMATICA($C385,"volume$",,"RealTime"))</f>
        <v/>
      </c>
      <c r="Y385" s="87" t="str" cm="1">
        <f t="array" ref="Y385">IF($C385="","",_xll.ECONOMATICA($C385,"date",,"RealTime"))</f>
        <v/>
      </c>
    </row>
    <row r="386" spans="3:25" ht="15.5">
      <c r="C386" s="95"/>
      <c r="D386" s="96"/>
      <c r="E386" s="97"/>
      <c r="F386" s="98"/>
      <c r="G386" s="97"/>
      <c r="H386" s="97"/>
      <c r="J386" s="97"/>
      <c r="K386" s="97"/>
      <c r="L386" s="97"/>
      <c r="N386" s="84" t="str" cm="1">
        <f t="array" ref="N386">IF($C386="","",_xll.ECONOMATICA($C386,"open",,"RealTime"))</f>
        <v/>
      </c>
      <c r="O386" s="84" t="str" cm="1">
        <f t="array" ref="O386">IF($C386="","",_xll.ECONOMATICA($C386,"high",,"RealTime"))</f>
        <v/>
      </c>
      <c r="P386" s="84" t="str" cm="1">
        <f t="array" ref="P386">IF($C386="","",_xll.ECONOMATICA($C386,"low",,"RealTime"))</f>
        <v/>
      </c>
      <c r="Q386" s="84" t="str" cm="1">
        <f t="array" ref="Q386">IF($C386="","",_xll.ECONOMATICA($C386,"price",,"RealTime"))</f>
        <v/>
      </c>
      <c r="R386" s="84"/>
      <c r="S386" s="84" t="str" cm="1">
        <f t="array" ref="S386">IF($C386="","",_xll.ECONOMATICA($C386,"bidprice",,"RealTime"))</f>
        <v/>
      </c>
      <c r="T386" s="84" t="str" cm="1">
        <f t="array" ref="T386">IF($C386="","",_xll.ECONOMATICA($C386,"askprice",,"RealTime"))</f>
        <v/>
      </c>
      <c r="U386" s="88" t="str" cm="1">
        <f t="array" ref="U386">IF($C386="","",_xll.ECONOMATICA($C386,"pricediff",,"RealTime"))</f>
        <v/>
      </c>
      <c r="V386" s="88" t="str" cm="1">
        <f t="array" ref="V386">IF($C386="","",_xll.ECONOMATICA($C386,"percentdiff",,"RealTime"))</f>
        <v/>
      </c>
      <c r="W386" s="84" t="str" cm="1">
        <f t="array" ref="W386">IF($C386="","",_xll.ECONOMATICA($C386,"#shares",,"RealTime"))</f>
        <v/>
      </c>
      <c r="X386" s="84" t="str" cm="1">
        <f t="array" ref="X386">IF($C386="","",_xll.ECONOMATICA($C386,"volume$",,"RealTime"))</f>
        <v/>
      </c>
      <c r="Y386" s="89" t="str" cm="1">
        <f t="array" ref="Y386">IF($C386="","",_xll.ECONOMATICA($C386,"date",,"RealTime"))</f>
        <v/>
      </c>
    </row>
    <row r="387" spans="3:25" ht="15.5">
      <c r="C387" s="91"/>
      <c r="D387" s="92"/>
      <c r="E387" s="93"/>
      <c r="F387" s="94"/>
      <c r="G387" s="93"/>
      <c r="H387" s="93"/>
      <c r="J387" s="93"/>
      <c r="K387" s="93"/>
      <c r="L387" s="93"/>
      <c r="N387" s="83" t="str" cm="1">
        <f t="array" ref="N387">IF($C387="","",_xll.ECONOMATICA($C387,"open",,"RealTime"))</f>
        <v/>
      </c>
      <c r="O387" s="83" t="str" cm="1">
        <f t="array" ref="O387">IF($C387="","",_xll.ECONOMATICA($C387,"high",,"RealTime"))</f>
        <v/>
      </c>
      <c r="P387" s="83" t="str" cm="1">
        <f t="array" ref="P387">IF($C387="","",_xll.ECONOMATICA($C387,"low",,"RealTime"))</f>
        <v/>
      </c>
      <c r="Q387" s="83" t="str" cm="1">
        <f t="array" ref="Q387">IF($C387="","",_xll.ECONOMATICA($C387,"price",,"RealTime"))</f>
        <v/>
      </c>
      <c r="R387" s="83"/>
      <c r="S387" s="83" t="str" cm="1">
        <f t="array" ref="S387">IF($C387="","",_xll.ECONOMATICA($C387,"bidprice",,"RealTime"))</f>
        <v/>
      </c>
      <c r="T387" s="83" t="str" cm="1">
        <f t="array" ref="T387">IF($C387="","",_xll.ECONOMATICA($C387,"askprice",,"RealTime"))</f>
        <v/>
      </c>
      <c r="U387" s="86" t="str" cm="1">
        <f t="array" ref="U387">IF($C387="","",_xll.ECONOMATICA($C387,"pricediff",,"RealTime"))</f>
        <v/>
      </c>
      <c r="V387" s="86" t="str" cm="1">
        <f t="array" ref="V387">IF($C387="","",_xll.ECONOMATICA($C387,"percentdiff",,"RealTime"))</f>
        <v/>
      </c>
      <c r="W387" s="83" t="str" cm="1">
        <f t="array" ref="W387">IF($C387="","",_xll.ECONOMATICA($C387,"#shares",,"RealTime"))</f>
        <v/>
      </c>
      <c r="X387" s="83" t="str" cm="1">
        <f t="array" ref="X387">IF($C387="","",_xll.ECONOMATICA($C387,"volume$",,"RealTime"))</f>
        <v/>
      </c>
      <c r="Y387" s="87" t="str" cm="1">
        <f t="array" ref="Y387">IF($C387="","",_xll.ECONOMATICA($C387,"date",,"RealTime"))</f>
        <v/>
      </c>
    </row>
    <row r="388" spans="3:25" ht="15.5">
      <c r="C388" s="95"/>
      <c r="D388" s="96"/>
      <c r="E388" s="97"/>
      <c r="F388" s="98"/>
      <c r="G388" s="97"/>
      <c r="H388" s="97"/>
      <c r="J388" s="97"/>
      <c r="K388" s="97"/>
      <c r="L388" s="97"/>
      <c r="N388" s="84" t="str" cm="1">
        <f t="array" ref="N388">IF($C388="","",_xll.ECONOMATICA($C388,"open",,"RealTime"))</f>
        <v/>
      </c>
      <c r="O388" s="84" t="str" cm="1">
        <f t="array" ref="O388">IF($C388="","",_xll.ECONOMATICA($C388,"high",,"RealTime"))</f>
        <v/>
      </c>
      <c r="P388" s="84" t="str" cm="1">
        <f t="array" ref="P388">IF($C388="","",_xll.ECONOMATICA($C388,"low",,"RealTime"))</f>
        <v/>
      </c>
      <c r="Q388" s="84" t="str" cm="1">
        <f t="array" ref="Q388">IF($C388="","",_xll.ECONOMATICA($C388,"price",,"RealTime"))</f>
        <v/>
      </c>
      <c r="R388" s="84"/>
      <c r="S388" s="84" t="str" cm="1">
        <f t="array" ref="S388">IF($C388="","",_xll.ECONOMATICA($C388,"bidprice",,"RealTime"))</f>
        <v/>
      </c>
      <c r="T388" s="84" t="str" cm="1">
        <f t="array" ref="T388">IF($C388="","",_xll.ECONOMATICA($C388,"askprice",,"RealTime"))</f>
        <v/>
      </c>
      <c r="U388" s="88" t="str" cm="1">
        <f t="array" ref="U388">IF($C388="","",_xll.ECONOMATICA($C388,"pricediff",,"RealTime"))</f>
        <v/>
      </c>
      <c r="V388" s="88" t="str" cm="1">
        <f t="array" ref="V388">IF($C388="","",_xll.ECONOMATICA($C388,"percentdiff",,"RealTime"))</f>
        <v/>
      </c>
      <c r="W388" s="84" t="str" cm="1">
        <f t="array" ref="W388">IF($C388="","",_xll.ECONOMATICA($C388,"#shares",,"RealTime"))</f>
        <v/>
      </c>
      <c r="X388" s="84" t="str" cm="1">
        <f t="array" ref="X388">IF($C388="","",_xll.ECONOMATICA($C388,"volume$",,"RealTime"))</f>
        <v/>
      </c>
      <c r="Y388" s="89" t="str" cm="1">
        <f t="array" ref="Y388">IF($C388="","",_xll.ECONOMATICA($C388,"date",,"RealTime"))</f>
        <v/>
      </c>
    </row>
    <row r="389" spans="3:25" ht="15.5">
      <c r="C389" s="91"/>
      <c r="D389" s="92"/>
      <c r="E389" s="93"/>
      <c r="F389" s="94"/>
      <c r="G389" s="93"/>
      <c r="H389" s="93"/>
      <c r="J389" s="93"/>
      <c r="K389" s="93"/>
      <c r="L389" s="93"/>
      <c r="N389" s="83" t="str" cm="1">
        <f t="array" ref="N389">IF($C389="","",_xll.ECONOMATICA($C389,"open",,"RealTime"))</f>
        <v/>
      </c>
      <c r="O389" s="83" t="str" cm="1">
        <f t="array" ref="O389">IF($C389="","",_xll.ECONOMATICA($C389,"high",,"RealTime"))</f>
        <v/>
      </c>
      <c r="P389" s="83" t="str" cm="1">
        <f t="array" ref="P389">IF($C389="","",_xll.ECONOMATICA($C389,"low",,"RealTime"))</f>
        <v/>
      </c>
      <c r="Q389" s="83" t="str" cm="1">
        <f t="array" ref="Q389">IF($C389="","",_xll.ECONOMATICA($C389,"price",,"RealTime"))</f>
        <v/>
      </c>
      <c r="R389" s="83"/>
      <c r="S389" s="83" t="str" cm="1">
        <f t="array" ref="S389">IF($C389="","",_xll.ECONOMATICA($C389,"bidprice",,"RealTime"))</f>
        <v/>
      </c>
      <c r="T389" s="83" t="str" cm="1">
        <f t="array" ref="T389">IF($C389="","",_xll.ECONOMATICA($C389,"askprice",,"RealTime"))</f>
        <v/>
      </c>
      <c r="U389" s="86" t="str" cm="1">
        <f t="array" ref="U389">IF($C389="","",_xll.ECONOMATICA($C389,"pricediff",,"RealTime"))</f>
        <v/>
      </c>
      <c r="V389" s="86" t="str" cm="1">
        <f t="array" ref="V389">IF($C389="","",_xll.ECONOMATICA($C389,"percentdiff",,"RealTime"))</f>
        <v/>
      </c>
      <c r="W389" s="83" t="str" cm="1">
        <f t="array" ref="W389">IF($C389="","",_xll.ECONOMATICA($C389,"#shares",,"RealTime"))</f>
        <v/>
      </c>
      <c r="X389" s="83" t="str" cm="1">
        <f t="array" ref="X389">IF($C389="","",_xll.ECONOMATICA($C389,"volume$",,"RealTime"))</f>
        <v/>
      </c>
      <c r="Y389" s="87" t="str" cm="1">
        <f t="array" ref="Y389">IF($C389="","",_xll.ECONOMATICA($C389,"date",,"RealTime"))</f>
        <v/>
      </c>
    </row>
    <row r="390" spans="3:25" ht="15.5">
      <c r="C390" s="95"/>
      <c r="D390" s="96"/>
      <c r="E390" s="97"/>
      <c r="F390" s="98"/>
      <c r="G390" s="97"/>
      <c r="H390" s="97"/>
      <c r="J390" s="97"/>
      <c r="K390" s="97"/>
      <c r="L390" s="97"/>
      <c r="N390" s="84" t="str" cm="1">
        <f t="array" ref="N390">IF($C390="","",_xll.ECONOMATICA($C390,"open",,"RealTime"))</f>
        <v/>
      </c>
      <c r="O390" s="84" t="str" cm="1">
        <f t="array" ref="O390">IF($C390="","",_xll.ECONOMATICA($C390,"high",,"RealTime"))</f>
        <v/>
      </c>
      <c r="P390" s="84" t="str" cm="1">
        <f t="array" ref="P390">IF($C390="","",_xll.ECONOMATICA($C390,"low",,"RealTime"))</f>
        <v/>
      </c>
      <c r="Q390" s="84" t="str" cm="1">
        <f t="array" ref="Q390">IF($C390="","",_xll.ECONOMATICA($C390,"price",,"RealTime"))</f>
        <v/>
      </c>
      <c r="R390" s="84"/>
      <c r="S390" s="84" t="str" cm="1">
        <f t="array" ref="S390">IF($C390="","",_xll.ECONOMATICA($C390,"bidprice",,"RealTime"))</f>
        <v/>
      </c>
      <c r="T390" s="84" t="str" cm="1">
        <f t="array" ref="T390">IF($C390="","",_xll.ECONOMATICA($C390,"askprice",,"RealTime"))</f>
        <v/>
      </c>
      <c r="U390" s="88" t="str" cm="1">
        <f t="array" ref="U390">IF($C390="","",_xll.ECONOMATICA($C390,"pricediff",,"RealTime"))</f>
        <v/>
      </c>
      <c r="V390" s="88" t="str" cm="1">
        <f t="array" ref="V390">IF($C390="","",_xll.ECONOMATICA($C390,"percentdiff",,"RealTime"))</f>
        <v/>
      </c>
      <c r="W390" s="84" t="str" cm="1">
        <f t="array" ref="W390">IF($C390="","",_xll.ECONOMATICA($C390,"#shares",,"RealTime"))</f>
        <v/>
      </c>
      <c r="X390" s="84" t="str" cm="1">
        <f t="array" ref="X390">IF($C390="","",_xll.ECONOMATICA($C390,"volume$",,"RealTime"))</f>
        <v/>
      </c>
      <c r="Y390" s="89" t="str" cm="1">
        <f t="array" ref="Y390">IF($C390="","",_xll.ECONOMATICA($C390,"date",,"RealTime"))</f>
        <v/>
      </c>
    </row>
    <row r="391" spans="3:25" ht="15.5">
      <c r="C391" s="91"/>
      <c r="D391" s="92"/>
      <c r="E391" s="93"/>
      <c r="F391" s="94"/>
      <c r="G391" s="93"/>
      <c r="H391" s="93"/>
      <c r="J391" s="93"/>
      <c r="K391" s="93"/>
      <c r="L391" s="93"/>
      <c r="N391" s="83" t="str" cm="1">
        <f t="array" ref="N391">IF($C391="","",_xll.ECONOMATICA($C391,"open",,"RealTime"))</f>
        <v/>
      </c>
      <c r="O391" s="83" t="str" cm="1">
        <f t="array" ref="O391">IF($C391="","",_xll.ECONOMATICA($C391,"high",,"RealTime"))</f>
        <v/>
      </c>
      <c r="P391" s="83" t="str" cm="1">
        <f t="array" ref="P391">IF($C391="","",_xll.ECONOMATICA($C391,"low",,"RealTime"))</f>
        <v/>
      </c>
      <c r="Q391" s="83" t="str" cm="1">
        <f t="array" ref="Q391">IF($C391="","",_xll.ECONOMATICA($C391,"price",,"RealTime"))</f>
        <v/>
      </c>
      <c r="R391" s="83"/>
      <c r="S391" s="83" t="str" cm="1">
        <f t="array" ref="S391">IF($C391="","",_xll.ECONOMATICA($C391,"bidprice",,"RealTime"))</f>
        <v/>
      </c>
      <c r="T391" s="83" t="str" cm="1">
        <f t="array" ref="T391">IF($C391="","",_xll.ECONOMATICA($C391,"askprice",,"RealTime"))</f>
        <v/>
      </c>
      <c r="U391" s="86" t="str" cm="1">
        <f t="array" ref="U391">IF($C391="","",_xll.ECONOMATICA($C391,"pricediff",,"RealTime"))</f>
        <v/>
      </c>
      <c r="V391" s="86" t="str" cm="1">
        <f t="array" ref="V391">IF($C391="","",_xll.ECONOMATICA($C391,"percentdiff",,"RealTime"))</f>
        <v/>
      </c>
      <c r="W391" s="83" t="str" cm="1">
        <f t="array" ref="W391">IF($C391="","",_xll.ECONOMATICA($C391,"#shares",,"RealTime"))</f>
        <v/>
      </c>
      <c r="X391" s="83" t="str" cm="1">
        <f t="array" ref="X391">IF($C391="","",_xll.ECONOMATICA($C391,"volume$",,"RealTime"))</f>
        <v/>
      </c>
      <c r="Y391" s="87" t="str" cm="1">
        <f t="array" ref="Y391">IF($C391="","",_xll.ECONOMATICA($C391,"date",,"RealTime"))</f>
        <v/>
      </c>
    </row>
    <row r="392" spans="3:25" ht="15.5">
      <c r="C392" s="95"/>
      <c r="D392" s="96"/>
      <c r="E392" s="97"/>
      <c r="F392" s="98"/>
      <c r="G392" s="97"/>
      <c r="H392" s="97"/>
      <c r="J392" s="97"/>
      <c r="K392" s="97"/>
      <c r="L392" s="97"/>
      <c r="N392" s="84" t="str" cm="1">
        <f t="array" ref="N392">IF($C392="","",_xll.ECONOMATICA($C392,"open",,"RealTime"))</f>
        <v/>
      </c>
      <c r="O392" s="84" t="str" cm="1">
        <f t="array" ref="O392">IF($C392="","",_xll.ECONOMATICA($C392,"high",,"RealTime"))</f>
        <v/>
      </c>
      <c r="P392" s="84" t="str" cm="1">
        <f t="array" ref="P392">IF($C392="","",_xll.ECONOMATICA($C392,"low",,"RealTime"))</f>
        <v/>
      </c>
      <c r="Q392" s="84" t="str" cm="1">
        <f t="array" ref="Q392">IF($C392="","",_xll.ECONOMATICA($C392,"price",,"RealTime"))</f>
        <v/>
      </c>
      <c r="R392" s="84"/>
      <c r="S392" s="84" t="str" cm="1">
        <f t="array" ref="S392">IF($C392="","",_xll.ECONOMATICA($C392,"bidprice",,"RealTime"))</f>
        <v/>
      </c>
      <c r="T392" s="84" t="str" cm="1">
        <f t="array" ref="T392">IF($C392="","",_xll.ECONOMATICA($C392,"askprice",,"RealTime"))</f>
        <v/>
      </c>
      <c r="U392" s="88" t="str" cm="1">
        <f t="array" ref="U392">IF($C392="","",_xll.ECONOMATICA($C392,"pricediff",,"RealTime"))</f>
        <v/>
      </c>
      <c r="V392" s="88" t="str" cm="1">
        <f t="array" ref="V392">IF($C392="","",_xll.ECONOMATICA($C392,"percentdiff",,"RealTime"))</f>
        <v/>
      </c>
      <c r="W392" s="84" t="str" cm="1">
        <f t="array" ref="W392">IF($C392="","",_xll.ECONOMATICA($C392,"#shares",,"RealTime"))</f>
        <v/>
      </c>
      <c r="X392" s="84" t="str" cm="1">
        <f t="array" ref="X392">IF($C392="","",_xll.ECONOMATICA($C392,"volume$",,"RealTime"))</f>
        <v/>
      </c>
      <c r="Y392" s="89" t="str" cm="1">
        <f t="array" ref="Y392">IF($C392="","",_xll.ECONOMATICA($C392,"date",,"RealTime"))</f>
        <v/>
      </c>
    </row>
    <row r="393" spans="3:25" ht="15.5">
      <c r="C393" s="91"/>
      <c r="D393" s="92"/>
      <c r="E393" s="93"/>
      <c r="F393" s="94"/>
      <c r="G393" s="93"/>
      <c r="H393" s="93"/>
      <c r="J393" s="93"/>
      <c r="K393" s="93"/>
      <c r="L393" s="93"/>
      <c r="N393" s="83" t="str" cm="1">
        <f t="array" ref="N393">IF($C393="","",_xll.ECONOMATICA($C393,"open",,"RealTime"))</f>
        <v/>
      </c>
      <c r="O393" s="83" t="str" cm="1">
        <f t="array" ref="O393">IF($C393="","",_xll.ECONOMATICA($C393,"high",,"RealTime"))</f>
        <v/>
      </c>
      <c r="P393" s="83" t="str" cm="1">
        <f t="array" ref="P393">IF($C393="","",_xll.ECONOMATICA($C393,"low",,"RealTime"))</f>
        <v/>
      </c>
      <c r="Q393" s="83" t="str" cm="1">
        <f t="array" ref="Q393">IF($C393="","",_xll.ECONOMATICA($C393,"price",,"RealTime"))</f>
        <v/>
      </c>
      <c r="R393" s="83"/>
      <c r="S393" s="83" t="str" cm="1">
        <f t="array" ref="S393">IF($C393="","",_xll.ECONOMATICA($C393,"bidprice",,"RealTime"))</f>
        <v/>
      </c>
      <c r="T393" s="83" t="str" cm="1">
        <f t="array" ref="T393">IF($C393="","",_xll.ECONOMATICA($C393,"askprice",,"RealTime"))</f>
        <v/>
      </c>
      <c r="U393" s="86" t="str" cm="1">
        <f t="array" ref="U393">IF($C393="","",_xll.ECONOMATICA($C393,"pricediff",,"RealTime"))</f>
        <v/>
      </c>
      <c r="V393" s="86" t="str" cm="1">
        <f t="array" ref="V393">IF($C393="","",_xll.ECONOMATICA($C393,"percentdiff",,"RealTime"))</f>
        <v/>
      </c>
      <c r="W393" s="83" t="str" cm="1">
        <f t="array" ref="W393">IF($C393="","",_xll.ECONOMATICA($C393,"#shares",,"RealTime"))</f>
        <v/>
      </c>
      <c r="X393" s="83" t="str" cm="1">
        <f t="array" ref="X393">IF($C393="","",_xll.ECONOMATICA($C393,"volume$",,"RealTime"))</f>
        <v/>
      </c>
      <c r="Y393" s="87" t="str" cm="1">
        <f t="array" ref="Y393">IF($C393="","",_xll.ECONOMATICA($C393,"date",,"RealTime"))</f>
        <v/>
      </c>
    </row>
    <row r="394" spans="3:25" ht="15.5">
      <c r="C394" s="95"/>
      <c r="D394" s="96"/>
      <c r="E394" s="97"/>
      <c r="F394" s="98"/>
      <c r="G394" s="97"/>
      <c r="H394" s="97"/>
      <c r="J394" s="97"/>
      <c r="K394" s="97"/>
      <c r="L394" s="97"/>
      <c r="N394" s="84" t="str" cm="1">
        <f t="array" ref="N394">IF($C394="","",_xll.ECONOMATICA($C394,"open",,"RealTime"))</f>
        <v/>
      </c>
      <c r="O394" s="84" t="str" cm="1">
        <f t="array" ref="O394">IF($C394="","",_xll.ECONOMATICA($C394,"high",,"RealTime"))</f>
        <v/>
      </c>
      <c r="P394" s="84" t="str" cm="1">
        <f t="array" ref="P394">IF($C394="","",_xll.ECONOMATICA($C394,"low",,"RealTime"))</f>
        <v/>
      </c>
      <c r="Q394" s="84" t="str" cm="1">
        <f t="array" ref="Q394">IF($C394="","",_xll.ECONOMATICA($C394,"price",,"RealTime"))</f>
        <v/>
      </c>
      <c r="R394" s="84"/>
      <c r="S394" s="84" t="str" cm="1">
        <f t="array" ref="S394">IF($C394="","",_xll.ECONOMATICA($C394,"bidprice",,"RealTime"))</f>
        <v/>
      </c>
      <c r="T394" s="84" t="str" cm="1">
        <f t="array" ref="T394">IF($C394="","",_xll.ECONOMATICA($C394,"askprice",,"RealTime"))</f>
        <v/>
      </c>
      <c r="U394" s="88" t="str" cm="1">
        <f t="array" ref="U394">IF($C394="","",_xll.ECONOMATICA($C394,"pricediff",,"RealTime"))</f>
        <v/>
      </c>
      <c r="V394" s="88" t="str" cm="1">
        <f t="array" ref="V394">IF($C394="","",_xll.ECONOMATICA($C394,"percentdiff",,"RealTime"))</f>
        <v/>
      </c>
      <c r="W394" s="84" t="str" cm="1">
        <f t="array" ref="W394">IF($C394="","",_xll.ECONOMATICA($C394,"#shares",,"RealTime"))</f>
        <v/>
      </c>
      <c r="X394" s="84" t="str" cm="1">
        <f t="array" ref="X394">IF($C394="","",_xll.ECONOMATICA($C394,"volume$",,"RealTime"))</f>
        <v/>
      </c>
      <c r="Y394" s="89" t="str" cm="1">
        <f t="array" ref="Y394">IF($C394="","",_xll.ECONOMATICA($C394,"date",,"RealTime"))</f>
        <v/>
      </c>
    </row>
    <row r="395" spans="3:25" ht="15.5">
      <c r="C395" s="91"/>
      <c r="D395" s="92"/>
      <c r="E395" s="93"/>
      <c r="F395" s="94"/>
      <c r="G395" s="93"/>
      <c r="H395" s="93"/>
      <c r="J395" s="93"/>
      <c r="K395" s="93"/>
      <c r="L395" s="93"/>
      <c r="N395" s="83" t="str" cm="1">
        <f t="array" ref="N395">IF($C395="","",_xll.ECONOMATICA($C395,"open",,"RealTime"))</f>
        <v/>
      </c>
      <c r="O395" s="83" t="str" cm="1">
        <f t="array" ref="O395">IF($C395="","",_xll.ECONOMATICA($C395,"high",,"RealTime"))</f>
        <v/>
      </c>
      <c r="P395" s="83" t="str" cm="1">
        <f t="array" ref="P395">IF($C395="","",_xll.ECONOMATICA($C395,"low",,"RealTime"))</f>
        <v/>
      </c>
      <c r="Q395" s="83" t="str" cm="1">
        <f t="array" ref="Q395">IF($C395="","",_xll.ECONOMATICA($C395,"price",,"RealTime"))</f>
        <v/>
      </c>
      <c r="R395" s="83"/>
      <c r="S395" s="83" t="str" cm="1">
        <f t="array" ref="S395">IF($C395="","",_xll.ECONOMATICA($C395,"bidprice",,"RealTime"))</f>
        <v/>
      </c>
      <c r="T395" s="83" t="str" cm="1">
        <f t="array" ref="T395">IF($C395="","",_xll.ECONOMATICA($C395,"askprice",,"RealTime"))</f>
        <v/>
      </c>
      <c r="U395" s="86" t="str" cm="1">
        <f t="array" ref="U395">IF($C395="","",_xll.ECONOMATICA($C395,"pricediff",,"RealTime"))</f>
        <v/>
      </c>
      <c r="V395" s="86" t="str" cm="1">
        <f t="array" ref="V395">IF($C395="","",_xll.ECONOMATICA($C395,"percentdiff",,"RealTime"))</f>
        <v/>
      </c>
      <c r="W395" s="83" t="str" cm="1">
        <f t="array" ref="W395">IF($C395="","",_xll.ECONOMATICA($C395,"#shares",,"RealTime"))</f>
        <v/>
      </c>
      <c r="X395" s="83" t="str" cm="1">
        <f t="array" ref="X395">IF($C395="","",_xll.ECONOMATICA($C395,"volume$",,"RealTime"))</f>
        <v/>
      </c>
      <c r="Y395" s="87" t="str" cm="1">
        <f t="array" ref="Y395">IF($C395="","",_xll.ECONOMATICA($C395,"date",,"RealTime"))</f>
        <v/>
      </c>
    </row>
    <row r="396" spans="3:25" ht="15.5">
      <c r="C396" s="95"/>
      <c r="D396" s="96"/>
      <c r="E396" s="97"/>
      <c r="F396" s="98"/>
      <c r="G396" s="97"/>
      <c r="H396" s="97"/>
      <c r="J396" s="97"/>
      <c r="K396" s="97"/>
      <c r="L396" s="97"/>
      <c r="N396" s="84" t="str" cm="1">
        <f t="array" ref="N396">IF($C396="","",_xll.ECONOMATICA($C396,"open",,"RealTime"))</f>
        <v/>
      </c>
      <c r="O396" s="84" t="str" cm="1">
        <f t="array" ref="O396">IF($C396="","",_xll.ECONOMATICA($C396,"high",,"RealTime"))</f>
        <v/>
      </c>
      <c r="P396" s="84" t="str" cm="1">
        <f t="array" ref="P396">IF($C396="","",_xll.ECONOMATICA($C396,"low",,"RealTime"))</f>
        <v/>
      </c>
      <c r="Q396" s="84" t="str" cm="1">
        <f t="array" ref="Q396">IF($C396="","",_xll.ECONOMATICA($C396,"price",,"RealTime"))</f>
        <v/>
      </c>
      <c r="R396" s="84"/>
      <c r="S396" s="84" t="str" cm="1">
        <f t="array" ref="S396">IF($C396="","",_xll.ECONOMATICA($C396,"bidprice",,"RealTime"))</f>
        <v/>
      </c>
      <c r="T396" s="84" t="str" cm="1">
        <f t="array" ref="T396">IF($C396="","",_xll.ECONOMATICA($C396,"askprice",,"RealTime"))</f>
        <v/>
      </c>
      <c r="U396" s="88" t="str" cm="1">
        <f t="array" ref="U396">IF($C396="","",_xll.ECONOMATICA($C396,"pricediff",,"RealTime"))</f>
        <v/>
      </c>
      <c r="V396" s="88" t="str" cm="1">
        <f t="array" ref="V396">IF($C396="","",_xll.ECONOMATICA($C396,"percentdiff",,"RealTime"))</f>
        <v/>
      </c>
      <c r="W396" s="84" t="str" cm="1">
        <f t="array" ref="W396">IF($C396="","",_xll.ECONOMATICA($C396,"#shares",,"RealTime"))</f>
        <v/>
      </c>
      <c r="X396" s="84" t="str" cm="1">
        <f t="array" ref="X396">IF($C396="","",_xll.ECONOMATICA($C396,"volume$",,"RealTime"))</f>
        <v/>
      </c>
      <c r="Y396" s="89" t="str" cm="1">
        <f t="array" ref="Y396">IF($C396="","",_xll.ECONOMATICA($C396,"date",,"RealTime"))</f>
        <v/>
      </c>
    </row>
    <row r="397" spans="3:25" ht="15.5">
      <c r="C397" s="91"/>
      <c r="D397" s="92"/>
      <c r="E397" s="93"/>
      <c r="F397" s="94"/>
      <c r="G397" s="93"/>
      <c r="H397" s="93"/>
      <c r="J397" s="93"/>
      <c r="K397" s="93"/>
      <c r="L397" s="93"/>
      <c r="N397" s="83" t="str" cm="1">
        <f t="array" ref="N397">IF($C397="","",_xll.ECONOMATICA($C397,"open",,"RealTime"))</f>
        <v/>
      </c>
      <c r="O397" s="83" t="str" cm="1">
        <f t="array" ref="O397">IF($C397="","",_xll.ECONOMATICA($C397,"high",,"RealTime"))</f>
        <v/>
      </c>
      <c r="P397" s="83" t="str" cm="1">
        <f t="array" ref="P397">IF($C397="","",_xll.ECONOMATICA($C397,"low",,"RealTime"))</f>
        <v/>
      </c>
      <c r="Q397" s="83" t="str" cm="1">
        <f t="array" ref="Q397">IF($C397="","",_xll.ECONOMATICA($C397,"price",,"RealTime"))</f>
        <v/>
      </c>
      <c r="R397" s="83"/>
      <c r="S397" s="83" t="str" cm="1">
        <f t="array" ref="S397">IF($C397="","",_xll.ECONOMATICA($C397,"bidprice",,"RealTime"))</f>
        <v/>
      </c>
      <c r="T397" s="83" t="str" cm="1">
        <f t="array" ref="T397">IF($C397="","",_xll.ECONOMATICA($C397,"askprice",,"RealTime"))</f>
        <v/>
      </c>
      <c r="U397" s="86" t="str" cm="1">
        <f t="array" ref="U397">IF($C397="","",_xll.ECONOMATICA($C397,"pricediff",,"RealTime"))</f>
        <v/>
      </c>
      <c r="V397" s="86" t="str" cm="1">
        <f t="array" ref="V397">IF($C397="","",_xll.ECONOMATICA($C397,"percentdiff",,"RealTime"))</f>
        <v/>
      </c>
      <c r="W397" s="83" t="str" cm="1">
        <f t="array" ref="W397">IF($C397="","",_xll.ECONOMATICA($C397,"#shares",,"RealTime"))</f>
        <v/>
      </c>
      <c r="X397" s="83" t="str" cm="1">
        <f t="array" ref="X397">IF($C397="","",_xll.ECONOMATICA($C397,"volume$",,"RealTime"))</f>
        <v/>
      </c>
      <c r="Y397" s="87" t="str" cm="1">
        <f t="array" ref="Y397">IF($C397="","",_xll.ECONOMATICA($C397,"date",,"RealTime"))</f>
        <v/>
      </c>
    </row>
    <row r="398" spans="3:25" ht="15.5">
      <c r="C398" s="95"/>
      <c r="D398" s="96"/>
      <c r="E398" s="97"/>
      <c r="F398" s="98"/>
      <c r="G398" s="97"/>
      <c r="H398" s="97"/>
      <c r="J398" s="97"/>
      <c r="K398" s="97"/>
      <c r="L398" s="97"/>
      <c r="N398" s="84" t="str" cm="1">
        <f t="array" ref="N398">IF($C398="","",_xll.ECONOMATICA($C398,"open",,"RealTime"))</f>
        <v/>
      </c>
      <c r="O398" s="84" t="str" cm="1">
        <f t="array" ref="O398">IF($C398="","",_xll.ECONOMATICA($C398,"high",,"RealTime"))</f>
        <v/>
      </c>
      <c r="P398" s="84" t="str" cm="1">
        <f t="array" ref="P398">IF($C398="","",_xll.ECONOMATICA($C398,"low",,"RealTime"))</f>
        <v/>
      </c>
      <c r="Q398" s="84" t="str" cm="1">
        <f t="array" ref="Q398">IF($C398="","",_xll.ECONOMATICA($C398,"price",,"RealTime"))</f>
        <v/>
      </c>
      <c r="R398" s="84"/>
      <c r="S398" s="84" t="str" cm="1">
        <f t="array" ref="S398">IF($C398="","",_xll.ECONOMATICA($C398,"bidprice",,"RealTime"))</f>
        <v/>
      </c>
      <c r="T398" s="84" t="str" cm="1">
        <f t="array" ref="T398">IF($C398="","",_xll.ECONOMATICA($C398,"askprice",,"RealTime"))</f>
        <v/>
      </c>
      <c r="U398" s="88" t="str" cm="1">
        <f t="array" ref="U398">IF($C398="","",_xll.ECONOMATICA($C398,"pricediff",,"RealTime"))</f>
        <v/>
      </c>
      <c r="V398" s="88" t="str" cm="1">
        <f t="array" ref="V398">IF($C398="","",_xll.ECONOMATICA($C398,"percentdiff",,"RealTime"))</f>
        <v/>
      </c>
      <c r="W398" s="84" t="str" cm="1">
        <f t="array" ref="W398">IF($C398="","",_xll.ECONOMATICA($C398,"#shares",,"RealTime"))</f>
        <v/>
      </c>
      <c r="X398" s="84" t="str" cm="1">
        <f t="array" ref="X398">IF($C398="","",_xll.ECONOMATICA($C398,"volume$",,"RealTime"))</f>
        <v/>
      </c>
      <c r="Y398" s="89" t="str" cm="1">
        <f t="array" ref="Y398">IF($C398="","",_xll.ECONOMATICA($C398,"date",,"RealTime"))</f>
        <v/>
      </c>
    </row>
    <row r="399" spans="3:25" ht="15.5">
      <c r="C399" s="91"/>
      <c r="D399" s="92"/>
      <c r="E399" s="93"/>
      <c r="F399" s="94"/>
      <c r="G399" s="93"/>
      <c r="H399" s="93"/>
      <c r="J399" s="93"/>
      <c r="K399" s="93"/>
      <c r="L399" s="93"/>
      <c r="N399" s="83" t="str" cm="1">
        <f t="array" ref="N399">IF($C399="","",_xll.ECONOMATICA($C399,"open",,"RealTime"))</f>
        <v/>
      </c>
      <c r="O399" s="83" t="str" cm="1">
        <f t="array" ref="O399">IF($C399="","",_xll.ECONOMATICA($C399,"high",,"RealTime"))</f>
        <v/>
      </c>
      <c r="P399" s="83" t="str" cm="1">
        <f t="array" ref="P399">IF($C399="","",_xll.ECONOMATICA($C399,"low",,"RealTime"))</f>
        <v/>
      </c>
      <c r="Q399" s="83" t="str" cm="1">
        <f t="array" ref="Q399">IF($C399="","",_xll.ECONOMATICA($C399,"price",,"RealTime"))</f>
        <v/>
      </c>
      <c r="R399" s="83"/>
      <c r="S399" s="83" t="str" cm="1">
        <f t="array" ref="S399">IF($C399="","",_xll.ECONOMATICA($C399,"bidprice",,"RealTime"))</f>
        <v/>
      </c>
      <c r="T399" s="83" t="str" cm="1">
        <f t="array" ref="T399">IF($C399="","",_xll.ECONOMATICA($C399,"askprice",,"RealTime"))</f>
        <v/>
      </c>
      <c r="U399" s="86" t="str" cm="1">
        <f t="array" ref="U399">IF($C399="","",_xll.ECONOMATICA($C399,"pricediff",,"RealTime"))</f>
        <v/>
      </c>
      <c r="V399" s="86" t="str" cm="1">
        <f t="array" ref="V399">IF($C399="","",_xll.ECONOMATICA($C399,"percentdiff",,"RealTime"))</f>
        <v/>
      </c>
      <c r="W399" s="83" t="str" cm="1">
        <f t="array" ref="W399">IF($C399="","",_xll.ECONOMATICA($C399,"#shares",,"RealTime"))</f>
        <v/>
      </c>
      <c r="X399" s="83" t="str" cm="1">
        <f t="array" ref="X399">IF($C399="","",_xll.ECONOMATICA($C399,"volume$",,"RealTime"))</f>
        <v/>
      </c>
      <c r="Y399" s="87" t="str" cm="1">
        <f t="array" ref="Y399">IF($C399="","",_xll.ECONOMATICA($C399,"date",,"RealTime"))</f>
        <v/>
      </c>
    </row>
    <row r="400" spans="3:25" ht="15.5">
      <c r="C400" s="95"/>
      <c r="D400" s="96"/>
      <c r="E400" s="97"/>
      <c r="F400" s="98"/>
      <c r="G400" s="97"/>
      <c r="H400" s="97"/>
      <c r="J400" s="97"/>
      <c r="K400" s="97"/>
      <c r="L400" s="97"/>
      <c r="N400" s="84" t="str" cm="1">
        <f t="array" ref="N400">IF($C400="","",_xll.ECONOMATICA($C400,"open",,"RealTime"))</f>
        <v/>
      </c>
      <c r="O400" s="84" t="str" cm="1">
        <f t="array" ref="O400">IF($C400="","",_xll.ECONOMATICA($C400,"high",,"RealTime"))</f>
        <v/>
      </c>
      <c r="P400" s="84" t="str" cm="1">
        <f t="array" ref="P400">IF($C400="","",_xll.ECONOMATICA($C400,"low",,"RealTime"))</f>
        <v/>
      </c>
      <c r="Q400" s="84" t="str" cm="1">
        <f t="array" ref="Q400">IF($C400="","",_xll.ECONOMATICA($C400,"price",,"RealTime"))</f>
        <v/>
      </c>
      <c r="R400" s="84"/>
      <c r="S400" s="84" t="str" cm="1">
        <f t="array" ref="S400">IF($C400="","",_xll.ECONOMATICA($C400,"bidprice",,"RealTime"))</f>
        <v/>
      </c>
      <c r="T400" s="84" t="str" cm="1">
        <f t="array" ref="T400">IF($C400="","",_xll.ECONOMATICA($C400,"askprice",,"RealTime"))</f>
        <v/>
      </c>
      <c r="U400" s="88" t="str" cm="1">
        <f t="array" ref="U400">IF($C400="","",_xll.ECONOMATICA($C400,"pricediff",,"RealTime"))</f>
        <v/>
      </c>
      <c r="V400" s="88" t="str" cm="1">
        <f t="array" ref="V400">IF($C400="","",_xll.ECONOMATICA($C400,"percentdiff",,"RealTime"))</f>
        <v/>
      </c>
      <c r="W400" s="84" t="str" cm="1">
        <f t="array" ref="W400">IF($C400="","",_xll.ECONOMATICA($C400,"#shares",,"RealTime"))</f>
        <v/>
      </c>
      <c r="X400" s="84" t="str" cm="1">
        <f t="array" ref="X400">IF($C400="","",_xll.ECONOMATICA($C400,"volume$",,"RealTime"))</f>
        <v/>
      </c>
      <c r="Y400" s="89" t="str" cm="1">
        <f t="array" ref="Y400">IF($C400="","",_xll.ECONOMATICA($C400,"date",,"RealTime"))</f>
        <v/>
      </c>
    </row>
    <row r="401" spans="3:25" ht="15.5">
      <c r="C401" s="91"/>
      <c r="D401" s="92"/>
      <c r="E401" s="93"/>
      <c r="F401" s="94"/>
      <c r="G401" s="93"/>
      <c r="H401" s="93"/>
      <c r="J401" s="93"/>
      <c r="K401" s="93"/>
      <c r="L401" s="93"/>
      <c r="N401" s="83" t="str" cm="1">
        <f t="array" ref="N401">IF($C401="","",_xll.ECONOMATICA($C401,"open",,"RealTime"))</f>
        <v/>
      </c>
      <c r="O401" s="83" t="str" cm="1">
        <f t="array" ref="O401">IF($C401="","",_xll.ECONOMATICA($C401,"high",,"RealTime"))</f>
        <v/>
      </c>
      <c r="P401" s="83" t="str" cm="1">
        <f t="array" ref="P401">IF($C401="","",_xll.ECONOMATICA($C401,"low",,"RealTime"))</f>
        <v/>
      </c>
      <c r="Q401" s="83" t="str" cm="1">
        <f t="array" ref="Q401">IF($C401="","",_xll.ECONOMATICA($C401,"price",,"RealTime"))</f>
        <v/>
      </c>
      <c r="R401" s="83"/>
      <c r="S401" s="83" t="str" cm="1">
        <f t="array" ref="S401">IF($C401="","",_xll.ECONOMATICA($C401,"bidprice",,"RealTime"))</f>
        <v/>
      </c>
      <c r="T401" s="83" t="str" cm="1">
        <f t="array" ref="T401">IF($C401="","",_xll.ECONOMATICA($C401,"askprice",,"RealTime"))</f>
        <v/>
      </c>
      <c r="U401" s="86" t="str" cm="1">
        <f t="array" ref="U401">IF($C401="","",_xll.ECONOMATICA($C401,"pricediff",,"RealTime"))</f>
        <v/>
      </c>
      <c r="V401" s="86" t="str" cm="1">
        <f t="array" ref="V401">IF($C401="","",_xll.ECONOMATICA($C401,"percentdiff",,"RealTime"))</f>
        <v/>
      </c>
      <c r="W401" s="83" t="str" cm="1">
        <f t="array" ref="W401">IF($C401="","",_xll.ECONOMATICA($C401,"#shares",,"RealTime"))</f>
        <v/>
      </c>
      <c r="X401" s="83" t="str" cm="1">
        <f t="array" ref="X401">IF($C401="","",_xll.ECONOMATICA($C401,"volume$",,"RealTime"))</f>
        <v/>
      </c>
      <c r="Y401" s="87" t="str" cm="1">
        <f t="array" ref="Y401">IF($C401="","",_xll.ECONOMATICA($C401,"date",,"RealTime"))</f>
        <v/>
      </c>
    </row>
    <row r="402" spans="3:25" ht="15.5">
      <c r="C402" s="95"/>
      <c r="D402" s="96"/>
      <c r="E402" s="97"/>
      <c r="F402" s="98"/>
      <c r="G402" s="97"/>
      <c r="H402" s="97"/>
      <c r="J402" s="97"/>
      <c r="K402" s="97"/>
      <c r="L402" s="97"/>
      <c r="N402" s="84" t="str" cm="1">
        <f t="array" ref="N402">IF($C402="","",_xll.ECONOMATICA($C402,"open",,"RealTime"))</f>
        <v/>
      </c>
      <c r="O402" s="84" t="str" cm="1">
        <f t="array" ref="O402">IF($C402="","",_xll.ECONOMATICA($C402,"high",,"RealTime"))</f>
        <v/>
      </c>
      <c r="P402" s="84" t="str" cm="1">
        <f t="array" ref="P402">IF($C402="","",_xll.ECONOMATICA($C402,"low",,"RealTime"))</f>
        <v/>
      </c>
      <c r="Q402" s="84" t="str" cm="1">
        <f t="array" ref="Q402">IF($C402="","",_xll.ECONOMATICA($C402,"price",,"RealTime"))</f>
        <v/>
      </c>
      <c r="R402" s="84"/>
      <c r="S402" s="84" t="str" cm="1">
        <f t="array" ref="S402">IF($C402="","",_xll.ECONOMATICA($C402,"bidprice",,"RealTime"))</f>
        <v/>
      </c>
      <c r="T402" s="84" t="str" cm="1">
        <f t="array" ref="T402">IF($C402="","",_xll.ECONOMATICA($C402,"askprice",,"RealTime"))</f>
        <v/>
      </c>
      <c r="U402" s="88" t="str" cm="1">
        <f t="array" ref="U402">IF($C402="","",_xll.ECONOMATICA($C402,"pricediff",,"RealTime"))</f>
        <v/>
      </c>
      <c r="V402" s="88" t="str" cm="1">
        <f t="array" ref="V402">IF($C402="","",_xll.ECONOMATICA($C402,"percentdiff",,"RealTime"))</f>
        <v/>
      </c>
      <c r="W402" s="84" t="str" cm="1">
        <f t="array" ref="W402">IF($C402="","",_xll.ECONOMATICA($C402,"#shares",,"RealTime"))</f>
        <v/>
      </c>
      <c r="X402" s="84" t="str" cm="1">
        <f t="array" ref="X402">IF($C402="","",_xll.ECONOMATICA($C402,"volume$",,"RealTime"))</f>
        <v/>
      </c>
      <c r="Y402" s="89" t="str" cm="1">
        <f t="array" ref="Y402">IF($C402="","",_xll.ECONOMATICA($C402,"date",,"RealTime"))</f>
        <v/>
      </c>
    </row>
    <row r="403" spans="3:25" ht="15.5">
      <c r="C403" s="91"/>
      <c r="D403" s="92"/>
      <c r="E403" s="93"/>
      <c r="F403" s="94"/>
      <c r="G403" s="93"/>
      <c r="H403" s="93"/>
      <c r="J403" s="93"/>
      <c r="K403" s="93"/>
      <c r="L403" s="93"/>
      <c r="N403" s="83" t="str" cm="1">
        <f t="array" ref="N403">IF($C403="","",_xll.ECONOMATICA($C403,"open",,"RealTime"))</f>
        <v/>
      </c>
      <c r="O403" s="83" t="str" cm="1">
        <f t="array" ref="O403">IF($C403="","",_xll.ECONOMATICA($C403,"high",,"RealTime"))</f>
        <v/>
      </c>
      <c r="P403" s="83" t="str" cm="1">
        <f t="array" ref="P403">IF($C403="","",_xll.ECONOMATICA($C403,"low",,"RealTime"))</f>
        <v/>
      </c>
      <c r="Q403" s="83" t="str" cm="1">
        <f t="array" ref="Q403">IF($C403="","",_xll.ECONOMATICA($C403,"price",,"RealTime"))</f>
        <v/>
      </c>
      <c r="R403" s="83"/>
      <c r="S403" s="83" t="str" cm="1">
        <f t="array" ref="S403">IF($C403="","",_xll.ECONOMATICA($C403,"bidprice",,"RealTime"))</f>
        <v/>
      </c>
      <c r="T403" s="83" t="str" cm="1">
        <f t="array" ref="T403">IF($C403="","",_xll.ECONOMATICA($C403,"askprice",,"RealTime"))</f>
        <v/>
      </c>
      <c r="U403" s="86" t="str" cm="1">
        <f t="array" ref="U403">IF($C403="","",_xll.ECONOMATICA($C403,"pricediff",,"RealTime"))</f>
        <v/>
      </c>
      <c r="V403" s="86" t="str" cm="1">
        <f t="array" ref="V403">IF($C403="","",_xll.ECONOMATICA($C403,"percentdiff",,"RealTime"))</f>
        <v/>
      </c>
      <c r="W403" s="83" t="str" cm="1">
        <f t="array" ref="W403">IF($C403="","",_xll.ECONOMATICA($C403,"#shares",,"RealTime"))</f>
        <v/>
      </c>
      <c r="X403" s="83" t="str" cm="1">
        <f t="array" ref="X403">IF($C403="","",_xll.ECONOMATICA($C403,"volume$",,"RealTime"))</f>
        <v/>
      </c>
      <c r="Y403" s="87" t="str" cm="1">
        <f t="array" ref="Y403">IF($C403="","",_xll.ECONOMATICA($C403,"date",,"RealTime"))</f>
        <v/>
      </c>
    </row>
    <row r="404" spans="3:25" ht="15.5">
      <c r="C404" s="95"/>
      <c r="D404" s="96"/>
      <c r="E404" s="97"/>
      <c r="F404" s="98"/>
      <c r="G404" s="97"/>
      <c r="H404" s="97"/>
      <c r="J404" s="97"/>
      <c r="K404" s="97"/>
      <c r="L404" s="97"/>
      <c r="N404" s="84" t="str" cm="1">
        <f t="array" ref="N404">IF($C404="","",_xll.ECONOMATICA($C404,"open",,"RealTime"))</f>
        <v/>
      </c>
      <c r="O404" s="84" t="str" cm="1">
        <f t="array" ref="O404">IF($C404="","",_xll.ECONOMATICA($C404,"high",,"RealTime"))</f>
        <v/>
      </c>
      <c r="P404" s="84" t="str" cm="1">
        <f t="array" ref="P404">IF($C404="","",_xll.ECONOMATICA($C404,"low",,"RealTime"))</f>
        <v/>
      </c>
      <c r="Q404" s="84" t="str" cm="1">
        <f t="array" ref="Q404">IF($C404="","",_xll.ECONOMATICA($C404,"price",,"RealTime"))</f>
        <v/>
      </c>
      <c r="R404" s="84"/>
      <c r="S404" s="84" t="str" cm="1">
        <f t="array" ref="S404">IF($C404="","",_xll.ECONOMATICA($C404,"bidprice",,"RealTime"))</f>
        <v/>
      </c>
      <c r="T404" s="84" t="str" cm="1">
        <f t="array" ref="T404">IF($C404="","",_xll.ECONOMATICA($C404,"askprice",,"RealTime"))</f>
        <v/>
      </c>
      <c r="U404" s="88" t="str" cm="1">
        <f t="array" ref="U404">IF($C404="","",_xll.ECONOMATICA($C404,"pricediff",,"RealTime"))</f>
        <v/>
      </c>
      <c r="V404" s="88" t="str" cm="1">
        <f t="array" ref="V404">IF($C404="","",_xll.ECONOMATICA($C404,"percentdiff",,"RealTime"))</f>
        <v/>
      </c>
      <c r="W404" s="84" t="str" cm="1">
        <f t="array" ref="W404">IF($C404="","",_xll.ECONOMATICA($C404,"#shares",,"RealTime"))</f>
        <v/>
      </c>
      <c r="X404" s="84" t="str" cm="1">
        <f t="array" ref="X404">IF($C404="","",_xll.ECONOMATICA($C404,"volume$",,"RealTime"))</f>
        <v/>
      </c>
      <c r="Y404" s="89" t="str" cm="1">
        <f t="array" ref="Y404">IF($C404="","",_xll.ECONOMATICA($C404,"date",,"RealTime"))</f>
        <v/>
      </c>
    </row>
    <row r="405" spans="3:25" ht="15.5">
      <c r="C405" s="91"/>
      <c r="D405" s="92"/>
      <c r="E405" s="93"/>
      <c r="F405" s="94"/>
      <c r="G405" s="93"/>
      <c r="H405" s="93"/>
      <c r="J405" s="93"/>
      <c r="K405" s="93"/>
      <c r="L405" s="93"/>
      <c r="N405" s="83" t="str" cm="1">
        <f t="array" ref="N405">IF($C405="","",_xll.ECONOMATICA($C405,"open",,"RealTime"))</f>
        <v/>
      </c>
      <c r="O405" s="83" t="str" cm="1">
        <f t="array" ref="O405">IF($C405="","",_xll.ECONOMATICA($C405,"high",,"RealTime"))</f>
        <v/>
      </c>
      <c r="P405" s="83" t="str" cm="1">
        <f t="array" ref="P405">IF($C405="","",_xll.ECONOMATICA($C405,"low",,"RealTime"))</f>
        <v/>
      </c>
      <c r="Q405" s="83" t="str" cm="1">
        <f t="array" ref="Q405">IF($C405="","",_xll.ECONOMATICA($C405,"price",,"RealTime"))</f>
        <v/>
      </c>
      <c r="R405" s="83"/>
      <c r="S405" s="83" t="str" cm="1">
        <f t="array" ref="S405">IF($C405="","",_xll.ECONOMATICA($C405,"bidprice",,"RealTime"))</f>
        <v/>
      </c>
      <c r="T405" s="83" t="str" cm="1">
        <f t="array" ref="T405">IF($C405="","",_xll.ECONOMATICA($C405,"askprice",,"RealTime"))</f>
        <v/>
      </c>
      <c r="U405" s="86" t="str" cm="1">
        <f t="array" ref="U405">IF($C405="","",_xll.ECONOMATICA($C405,"pricediff",,"RealTime"))</f>
        <v/>
      </c>
      <c r="V405" s="86" t="str" cm="1">
        <f t="array" ref="V405">IF($C405="","",_xll.ECONOMATICA($C405,"percentdiff",,"RealTime"))</f>
        <v/>
      </c>
      <c r="W405" s="83" t="str" cm="1">
        <f t="array" ref="W405">IF($C405="","",_xll.ECONOMATICA($C405,"#shares",,"RealTime"))</f>
        <v/>
      </c>
      <c r="X405" s="83" t="str" cm="1">
        <f t="array" ref="X405">IF($C405="","",_xll.ECONOMATICA($C405,"volume$",,"RealTime"))</f>
        <v/>
      </c>
      <c r="Y405" s="87" t="str" cm="1">
        <f t="array" ref="Y405">IF($C405="","",_xll.ECONOMATICA($C405,"date",,"RealTime"))</f>
        <v/>
      </c>
    </row>
    <row r="406" spans="3:25" ht="15.5">
      <c r="C406" s="95"/>
      <c r="D406" s="96"/>
      <c r="E406" s="97"/>
      <c r="F406" s="98"/>
      <c r="G406" s="97"/>
      <c r="H406" s="97"/>
      <c r="J406" s="97"/>
      <c r="K406" s="97"/>
      <c r="L406" s="97"/>
      <c r="N406" s="84" t="str" cm="1">
        <f t="array" ref="N406">IF($C406="","",_xll.ECONOMATICA($C406,"open",,"RealTime"))</f>
        <v/>
      </c>
      <c r="O406" s="84" t="str" cm="1">
        <f t="array" ref="O406">IF($C406="","",_xll.ECONOMATICA($C406,"high",,"RealTime"))</f>
        <v/>
      </c>
      <c r="P406" s="84" t="str" cm="1">
        <f t="array" ref="P406">IF($C406="","",_xll.ECONOMATICA($C406,"low",,"RealTime"))</f>
        <v/>
      </c>
      <c r="Q406" s="84" t="str" cm="1">
        <f t="array" ref="Q406">IF($C406="","",_xll.ECONOMATICA($C406,"price",,"RealTime"))</f>
        <v/>
      </c>
      <c r="R406" s="84"/>
      <c r="S406" s="84" t="str" cm="1">
        <f t="array" ref="S406">IF($C406="","",_xll.ECONOMATICA($C406,"bidprice",,"RealTime"))</f>
        <v/>
      </c>
      <c r="T406" s="84" t="str" cm="1">
        <f t="array" ref="T406">IF($C406="","",_xll.ECONOMATICA($C406,"askprice",,"RealTime"))</f>
        <v/>
      </c>
      <c r="U406" s="88" t="str" cm="1">
        <f t="array" ref="U406">IF($C406="","",_xll.ECONOMATICA($C406,"pricediff",,"RealTime"))</f>
        <v/>
      </c>
      <c r="V406" s="88" t="str" cm="1">
        <f t="array" ref="V406">IF($C406="","",_xll.ECONOMATICA($C406,"percentdiff",,"RealTime"))</f>
        <v/>
      </c>
      <c r="W406" s="84" t="str" cm="1">
        <f t="array" ref="W406">IF($C406="","",_xll.ECONOMATICA($C406,"#shares",,"RealTime"))</f>
        <v/>
      </c>
      <c r="X406" s="84" t="str" cm="1">
        <f t="array" ref="X406">IF($C406="","",_xll.ECONOMATICA($C406,"volume$",,"RealTime"))</f>
        <v/>
      </c>
      <c r="Y406" s="89" t="str" cm="1">
        <f t="array" ref="Y406">IF($C406="","",_xll.ECONOMATICA($C406,"date",,"RealTime"))</f>
        <v/>
      </c>
    </row>
    <row r="407" spans="3:25" ht="15.5">
      <c r="C407" s="91"/>
      <c r="D407" s="92"/>
      <c r="E407" s="93"/>
      <c r="F407" s="94"/>
      <c r="G407" s="93"/>
      <c r="H407" s="93"/>
      <c r="J407" s="93"/>
      <c r="K407" s="93"/>
      <c r="L407" s="93"/>
      <c r="N407" s="83" t="str" cm="1">
        <f t="array" ref="N407">IF($C407="","",_xll.ECONOMATICA($C407,"open",,"RealTime"))</f>
        <v/>
      </c>
      <c r="O407" s="83" t="str" cm="1">
        <f t="array" ref="O407">IF($C407="","",_xll.ECONOMATICA($C407,"high",,"RealTime"))</f>
        <v/>
      </c>
      <c r="P407" s="83" t="str" cm="1">
        <f t="array" ref="P407">IF($C407="","",_xll.ECONOMATICA($C407,"low",,"RealTime"))</f>
        <v/>
      </c>
      <c r="Q407" s="83" t="str" cm="1">
        <f t="array" ref="Q407">IF($C407="","",_xll.ECONOMATICA($C407,"price",,"RealTime"))</f>
        <v/>
      </c>
      <c r="R407" s="83"/>
      <c r="S407" s="83" t="str" cm="1">
        <f t="array" ref="S407">IF($C407="","",_xll.ECONOMATICA($C407,"bidprice",,"RealTime"))</f>
        <v/>
      </c>
      <c r="T407" s="83" t="str" cm="1">
        <f t="array" ref="T407">IF($C407="","",_xll.ECONOMATICA($C407,"askprice",,"RealTime"))</f>
        <v/>
      </c>
      <c r="U407" s="86" t="str" cm="1">
        <f t="array" ref="U407">IF($C407="","",_xll.ECONOMATICA($C407,"pricediff",,"RealTime"))</f>
        <v/>
      </c>
      <c r="V407" s="86" t="str" cm="1">
        <f t="array" ref="V407">IF($C407="","",_xll.ECONOMATICA($C407,"percentdiff",,"RealTime"))</f>
        <v/>
      </c>
      <c r="W407" s="83" t="str" cm="1">
        <f t="array" ref="W407">IF($C407="","",_xll.ECONOMATICA($C407,"#shares",,"RealTime"))</f>
        <v/>
      </c>
      <c r="X407" s="83" t="str" cm="1">
        <f t="array" ref="X407">IF($C407="","",_xll.ECONOMATICA($C407,"volume$",,"RealTime"))</f>
        <v/>
      </c>
      <c r="Y407" s="87" t="str" cm="1">
        <f t="array" ref="Y407">IF($C407="","",_xll.ECONOMATICA($C407,"date",,"RealTime"))</f>
        <v/>
      </c>
    </row>
    <row r="408" spans="3:25" ht="15.5">
      <c r="C408" s="95"/>
      <c r="D408" s="96"/>
      <c r="E408" s="97"/>
      <c r="F408" s="98"/>
      <c r="G408" s="97"/>
      <c r="H408" s="97"/>
      <c r="J408" s="97"/>
      <c r="K408" s="97"/>
      <c r="L408" s="97"/>
      <c r="N408" s="84" t="str" cm="1">
        <f t="array" ref="N408">IF($C408="","",_xll.ECONOMATICA($C408,"open",,"RealTime"))</f>
        <v/>
      </c>
      <c r="O408" s="84" t="str" cm="1">
        <f t="array" ref="O408">IF($C408="","",_xll.ECONOMATICA($C408,"high",,"RealTime"))</f>
        <v/>
      </c>
      <c r="P408" s="84" t="str" cm="1">
        <f t="array" ref="P408">IF($C408="","",_xll.ECONOMATICA($C408,"low",,"RealTime"))</f>
        <v/>
      </c>
      <c r="Q408" s="84" t="str" cm="1">
        <f t="array" ref="Q408">IF($C408="","",_xll.ECONOMATICA($C408,"price",,"RealTime"))</f>
        <v/>
      </c>
      <c r="R408" s="84"/>
      <c r="S408" s="84" t="str" cm="1">
        <f t="array" ref="S408">IF($C408="","",_xll.ECONOMATICA($C408,"bidprice",,"RealTime"))</f>
        <v/>
      </c>
      <c r="T408" s="84" t="str" cm="1">
        <f t="array" ref="T408">IF($C408="","",_xll.ECONOMATICA($C408,"askprice",,"RealTime"))</f>
        <v/>
      </c>
      <c r="U408" s="88" t="str" cm="1">
        <f t="array" ref="U408">IF($C408="","",_xll.ECONOMATICA($C408,"pricediff",,"RealTime"))</f>
        <v/>
      </c>
      <c r="V408" s="88" t="str" cm="1">
        <f t="array" ref="V408">IF($C408="","",_xll.ECONOMATICA($C408,"percentdiff",,"RealTime"))</f>
        <v/>
      </c>
      <c r="W408" s="84" t="str" cm="1">
        <f t="array" ref="W408">IF($C408="","",_xll.ECONOMATICA($C408,"#shares",,"RealTime"))</f>
        <v/>
      </c>
      <c r="X408" s="84" t="str" cm="1">
        <f t="array" ref="X408">IF($C408="","",_xll.ECONOMATICA($C408,"volume$",,"RealTime"))</f>
        <v/>
      </c>
      <c r="Y408" s="89" t="str" cm="1">
        <f t="array" ref="Y408">IF($C408="","",_xll.ECONOMATICA($C408,"date",,"RealTime"))</f>
        <v/>
      </c>
    </row>
    <row r="409" spans="3:25" ht="15.5">
      <c r="C409" s="91"/>
      <c r="D409" s="92"/>
      <c r="E409" s="93"/>
      <c r="F409" s="94"/>
      <c r="G409" s="93"/>
      <c r="H409" s="93"/>
      <c r="J409" s="93"/>
      <c r="K409" s="93"/>
      <c r="L409" s="93"/>
      <c r="N409" s="83" t="str" cm="1">
        <f t="array" ref="N409">IF($C409="","",_xll.ECONOMATICA($C409,"open",,"RealTime"))</f>
        <v/>
      </c>
      <c r="O409" s="83" t="str" cm="1">
        <f t="array" ref="O409">IF($C409="","",_xll.ECONOMATICA($C409,"high",,"RealTime"))</f>
        <v/>
      </c>
      <c r="P409" s="83" t="str" cm="1">
        <f t="array" ref="P409">IF($C409="","",_xll.ECONOMATICA($C409,"low",,"RealTime"))</f>
        <v/>
      </c>
      <c r="Q409" s="83" t="str" cm="1">
        <f t="array" ref="Q409">IF($C409="","",_xll.ECONOMATICA($C409,"price",,"RealTime"))</f>
        <v/>
      </c>
      <c r="R409" s="83"/>
      <c r="S409" s="83" t="str" cm="1">
        <f t="array" ref="S409">IF($C409="","",_xll.ECONOMATICA($C409,"bidprice",,"RealTime"))</f>
        <v/>
      </c>
      <c r="T409" s="83" t="str" cm="1">
        <f t="array" ref="T409">IF($C409="","",_xll.ECONOMATICA($C409,"askprice",,"RealTime"))</f>
        <v/>
      </c>
      <c r="U409" s="86" t="str" cm="1">
        <f t="array" ref="U409">IF($C409="","",_xll.ECONOMATICA($C409,"pricediff",,"RealTime"))</f>
        <v/>
      </c>
      <c r="V409" s="86" t="str" cm="1">
        <f t="array" ref="V409">IF($C409="","",_xll.ECONOMATICA($C409,"percentdiff",,"RealTime"))</f>
        <v/>
      </c>
      <c r="W409" s="83" t="str" cm="1">
        <f t="array" ref="W409">IF($C409="","",_xll.ECONOMATICA($C409,"#shares",,"RealTime"))</f>
        <v/>
      </c>
      <c r="X409" s="83" t="str" cm="1">
        <f t="array" ref="X409">IF($C409="","",_xll.ECONOMATICA($C409,"volume$",,"RealTime"))</f>
        <v/>
      </c>
      <c r="Y409" s="87" t="str" cm="1">
        <f t="array" ref="Y409">IF($C409="","",_xll.ECONOMATICA($C409,"date",,"RealTime"))</f>
        <v/>
      </c>
    </row>
    <row r="410" spans="3:25" ht="15.5">
      <c r="C410" s="95"/>
      <c r="D410" s="96"/>
      <c r="E410" s="97"/>
      <c r="F410" s="98"/>
      <c r="G410" s="97"/>
      <c r="H410" s="97"/>
      <c r="J410" s="97"/>
      <c r="K410" s="97"/>
      <c r="L410" s="97"/>
      <c r="N410" s="84" t="str" cm="1">
        <f t="array" ref="N410">IF($C410="","",_xll.ECONOMATICA($C410,"open",,"RealTime"))</f>
        <v/>
      </c>
      <c r="O410" s="84" t="str" cm="1">
        <f t="array" ref="O410">IF($C410="","",_xll.ECONOMATICA($C410,"high",,"RealTime"))</f>
        <v/>
      </c>
      <c r="P410" s="84" t="str" cm="1">
        <f t="array" ref="P410">IF($C410="","",_xll.ECONOMATICA($C410,"low",,"RealTime"))</f>
        <v/>
      </c>
      <c r="Q410" s="84" t="str" cm="1">
        <f t="array" ref="Q410">IF($C410="","",_xll.ECONOMATICA($C410,"price",,"RealTime"))</f>
        <v/>
      </c>
      <c r="R410" s="84"/>
      <c r="S410" s="84" t="str" cm="1">
        <f t="array" ref="S410">IF($C410="","",_xll.ECONOMATICA($C410,"bidprice",,"RealTime"))</f>
        <v/>
      </c>
      <c r="T410" s="84" t="str" cm="1">
        <f t="array" ref="T410">IF($C410="","",_xll.ECONOMATICA($C410,"askprice",,"RealTime"))</f>
        <v/>
      </c>
      <c r="U410" s="88" t="str" cm="1">
        <f t="array" ref="U410">IF($C410="","",_xll.ECONOMATICA($C410,"pricediff",,"RealTime"))</f>
        <v/>
      </c>
      <c r="V410" s="88" t="str" cm="1">
        <f t="array" ref="V410">IF($C410="","",_xll.ECONOMATICA($C410,"percentdiff",,"RealTime"))</f>
        <v/>
      </c>
      <c r="W410" s="84" t="str" cm="1">
        <f t="array" ref="W410">IF($C410="","",_xll.ECONOMATICA($C410,"#shares",,"RealTime"))</f>
        <v/>
      </c>
      <c r="X410" s="84" t="str" cm="1">
        <f t="array" ref="X410">IF($C410="","",_xll.ECONOMATICA($C410,"volume$",,"RealTime"))</f>
        <v/>
      </c>
      <c r="Y410" s="89" t="str" cm="1">
        <f t="array" ref="Y410">IF($C410="","",_xll.ECONOMATICA($C410,"date",,"RealTime"))</f>
        <v/>
      </c>
    </row>
    <row r="411" spans="3:25" ht="15.5">
      <c r="C411" s="91"/>
      <c r="D411" s="92"/>
      <c r="E411" s="93"/>
      <c r="F411" s="94"/>
      <c r="G411" s="93"/>
      <c r="H411" s="93"/>
      <c r="J411" s="93"/>
      <c r="K411" s="93"/>
      <c r="L411" s="93"/>
      <c r="N411" s="83" t="str" cm="1">
        <f t="array" ref="N411">IF($C411="","",_xll.ECONOMATICA($C411,"open",,"RealTime"))</f>
        <v/>
      </c>
      <c r="O411" s="83" t="str" cm="1">
        <f t="array" ref="O411">IF($C411="","",_xll.ECONOMATICA($C411,"high",,"RealTime"))</f>
        <v/>
      </c>
      <c r="P411" s="83" t="str" cm="1">
        <f t="array" ref="P411">IF($C411="","",_xll.ECONOMATICA($C411,"low",,"RealTime"))</f>
        <v/>
      </c>
      <c r="Q411" s="83" t="str" cm="1">
        <f t="array" ref="Q411">IF($C411="","",_xll.ECONOMATICA($C411,"price",,"RealTime"))</f>
        <v/>
      </c>
      <c r="R411" s="83"/>
      <c r="S411" s="83" t="str" cm="1">
        <f t="array" ref="S411">IF($C411="","",_xll.ECONOMATICA($C411,"bidprice",,"RealTime"))</f>
        <v/>
      </c>
      <c r="T411" s="83" t="str" cm="1">
        <f t="array" ref="T411">IF($C411="","",_xll.ECONOMATICA($C411,"askprice",,"RealTime"))</f>
        <v/>
      </c>
      <c r="U411" s="86" t="str" cm="1">
        <f t="array" ref="U411">IF($C411="","",_xll.ECONOMATICA($C411,"pricediff",,"RealTime"))</f>
        <v/>
      </c>
      <c r="V411" s="86" t="str" cm="1">
        <f t="array" ref="V411">IF($C411="","",_xll.ECONOMATICA($C411,"percentdiff",,"RealTime"))</f>
        <v/>
      </c>
      <c r="W411" s="83" t="str" cm="1">
        <f t="array" ref="W411">IF($C411="","",_xll.ECONOMATICA($C411,"#shares",,"RealTime"))</f>
        <v/>
      </c>
      <c r="X411" s="83" t="str" cm="1">
        <f t="array" ref="X411">IF($C411="","",_xll.ECONOMATICA($C411,"volume$",,"RealTime"))</f>
        <v/>
      </c>
      <c r="Y411" s="87" t="str" cm="1">
        <f t="array" ref="Y411">IF($C411="","",_xll.ECONOMATICA($C411,"date",,"RealTime"))</f>
        <v/>
      </c>
    </row>
    <row r="412" spans="3:25" ht="15.5">
      <c r="C412" s="95"/>
      <c r="D412" s="96"/>
      <c r="E412" s="97"/>
      <c r="F412" s="98"/>
      <c r="G412" s="97"/>
      <c r="H412" s="97"/>
      <c r="J412" s="97"/>
      <c r="K412" s="97"/>
      <c r="L412" s="97"/>
      <c r="N412" s="84" t="str" cm="1">
        <f t="array" ref="N412">IF($C412="","",_xll.ECONOMATICA($C412,"open",,"RealTime"))</f>
        <v/>
      </c>
      <c r="O412" s="84" t="str" cm="1">
        <f t="array" ref="O412">IF($C412="","",_xll.ECONOMATICA($C412,"high",,"RealTime"))</f>
        <v/>
      </c>
      <c r="P412" s="84" t="str" cm="1">
        <f t="array" ref="P412">IF($C412="","",_xll.ECONOMATICA($C412,"low",,"RealTime"))</f>
        <v/>
      </c>
      <c r="Q412" s="84" t="str" cm="1">
        <f t="array" ref="Q412">IF($C412="","",_xll.ECONOMATICA($C412,"price",,"RealTime"))</f>
        <v/>
      </c>
      <c r="R412" s="84"/>
      <c r="S412" s="84" t="str" cm="1">
        <f t="array" ref="S412">IF($C412="","",_xll.ECONOMATICA($C412,"bidprice",,"RealTime"))</f>
        <v/>
      </c>
      <c r="T412" s="84" t="str" cm="1">
        <f t="array" ref="T412">IF($C412="","",_xll.ECONOMATICA($C412,"askprice",,"RealTime"))</f>
        <v/>
      </c>
      <c r="U412" s="88" t="str" cm="1">
        <f t="array" ref="U412">IF($C412="","",_xll.ECONOMATICA($C412,"pricediff",,"RealTime"))</f>
        <v/>
      </c>
      <c r="V412" s="88" t="str" cm="1">
        <f t="array" ref="V412">IF($C412="","",_xll.ECONOMATICA($C412,"percentdiff",,"RealTime"))</f>
        <v/>
      </c>
      <c r="W412" s="84" t="str" cm="1">
        <f t="array" ref="W412">IF($C412="","",_xll.ECONOMATICA($C412,"#shares",,"RealTime"))</f>
        <v/>
      </c>
      <c r="X412" s="84" t="str" cm="1">
        <f t="array" ref="X412">IF($C412="","",_xll.ECONOMATICA($C412,"volume$",,"RealTime"))</f>
        <v/>
      </c>
      <c r="Y412" s="89" t="str" cm="1">
        <f t="array" ref="Y412">IF($C412="","",_xll.ECONOMATICA($C412,"date",,"RealTime"))</f>
        <v/>
      </c>
    </row>
    <row r="413" spans="3:25" ht="15.5">
      <c r="C413" s="91"/>
      <c r="D413" s="92"/>
      <c r="E413" s="93"/>
      <c r="F413" s="94"/>
      <c r="G413" s="93"/>
      <c r="H413" s="93"/>
      <c r="J413" s="93"/>
      <c r="K413" s="93"/>
      <c r="L413" s="93"/>
      <c r="N413" s="83" t="str" cm="1">
        <f t="array" ref="N413">IF($C413="","",_xll.ECONOMATICA($C413,"open",,"RealTime"))</f>
        <v/>
      </c>
      <c r="O413" s="83" t="str" cm="1">
        <f t="array" ref="O413">IF($C413="","",_xll.ECONOMATICA($C413,"high",,"RealTime"))</f>
        <v/>
      </c>
      <c r="P413" s="83" t="str" cm="1">
        <f t="array" ref="P413">IF($C413="","",_xll.ECONOMATICA($C413,"low",,"RealTime"))</f>
        <v/>
      </c>
      <c r="Q413" s="83" t="str" cm="1">
        <f t="array" ref="Q413">IF($C413="","",_xll.ECONOMATICA($C413,"price",,"RealTime"))</f>
        <v/>
      </c>
      <c r="R413" s="83"/>
      <c r="S413" s="83" t="str" cm="1">
        <f t="array" ref="S413">IF($C413="","",_xll.ECONOMATICA($C413,"bidprice",,"RealTime"))</f>
        <v/>
      </c>
      <c r="T413" s="83" t="str" cm="1">
        <f t="array" ref="T413">IF($C413="","",_xll.ECONOMATICA($C413,"askprice",,"RealTime"))</f>
        <v/>
      </c>
      <c r="U413" s="86" t="str" cm="1">
        <f t="array" ref="U413">IF($C413="","",_xll.ECONOMATICA($C413,"pricediff",,"RealTime"))</f>
        <v/>
      </c>
      <c r="V413" s="86" t="str" cm="1">
        <f t="array" ref="V413">IF($C413="","",_xll.ECONOMATICA($C413,"percentdiff",,"RealTime"))</f>
        <v/>
      </c>
      <c r="W413" s="83" t="str" cm="1">
        <f t="array" ref="W413">IF($C413="","",_xll.ECONOMATICA($C413,"#shares",,"RealTime"))</f>
        <v/>
      </c>
      <c r="X413" s="83" t="str" cm="1">
        <f t="array" ref="X413">IF($C413="","",_xll.ECONOMATICA($C413,"volume$",,"RealTime"))</f>
        <v/>
      </c>
      <c r="Y413" s="87" t="str" cm="1">
        <f t="array" ref="Y413">IF($C413="","",_xll.ECONOMATICA($C413,"date",,"RealTime"))</f>
        <v/>
      </c>
    </row>
    <row r="414" spans="3:25" ht="15.5">
      <c r="C414" s="95"/>
      <c r="D414" s="96"/>
      <c r="E414" s="97"/>
      <c r="F414" s="98"/>
      <c r="G414" s="97"/>
      <c r="H414" s="97"/>
      <c r="J414" s="97"/>
      <c r="K414" s="97"/>
      <c r="L414" s="97"/>
      <c r="N414" s="84" t="str" cm="1">
        <f t="array" ref="N414">IF($C414="","",_xll.ECONOMATICA($C414,"open",,"RealTime"))</f>
        <v/>
      </c>
      <c r="O414" s="84" t="str" cm="1">
        <f t="array" ref="O414">IF($C414="","",_xll.ECONOMATICA($C414,"high",,"RealTime"))</f>
        <v/>
      </c>
      <c r="P414" s="84" t="str" cm="1">
        <f t="array" ref="P414">IF($C414="","",_xll.ECONOMATICA($C414,"low",,"RealTime"))</f>
        <v/>
      </c>
      <c r="Q414" s="84" t="str" cm="1">
        <f t="array" ref="Q414">IF($C414="","",_xll.ECONOMATICA($C414,"price",,"RealTime"))</f>
        <v/>
      </c>
      <c r="R414" s="84"/>
      <c r="S414" s="84" t="str" cm="1">
        <f t="array" ref="S414">IF($C414="","",_xll.ECONOMATICA($C414,"bidprice",,"RealTime"))</f>
        <v/>
      </c>
      <c r="T414" s="84" t="str" cm="1">
        <f t="array" ref="T414">IF($C414="","",_xll.ECONOMATICA($C414,"askprice",,"RealTime"))</f>
        <v/>
      </c>
      <c r="U414" s="88" t="str" cm="1">
        <f t="array" ref="U414">IF($C414="","",_xll.ECONOMATICA($C414,"pricediff",,"RealTime"))</f>
        <v/>
      </c>
      <c r="V414" s="88" t="str" cm="1">
        <f t="array" ref="V414">IF($C414="","",_xll.ECONOMATICA($C414,"percentdiff",,"RealTime"))</f>
        <v/>
      </c>
      <c r="W414" s="84" t="str" cm="1">
        <f t="array" ref="W414">IF($C414="","",_xll.ECONOMATICA($C414,"#shares",,"RealTime"))</f>
        <v/>
      </c>
      <c r="X414" s="84" t="str" cm="1">
        <f t="array" ref="X414">IF($C414="","",_xll.ECONOMATICA($C414,"volume$",,"RealTime"))</f>
        <v/>
      </c>
      <c r="Y414" s="89" t="str" cm="1">
        <f t="array" ref="Y414">IF($C414="","",_xll.ECONOMATICA($C414,"date",,"RealTime"))</f>
        <v/>
      </c>
    </row>
    <row r="415" spans="3:25" ht="15.5">
      <c r="C415" s="91"/>
      <c r="D415" s="92"/>
      <c r="E415" s="93"/>
      <c r="F415" s="94"/>
      <c r="G415" s="93"/>
      <c r="H415" s="93"/>
      <c r="J415" s="93"/>
      <c r="K415" s="93"/>
      <c r="L415" s="93"/>
      <c r="N415" s="83" t="str" cm="1">
        <f t="array" ref="N415">IF($C415="","",_xll.ECONOMATICA($C415,"open",,"RealTime"))</f>
        <v/>
      </c>
      <c r="O415" s="83" t="str" cm="1">
        <f t="array" ref="O415">IF($C415="","",_xll.ECONOMATICA($C415,"high",,"RealTime"))</f>
        <v/>
      </c>
      <c r="P415" s="83" t="str" cm="1">
        <f t="array" ref="P415">IF($C415="","",_xll.ECONOMATICA($C415,"low",,"RealTime"))</f>
        <v/>
      </c>
      <c r="Q415" s="83" t="str" cm="1">
        <f t="array" ref="Q415">IF($C415="","",_xll.ECONOMATICA($C415,"price",,"RealTime"))</f>
        <v/>
      </c>
      <c r="R415" s="83"/>
      <c r="S415" s="83" t="str" cm="1">
        <f t="array" ref="S415">IF($C415="","",_xll.ECONOMATICA($C415,"bidprice",,"RealTime"))</f>
        <v/>
      </c>
      <c r="T415" s="83" t="str" cm="1">
        <f t="array" ref="T415">IF($C415="","",_xll.ECONOMATICA($C415,"askprice",,"RealTime"))</f>
        <v/>
      </c>
      <c r="U415" s="86" t="str" cm="1">
        <f t="array" ref="U415">IF($C415="","",_xll.ECONOMATICA($C415,"pricediff",,"RealTime"))</f>
        <v/>
      </c>
      <c r="V415" s="86" t="str" cm="1">
        <f t="array" ref="V415">IF($C415="","",_xll.ECONOMATICA($C415,"percentdiff",,"RealTime"))</f>
        <v/>
      </c>
      <c r="W415" s="83" t="str" cm="1">
        <f t="array" ref="W415">IF($C415="","",_xll.ECONOMATICA($C415,"#shares",,"RealTime"))</f>
        <v/>
      </c>
      <c r="X415" s="83" t="str" cm="1">
        <f t="array" ref="X415">IF($C415="","",_xll.ECONOMATICA($C415,"volume$",,"RealTime"))</f>
        <v/>
      </c>
      <c r="Y415" s="87" t="str" cm="1">
        <f t="array" ref="Y415">IF($C415="","",_xll.ECONOMATICA($C415,"date",,"RealTime"))</f>
        <v/>
      </c>
    </row>
    <row r="416" spans="3:25" ht="15.5">
      <c r="C416" s="95"/>
      <c r="D416" s="96"/>
      <c r="E416" s="97"/>
      <c r="F416" s="98"/>
      <c r="G416" s="97"/>
      <c r="H416" s="97"/>
      <c r="J416" s="97"/>
      <c r="K416" s="97"/>
      <c r="L416" s="97"/>
      <c r="N416" s="84" t="str" cm="1">
        <f t="array" ref="N416">IF($C416="","",_xll.ECONOMATICA($C416,"open",,"RealTime"))</f>
        <v/>
      </c>
      <c r="O416" s="84" t="str" cm="1">
        <f t="array" ref="O416">IF($C416="","",_xll.ECONOMATICA($C416,"high",,"RealTime"))</f>
        <v/>
      </c>
      <c r="P416" s="84" t="str" cm="1">
        <f t="array" ref="P416">IF($C416="","",_xll.ECONOMATICA($C416,"low",,"RealTime"))</f>
        <v/>
      </c>
      <c r="Q416" s="84" t="str" cm="1">
        <f t="array" ref="Q416">IF($C416="","",_xll.ECONOMATICA($C416,"price",,"RealTime"))</f>
        <v/>
      </c>
      <c r="R416" s="84"/>
      <c r="S416" s="84" t="str" cm="1">
        <f t="array" ref="S416">IF($C416="","",_xll.ECONOMATICA($C416,"bidprice",,"RealTime"))</f>
        <v/>
      </c>
      <c r="T416" s="84" t="str" cm="1">
        <f t="array" ref="T416">IF($C416="","",_xll.ECONOMATICA($C416,"askprice",,"RealTime"))</f>
        <v/>
      </c>
      <c r="U416" s="88" t="str" cm="1">
        <f t="array" ref="U416">IF($C416="","",_xll.ECONOMATICA($C416,"pricediff",,"RealTime"))</f>
        <v/>
      </c>
      <c r="V416" s="88" t="str" cm="1">
        <f t="array" ref="V416">IF($C416="","",_xll.ECONOMATICA($C416,"percentdiff",,"RealTime"))</f>
        <v/>
      </c>
      <c r="W416" s="84" t="str" cm="1">
        <f t="array" ref="W416">IF($C416="","",_xll.ECONOMATICA($C416,"#shares",,"RealTime"))</f>
        <v/>
      </c>
      <c r="X416" s="84" t="str" cm="1">
        <f t="array" ref="X416">IF($C416="","",_xll.ECONOMATICA($C416,"volume$",,"RealTime"))</f>
        <v/>
      </c>
      <c r="Y416" s="89" t="str" cm="1">
        <f t="array" ref="Y416">IF($C416="","",_xll.ECONOMATICA($C416,"date",,"RealTime"))</f>
        <v/>
      </c>
    </row>
    <row r="417" spans="3:25" ht="15.5">
      <c r="C417" s="91"/>
      <c r="D417" s="92"/>
      <c r="E417" s="93"/>
      <c r="F417" s="94"/>
      <c r="G417" s="93"/>
      <c r="H417" s="93"/>
      <c r="J417" s="93"/>
      <c r="K417" s="93"/>
      <c r="L417" s="93"/>
      <c r="N417" s="83" t="str" cm="1">
        <f t="array" ref="N417">IF($C417="","",_xll.ECONOMATICA($C417,"open",,"RealTime"))</f>
        <v/>
      </c>
      <c r="O417" s="83" t="str" cm="1">
        <f t="array" ref="O417">IF($C417="","",_xll.ECONOMATICA($C417,"high",,"RealTime"))</f>
        <v/>
      </c>
      <c r="P417" s="83" t="str" cm="1">
        <f t="array" ref="P417">IF($C417="","",_xll.ECONOMATICA($C417,"low",,"RealTime"))</f>
        <v/>
      </c>
      <c r="Q417" s="83" t="str" cm="1">
        <f t="array" ref="Q417">IF($C417="","",_xll.ECONOMATICA($C417,"price",,"RealTime"))</f>
        <v/>
      </c>
      <c r="R417" s="83"/>
      <c r="S417" s="83" t="str" cm="1">
        <f t="array" ref="S417">IF($C417="","",_xll.ECONOMATICA($C417,"bidprice",,"RealTime"))</f>
        <v/>
      </c>
      <c r="T417" s="83" t="str" cm="1">
        <f t="array" ref="T417">IF($C417="","",_xll.ECONOMATICA($C417,"askprice",,"RealTime"))</f>
        <v/>
      </c>
      <c r="U417" s="86" t="str" cm="1">
        <f t="array" ref="U417">IF($C417="","",_xll.ECONOMATICA($C417,"pricediff",,"RealTime"))</f>
        <v/>
      </c>
      <c r="V417" s="86" t="str" cm="1">
        <f t="array" ref="V417">IF($C417="","",_xll.ECONOMATICA($C417,"percentdiff",,"RealTime"))</f>
        <v/>
      </c>
      <c r="W417" s="83" t="str" cm="1">
        <f t="array" ref="W417">IF($C417="","",_xll.ECONOMATICA($C417,"#shares",,"RealTime"))</f>
        <v/>
      </c>
      <c r="X417" s="83" t="str" cm="1">
        <f t="array" ref="X417">IF($C417="","",_xll.ECONOMATICA($C417,"volume$",,"RealTime"))</f>
        <v/>
      </c>
      <c r="Y417" s="87" t="str" cm="1">
        <f t="array" ref="Y417">IF($C417="","",_xll.ECONOMATICA($C417,"date",,"RealTime"))</f>
        <v/>
      </c>
    </row>
    <row r="418" spans="3:25" ht="15.5">
      <c r="C418" s="95"/>
      <c r="D418" s="96"/>
      <c r="E418" s="97"/>
      <c r="F418" s="98"/>
      <c r="G418" s="97"/>
      <c r="H418" s="97"/>
      <c r="J418" s="97"/>
      <c r="K418" s="97"/>
      <c r="L418" s="97"/>
      <c r="N418" s="84" t="str" cm="1">
        <f t="array" ref="N418">IF($C418="","",_xll.ECONOMATICA($C418,"open",,"RealTime"))</f>
        <v/>
      </c>
      <c r="O418" s="84" t="str" cm="1">
        <f t="array" ref="O418">IF($C418="","",_xll.ECONOMATICA($C418,"high",,"RealTime"))</f>
        <v/>
      </c>
      <c r="P418" s="84" t="str" cm="1">
        <f t="array" ref="P418">IF($C418="","",_xll.ECONOMATICA($C418,"low",,"RealTime"))</f>
        <v/>
      </c>
      <c r="Q418" s="84" t="str" cm="1">
        <f t="array" ref="Q418">IF($C418="","",_xll.ECONOMATICA($C418,"price",,"RealTime"))</f>
        <v/>
      </c>
      <c r="R418" s="84"/>
      <c r="S418" s="84" t="str" cm="1">
        <f t="array" ref="S418">IF($C418="","",_xll.ECONOMATICA($C418,"bidprice",,"RealTime"))</f>
        <v/>
      </c>
      <c r="T418" s="84" t="str" cm="1">
        <f t="array" ref="T418">IF($C418="","",_xll.ECONOMATICA($C418,"askprice",,"RealTime"))</f>
        <v/>
      </c>
      <c r="U418" s="88" t="str" cm="1">
        <f t="array" ref="U418">IF($C418="","",_xll.ECONOMATICA($C418,"pricediff",,"RealTime"))</f>
        <v/>
      </c>
      <c r="V418" s="88" t="str" cm="1">
        <f t="array" ref="V418">IF($C418="","",_xll.ECONOMATICA($C418,"percentdiff",,"RealTime"))</f>
        <v/>
      </c>
      <c r="W418" s="84" t="str" cm="1">
        <f t="array" ref="W418">IF($C418="","",_xll.ECONOMATICA($C418,"#shares",,"RealTime"))</f>
        <v/>
      </c>
      <c r="X418" s="84" t="str" cm="1">
        <f t="array" ref="X418">IF($C418="","",_xll.ECONOMATICA($C418,"volume$",,"RealTime"))</f>
        <v/>
      </c>
      <c r="Y418" s="89" t="str" cm="1">
        <f t="array" ref="Y418">IF($C418="","",_xll.ECONOMATICA($C418,"date",,"RealTime"))</f>
        <v/>
      </c>
    </row>
    <row r="419" spans="3:25" ht="15.5">
      <c r="C419" s="91"/>
      <c r="D419" s="92"/>
      <c r="E419" s="93"/>
      <c r="F419" s="94"/>
      <c r="G419" s="93"/>
      <c r="H419" s="93"/>
      <c r="J419" s="93"/>
      <c r="K419" s="93"/>
      <c r="L419" s="93"/>
      <c r="N419" s="83" t="str" cm="1">
        <f t="array" ref="N419">IF($C419="","",_xll.ECONOMATICA($C419,"open",,"RealTime"))</f>
        <v/>
      </c>
      <c r="O419" s="83" t="str" cm="1">
        <f t="array" ref="O419">IF($C419="","",_xll.ECONOMATICA($C419,"high",,"RealTime"))</f>
        <v/>
      </c>
      <c r="P419" s="83" t="str" cm="1">
        <f t="array" ref="P419">IF($C419="","",_xll.ECONOMATICA($C419,"low",,"RealTime"))</f>
        <v/>
      </c>
      <c r="Q419" s="83" t="str" cm="1">
        <f t="array" ref="Q419">IF($C419="","",_xll.ECONOMATICA($C419,"price",,"RealTime"))</f>
        <v/>
      </c>
      <c r="R419" s="83"/>
      <c r="S419" s="83" t="str" cm="1">
        <f t="array" ref="S419">IF($C419="","",_xll.ECONOMATICA($C419,"bidprice",,"RealTime"))</f>
        <v/>
      </c>
      <c r="T419" s="83" t="str" cm="1">
        <f t="array" ref="T419">IF($C419="","",_xll.ECONOMATICA($C419,"askprice",,"RealTime"))</f>
        <v/>
      </c>
      <c r="U419" s="86" t="str" cm="1">
        <f t="array" ref="U419">IF($C419="","",_xll.ECONOMATICA($C419,"pricediff",,"RealTime"))</f>
        <v/>
      </c>
      <c r="V419" s="86" t="str" cm="1">
        <f t="array" ref="V419">IF($C419="","",_xll.ECONOMATICA($C419,"percentdiff",,"RealTime"))</f>
        <v/>
      </c>
      <c r="W419" s="83" t="str" cm="1">
        <f t="array" ref="W419">IF($C419="","",_xll.ECONOMATICA($C419,"#shares",,"RealTime"))</f>
        <v/>
      </c>
      <c r="X419" s="83" t="str" cm="1">
        <f t="array" ref="X419">IF($C419="","",_xll.ECONOMATICA($C419,"volume$",,"RealTime"))</f>
        <v/>
      </c>
      <c r="Y419" s="87" t="str" cm="1">
        <f t="array" ref="Y419">IF($C419="","",_xll.ECONOMATICA($C419,"date",,"RealTime"))</f>
        <v/>
      </c>
    </row>
    <row r="420" spans="3:25" ht="15.5">
      <c r="C420" s="95"/>
      <c r="D420" s="96"/>
      <c r="E420" s="97"/>
      <c r="F420" s="98"/>
      <c r="G420" s="97"/>
      <c r="H420" s="97"/>
      <c r="J420" s="97"/>
      <c r="K420" s="97"/>
      <c r="L420" s="97"/>
      <c r="N420" s="84" t="str" cm="1">
        <f t="array" ref="N420">IF($C420="","",_xll.ECONOMATICA($C420,"open",,"RealTime"))</f>
        <v/>
      </c>
      <c r="O420" s="84" t="str" cm="1">
        <f t="array" ref="O420">IF($C420="","",_xll.ECONOMATICA($C420,"high",,"RealTime"))</f>
        <v/>
      </c>
      <c r="P420" s="84" t="str" cm="1">
        <f t="array" ref="P420">IF($C420="","",_xll.ECONOMATICA($C420,"low",,"RealTime"))</f>
        <v/>
      </c>
      <c r="Q420" s="84" t="str" cm="1">
        <f t="array" ref="Q420">IF($C420="","",_xll.ECONOMATICA($C420,"price",,"RealTime"))</f>
        <v/>
      </c>
      <c r="R420" s="84"/>
      <c r="S420" s="84" t="str" cm="1">
        <f t="array" ref="S420">IF($C420="","",_xll.ECONOMATICA($C420,"bidprice",,"RealTime"))</f>
        <v/>
      </c>
      <c r="T420" s="84" t="str" cm="1">
        <f t="array" ref="T420">IF($C420="","",_xll.ECONOMATICA($C420,"askprice",,"RealTime"))</f>
        <v/>
      </c>
      <c r="U420" s="88" t="str" cm="1">
        <f t="array" ref="U420">IF($C420="","",_xll.ECONOMATICA($C420,"pricediff",,"RealTime"))</f>
        <v/>
      </c>
      <c r="V420" s="88" t="str" cm="1">
        <f t="array" ref="V420">IF($C420="","",_xll.ECONOMATICA($C420,"percentdiff",,"RealTime"))</f>
        <v/>
      </c>
      <c r="W420" s="84" t="str" cm="1">
        <f t="array" ref="W420">IF($C420="","",_xll.ECONOMATICA($C420,"#shares",,"RealTime"))</f>
        <v/>
      </c>
      <c r="X420" s="84" t="str" cm="1">
        <f t="array" ref="X420">IF($C420="","",_xll.ECONOMATICA($C420,"volume$",,"RealTime"))</f>
        <v/>
      </c>
      <c r="Y420" s="89" t="str" cm="1">
        <f t="array" ref="Y420">IF($C420="","",_xll.ECONOMATICA($C420,"date",,"RealTime"))</f>
        <v/>
      </c>
    </row>
    <row r="421" spans="3:25" ht="15.5">
      <c r="C421" s="91"/>
      <c r="D421" s="92"/>
      <c r="E421" s="93"/>
      <c r="F421" s="94"/>
      <c r="G421" s="93"/>
      <c r="H421" s="93"/>
      <c r="J421" s="93"/>
      <c r="K421" s="93"/>
      <c r="L421" s="93"/>
      <c r="N421" s="83" t="str" cm="1">
        <f t="array" ref="N421">IF($C421="","",_xll.ECONOMATICA($C421,"open",,"RealTime"))</f>
        <v/>
      </c>
      <c r="O421" s="83" t="str" cm="1">
        <f t="array" ref="O421">IF($C421="","",_xll.ECONOMATICA($C421,"high",,"RealTime"))</f>
        <v/>
      </c>
      <c r="P421" s="83" t="str" cm="1">
        <f t="array" ref="P421">IF($C421="","",_xll.ECONOMATICA($C421,"low",,"RealTime"))</f>
        <v/>
      </c>
      <c r="Q421" s="83" t="str" cm="1">
        <f t="array" ref="Q421">IF($C421="","",_xll.ECONOMATICA($C421,"price",,"RealTime"))</f>
        <v/>
      </c>
      <c r="R421" s="83"/>
      <c r="S421" s="83" t="str" cm="1">
        <f t="array" ref="S421">IF($C421="","",_xll.ECONOMATICA($C421,"bidprice",,"RealTime"))</f>
        <v/>
      </c>
      <c r="T421" s="83" t="str" cm="1">
        <f t="array" ref="T421">IF($C421="","",_xll.ECONOMATICA($C421,"askprice",,"RealTime"))</f>
        <v/>
      </c>
      <c r="U421" s="86" t="str" cm="1">
        <f t="array" ref="U421">IF($C421="","",_xll.ECONOMATICA($C421,"pricediff",,"RealTime"))</f>
        <v/>
      </c>
      <c r="V421" s="86" t="str" cm="1">
        <f t="array" ref="V421">IF($C421="","",_xll.ECONOMATICA($C421,"percentdiff",,"RealTime"))</f>
        <v/>
      </c>
      <c r="W421" s="83" t="str" cm="1">
        <f t="array" ref="W421">IF($C421="","",_xll.ECONOMATICA($C421,"#shares",,"RealTime"))</f>
        <v/>
      </c>
      <c r="X421" s="83" t="str" cm="1">
        <f t="array" ref="X421">IF($C421="","",_xll.ECONOMATICA($C421,"volume$",,"RealTime"))</f>
        <v/>
      </c>
      <c r="Y421" s="87" t="str" cm="1">
        <f t="array" ref="Y421">IF($C421="","",_xll.ECONOMATICA($C421,"date",,"RealTime"))</f>
        <v/>
      </c>
    </row>
    <row r="422" spans="3:25" ht="15.5">
      <c r="C422" s="95"/>
      <c r="D422" s="96"/>
      <c r="E422" s="97"/>
      <c r="F422" s="98"/>
      <c r="G422" s="97"/>
      <c r="H422" s="97"/>
      <c r="J422" s="97"/>
      <c r="K422" s="97"/>
      <c r="L422" s="97"/>
      <c r="N422" s="84" t="str" cm="1">
        <f t="array" ref="N422">IF($C422="","",_xll.ECONOMATICA($C422,"open",,"RealTime"))</f>
        <v/>
      </c>
      <c r="O422" s="84" t="str" cm="1">
        <f t="array" ref="O422">IF($C422="","",_xll.ECONOMATICA($C422,"high",,"RealTime"))</f>
        <v/>
      </c>
      <c r="P422" s="84" t="str" cm="1">
        <f t="array" ref="P422">IF($C422="","",_xll.ECONOMATICA($C422,"low",,"RealTime"))</f>
        <v/>
      </c>
      <c r="Q422" s="84" t="str" cm="1">
        <f t="array" ref="Q422">IF($C422="","",_xll.ECONOMATICA($C422,"price",,"RealTime"))</f>
        <v/>
      </c>
      <c r="R422" s="84"/>
      <c r="S422" s="84" t="str" cm="1">
        <f t="array" ref="S422">IF($C422="","",_xll.ECONOMATICA($C422,"bidprice",,"RealTime"))</f>
        <v/>
      </c>
      <c r="T422" s="84" t="str" cm="1">
        <f t="array" ref="T422">IF($C422="","",_xll.ECONOMATICA($C422,"askprice",,"RealTime"))</f>
        <v/>
      </c>
      <c r="U422" s="88" t="str" cm="1">
        <f t="array" ref="U422">IF($C422="","",_xll.ECONOMATICA($C422,"pricediff",,"RealTime"))</f>
        <v/>
      </c>
      <c r="V422" s="88" t="str" cm="1">
        <f t="array" ref="V422">IF($C422="","",_xll.ECONOMATICA($C422,"percentdiff",,"RealTime"))</f>
        <v/>
      </c>
      <c r="W422" s="84" t="str" cm="1">
        <f t="array" ref="W422">IF($C422="","",_xll.ECONOMATICA($C422,"#shares",,"RealTime"))</f>
        <v/>
      </c>
      <c r="X422" s="84" t="str" cm="1">
        <f t="array" ref="X422">IF($C422="","",_xll.ECONOMATICA($C422,"volume$",,"RealTime"))</f>
        <v/>
      </c>
      <c r="Y422" s="89" t="str" cm="1">
        <f t="array" ref="Y422">IF($C422="","",_xll.ECONOMATICA($C422,"date",,"RealTime"))</f>
        <v/>
      </c>
    </row>
    <row r="423" spans="3:25" ht="15.5">
      <c r="C423" s="91"/>
      <c r="D423" s="92"/>
      <c r="E423" s="93"/>
      <c r="F423" s="94"/>
      <c r="G423" s="93"/>
      <c r="H423" s="93"/>
      <c r="J423" s="93"/>
      <c r="K423" s="93"/>
      <c r="L423" s="93"/>
      <c r="N423" s="83" t="str" cm="1">
        <f t="array" ref="N423">IF($C423="","",_xll.ECONOMATICA($C423,"open",,"RealTime"))</f>
        <v/>
      </c>
      <c r="O423" s="83" t="str" cm="1">
        <f t="array" ref="O423">IF($C423="","",_xll.ECONOMATICA($C423,"high",,"RealTime"))</f>
        <v/>
      </c>
      <c r="P423" s="83" t="str" cm="1">
        <f t="array" ref="P423">IF($C423="","",_xll.ECONOMATICA($C423,"low",,"RealTime"))</f>
        <v/>
      </c>
      <c r="Q423" s="83" t="str" cm="1">
        <f t="array" ref="Q423">IF($C423="","",_xll.ECONOMATICA($C423,"price",,"RealTime"))</f>
        <v/>
      </c>
      <c r="R423" s="83"/>
      <c r="S423" s="83" t="str" cm="1">
        <f t="array" ref="S423">IF($C423="","",_xll.ECONOMATICA($C423,"bidprice",,"RealTime"))</f>
        <v/>
      </c>
      <c r="T423" s="83" t="str" cm="1">
        <f t="array" ref="T423">IF($C423="","",_xll.ECONOMATICA($C423,"askprice",,"RealTime"))</f>
        <v/>
      </c>
      <c r="U423" s="86" t="str" cm="1">
        <f t="array" ref="U423">IF($C423="","",_xll.ECONOMATICA($C423,"pricediff",,"RealTime"))</f>
        <v/>
      </c>
      <c r="V423" s="86" t="str" cm="1">
        <f t="array" ref="V423">IF($C423="","",_xll.ECONOMATICA($C423,"percentdiff",,"RealTime"))</f>
        <v/>
      </c>
      <c r="W423" s="83" t="str" cm="1">
        <f t="array" ref="W423">IF($C423="","",_xll.ECONOMATICA($C423,"#shares",,"RealTime"))</f>
        <v/>
      </c>
      <c r="X423" s="83" t="str" cm="1">
        <f t="array" ref="X423">IF($C423="","",_xll.ECONOMATICA($C423,"volume$",,"RealTime"))</f>
        <v/>
      </c>
      <c r="Y423" s="87" t="str" cm="1">
        <f t="array" ref="Y423">IF($C423="","",_xll.ECONOMATICA($C423,"date",,"RealTime"))</f>
        <v/>
      </c>
    </row>
    <row r="424" spans="3:25" ht="15.5">
      <c r="C424" s="95"/>
      <c r="D424" s="96"/>
      <c r="E424" s="97"/>
      <c r="F424" s="98"/>
      <c r="G424" s="97"/>
      <c r="H424" s="97"/>
      <c r="J424" s="97"/>
      <c r="K424" s="97"/>
      <c r="L424" s="97"/>
      <c r="N424" s="84" t="str" cm="1">
        <f t="array" ref="N424">IF($C424="","",_xll.ECONOMATICA($C424,"open",,"RealTime"))</f>
        <v/>
      </c>
      <c r="O424" s="84" t="str" cm="1">
        <f t="array" ref="O424">IF($C424="","",_xll.ECONOMATICA($C424,"high",,"RealTime"))</f>
        <v/>
      </c>
      <c r="P424" s="84" t="str" cm="1">
        <f t="array" ref="P424">IF($C424="","",_xll.ECONOMATICA($C424,"low",,"RealTime"))</f>
        <v/>
      </c>
      <c r="Q424" s="84" t="str" cm="1">
        <f t="array" ref="Q424">IF($C424="","",_xll.ECONOMATICA($C424,"price",,"RealTime"))</f>
        <v/>
      </c>
      <c r="R424" s="84"/>
      <c r="S424" s="84" t="str" cm="1">
        <f t="array" ref="S424">IF($C424="","",_xll.ECONOMATICA($C424,"bidprice",,"RealTime"))</f>
        <v/>
      </c>
      <c r="T424" s="84" t="str" cm="1">
        <f t="array" ref="T424">IF($C424="","",_xll.ECONOMATICA($C424,"askprice",,"RealTime"))</f>
        <v/>
      </c>
      <c r="U424" s="88" t="str" cm="1">
        <f t="array" ref="U424">IF($C424="","",_xll.ECONOMATICA($C424,"pricediff",,"RealTime"))</f>
        <v/>
      </c>
      <c r="V424" s="88" t="str" cm="1">
        <f t="array" ref="V424">IF($C424="","",_xll.ECONOMATICA($C424,"percentdiff",,"RealTime"))</f>
        <v/>
      </c>
      <c r="W424" s="84" t="str" cm="1">
        <f t="array" ref="W424">IF($C424="","",_xll.ECONOMATICA($C424,"#shares",,"RealTime"))</f>
        <v/>
      </c>
      <c r="X424" s="84" t="str" cm="1">
        <f t="array" ref="X424">IF($C424="","",_xll.ECONOMATICA($C424,"volume$",,"RealTime"))</f>
        <v/>
      </c>
      <c r="Y424" s="89" t="str" cm="1">
        <f t="array" ref="Y424">IF($C424="","",_xll.ECONOMATICA($C424,"date",,"RealTime"))</f>
        <v/>
      </c>
    </row>
    <row r="425" spans="3:25" ht="15.5">
      <c r="C425" s="91"/>
      <c r="D425" s="92"/>
      <c r="E425" s="93"/>
      <c r="F425" s="94"/>
      <c r="G425" s="93"/>
      <c r="H425" s="93"/>
      <c r="J425" s="93"/>
      <c r="K425" s="93"/>
      <c r="L425" s="93"/>
      <c r="N425" s="83" t="str" cm="1">
        <f t="array" ref="N425">IF($C425="","",_xll.ECONOMATICA($C425,"open",,"RealTime"))</f>
        <v/>
      </c>
      <c r="O425" s="83" t="str" cm="1">
        <f t="array" ref="O425">IF($C425="","",_xll.ECONOMATICA($C425,"high",,"RealTime"))</f>
        <v/>
      </c>
      <c r="P425" s="83" t="str" cm="1">
        <f t="array" ref="P425">IF($C425="","",_xll.ECONOMATICA($C425,"low",,"RealTime"))</f>
        <v/>
      </c>
      <c r="Q425" s="83" t="str" cm="1">
        <f t="array" ref="Q425">IF($C425="","",_xll.ECONOMATICA($C425,"price",,"RealTime"))</f>
        <v/>
      </c>
      <c r="R425" s="83"/>
      <c r="S425" s="83" t="str" cm="1">
        <f t="array" ref="S425">IF($C425="","",_xll.ECONOMATICA($C425,"bidprice",,"RealTime"))</f>
        <v/>
      </c>
      <c r="T425" s="83" t="str" cm="1">
        <f t="array" ref="T425">IF($C425="","",_xll.ECONOMATICA($C425,"askprice",,"RealTime"))</f>
        <v/>
      </c>
      <c r="U425" s="86" t="str" cm="1">
        <f t="array" ref="U425">IF($C425="","",_xll.ECONOMATICA($C425,"pricediff",,"RealTime"))</f>
        <v/>
      </c>
      <c r="V425" s="86" t="str" cm="1">
        <f t="array" ref="V425">IF($C425="","",_xll.ECONOMATICA($C425,"percentdiff",,"RealTime"))</f>
        <v/>
      </c>
      <c r="W425" s="83" t="str" cm="1">
        <f t="array" ref="W425">IF($C425="","",_xll.ECONOMATICA($C425,"#shares",,"RealTime"))</f>
        <v/>
      </c>
      <c r="X425" s="83" t="str" cm="1">
        <f t="array" ref="X425">IF($C425="","",_xll.ECONOMATICA($C425,"volume$",,"RealTime"))</f>
        <v/>
      </c>
      <c r="Y425" s="87" t="str" cm="1">
        <f t="array" ref="Y425">IF($C425="","",_xll.ECONOMATICA($C425,"date",,"RealTime"))</f>
        <v/>
      </c>
    </row>
    <row r="426" spans="3:25" ht="15.5">
      <c r="C426" s="95"/>
      <c r="D426" s="96"/>
      <c r="E426" s="97"/>
      <c r="F426" s="98"/>
      <c r="G426" s="97"/>
      <c r="H426" s="97"/>
      <c r="J426" s="97"/>
      <c r="K426" s="97"/>
      <c r="L426" s="97"/>
      <c r="N426" s="84" t="str" cm="1">
        <f t="array" ref="N426">IF($C426="","",_xll.ECONOMATICA($C426,"open",,"RealTime"))</f>
        <v/>
      </c>
      <c r="O426" s="84" t="str" cm="1">
        <f t="array" ref="O426">IF($C426="","",_xll.ECONOMATICA($C426,"high",,"RealTime"))</f>
        <v/>
      </c>
      <c r="P426" s="84" t="str" cm="1">
        <f t="array" ref="P426">IF($C426="","",_xll.ECONOMATICA($C426,"low",,"RealTime"))</f>
        <v/>
      </c>
      <c r="Q426" s="84" t="str" cm="1">
        <f t="array" ref="Q426">IF($C426="","",_xll.ECONOMATICA($C426,"price",,"RealTime"))</f>
        <v/>
      </c>
      <c r="R426" s="84"/>
      <c r="S426" s="84" t="str" cm="1">
        <f t="array" ref="S426">IF($C426="","",_xll.ECONOMATICA($C426,"bidprice",,"RealTime"))</f>
        <v/>
      </c>
      <c r="T426" s="84" t="str" cm="1">
        <f t="array" ref="T426">IF($C426="","",_xll.ECONOMATICA($C426,"askprice",,"RealTime"))</f>
        <v/>
      </c>
      <c r="U426" s="88" t="str" cm="1">
        <f t="array" ref="U426">IF($C426="","",_xll.ECONOMATICA($C426,"pricediff",,"RealTime"))</f>
        <v/>
      </c>
      <c r="V426" s="88" t="str" cm="1">
        <f t="array" ref="V426">IF($C426="","",_xll.ECONOMATICA($C426,"percentdiff",,"RealTime"))</f>
        <v/>
      </c>
      <c r="W426" s="84" t="str" cm="1">
        <f t="array" ref="W426">IF($C426="","",_xll.ECONOMATICA($C426,"#shares",,"RealTime"))</f>
        <v/>
      </c>
      <c r="X426" s="84" t="str" cm="1">
        <f t="array" ref="X426">IF($C426="","",_xll.ECONOMATICA($C426,"volume$",,"RealTime"))</f>
        <v/>
      </c>
      <c r="Y426" s="89" t="str" cm="1">
        <f t="array" ref="Y426">IF($C426="","",_xll.ECONOMATICA($C426,"date",,"RealTime"))</f>
        <v/>
      </c>
    </row>
    <row r="427" spans="3:25" ht="15.5">
      <c r="C427" s="91"/>
      <c r="D427" s="92"/>
      <c r="E427" s="93"/>
      <c r="F427" s="94"/>
      <c r="G427" s="93"/>
      <c r="H427" s="93"/>
      <c r="J427" s="93"/>
      <c r="K427" s="93"/>
      <c r="L427" s="93"/>
      <c r="N427" s="83" t="str" cm="1">
        <f t="array" ref="N427">IF($C427="","",_xll.ECONOMATICA($C427,"open",,"RealTime"))</f>
        <v/>
      </c>
      <c r="O427" s="83" t="str" cm="1">
        <f t="array" ref="O427">IF($C427="","",_xll.ECONOMATICA($C427,"high",,"RealTime"))</f>
        <v/>
      </c>
      <c r="P427" s="83" t="str" cm="1">
        <f t="array" ref="P427">IF($C427="","",_xll.ECONOMATICA($C427,"low",,"RealTime"))</f>
        <v/>
      </c>
      <c r="Q427" s="83" t="str" cm="1">
        <f t="array" ref="Q427">IF($C427="","",_xll.ECONOMATICA($C427,"price",,"RealTime"))</f>
        <v/>
      </c>
      <c r="R427" s="83"/>
      <c r="S427" s="83" t="str" cm="1">
        <f t="array" ref="S427">IF($C427="","",_xll.ECONOMATICA($C427,"bidprice",,"RealTime"))</f>
        <v/>
      </c>
      <c r="T427" s="83" t="str" cm="1">
        <f t="array" ref="T427">IF($C427="","",_xll.ECONOMATICA($C427,"askprice",,"RealTime"))</f>
        <v/>
      </c>
      <c r="U427" s="86" t="str" cm="1">
        <f t="array" ref="U427">IF($C427="","",_xll.ECONOMATICA($C427,"pricediff",,"RealTime"))</f>
        <v/>
      </c>
      <c r="V427" s="86" t="str" cm="1">
        <f t="array" ref="V427">IF($C427="","",_xll.ECONOMATICA($C427,"percentdiff",,"RealTime"))</f>
        <v/>
      </c>
      <c r="W427" s="83" t="str" cm="1">
        <f t="array" ref="W427">IF($C427="","",_xll.ECONOMATICA($C427,"#shares",,"RealTime"))</f>
        <v/>
      </c>
      <c r="X427" s="83" t="str" cm="1">
        <f t="array" ref="X427">IF($C427="","",_xll.ECONOMATICA($C427,"volume$",,"RealTime"))</f>
        <v/>
      </c>
      <c r="Y427" s="87" t="str" cm="1">
        <f t="array" ref="Y427">IF($C427="","",_xll.ECONOMATICA($C427,"date",,"RealTime"))</f>
        <v/>
      </c>
    </row>
    <row r="428" spans="3:25" ht="15.5">
      <c r="C428" s="95"/>
      <c r="D428" s="96"/>
      <c r="E428" s="97"/>
      <c r="F428" s="98"/>
      <c r="G428" s="97"/>
      <c r="H428" s="97"/>
      <c r="J428" s="97"/>
      <c r="K428" s="97"/>
      <c r="L428" s="97"/>
      <c r="N428" s="84" t="str" cm="1">
        <f t="array" ref="N428">IF($C428="","",_xll.ECONOMATICA($C428,"open",,"RealTime"))</f>
        <v/>
      </c>
      <c r="O428" s="84" t="str" cm="1">
        <f t="array" ref="O428">IF($C428="","",_xll.ECONOMATICA($C428,"high",,"RealTime"))</f>
        <v/>
      </c>
      <c r="P428" s="84" t="str" cm="1">
        <f t="array" ref="P428">IF($C428="","",_xll.ECONOMATICA($C428,"low",,"RealTime"))</f>
        <v/>
      </c>
      <c r="Q428" s="84" t="str" cm="1">
        <f t="array" ref="Q428">IF($C428="","",_xll.ECONOMATICA($C428,"price",,"RealTime"))</f>
        <v/>
      </c>
      <c r="R428" s="84"/>
      <c r="S428" s="84" t="str" cm="1">
        <f t="array" ref="S428">IF($C428="","",_xll.ECONOMATICA($C428,"bidprice",,"RealTime"))</f>
        <v/>
      </c>
      <c r="T428" s="84" t="str" cm="1">
        <f t="array" ref="T428">IF($C428="","",_xll.ECONOMATICA($C428,"askprice",,"RealTime"))</f>
        <v/>
      </c>
      <c r="U428" s="88" t="str" cm="1">
        <f t="array" ref="U428">IF($C428="","",_xll.ECONOMATICA($C428,"pricediff",,"RealTime"))</f>
        <v/>
      </c>
      <c r="V428" s="88" t="str" cm="1">
        <f t="array" ref="V428">IF($C428="","",_xll.ECONOMATICA($C428,"percentdiff",,"RealTime"))</f>
        <v/>
      </c>
      <c r="W428" s="84" t="str" cm="1">
        <f t="array" ref="W428">IF($C428="","",_xll.ECONOMATICA($C428,"#shares",,"RealTime"))</f>
        <v/>
      </c>
      <c r="X428" s="84" t="str" cm="1">
        <f t="array" ref="X428">IF($C428="","",_xll.ECONOMATICA($C428,"volume$",,"RealTime"))</f>
        <v/>
      </c>
      <c r="Y428" s="89" t="str" cm="1">
        <f t="array" ref="Y428">IF($C428="","",_xll.ECONOMATICA($C428,"date",,"RealTime"))</f>
        <v/>
      </c>
    </row>
    <row r="429" spans="3:25" ht="15.5">
      <c r="C429" s="91"/>
      <c r="D429" s="92"/>
      <c r="E429" s="93"/>
      <c r="F429" s="94"/>
      <c r="G429" s="93"/>
      <c r="H429" s="93"/>
      <c r="J429" s="93"/>
      <c r="K429" s="93"/>
      <c r="L429" s="93"/>
      <c r="N429" s="83" t="str" cm="1">
        <f t="array" ref="N429">IF($C429="","",_xll.ECONOMATICA($C429,"open",,"RealTime"))</f>
        <v/>
      </c>
      <c r="O429" s="83" t="str" cm="1">
        <f t="array" ref="O429">IF($C429="","",_xll.ECONOMATICA($C429,"high",,"RealTime"))</f>
        <v/>
      </c>
      <c r="P429" s="83" t="str" cm="1">
        <f t="array" ref="P429">IF($C429="","",_xll.ECONOMATICA($C429,"low",,"RealTime"))</f>
        <v/>
      </c>
      <c r="Q429" s="83" t="str" cm="1">
        <f t="array" ref="Q429">IF($C429="","",_xll.ECONOMATICA($C429,"price",,"RealTime"))</f>
        <v/>
      </c>
      <c r="R429" s="83"/>
      <c r="S429" s="83" t="str" cm="1">
        <f t="array" ref="S429">IF($C429="","",_xll.ECONOMATICA($C429,"bidprice",,"RealTime"))</f>
        <v/>
      </c>
      <c r="T429" s="83" t="str" cm="1">
        <f t="array" ref="T429">IF($C429="","",_xll.ECONOMATICA($C429,"askprice",,"RealTime"))</f>
        <v/>
      </c>
      <c r="U429" s="86" t="str" cm="1">
        <f t="array" ref="U429">IF($C429="","",_xll.ECONOMATICA($C429,"pricediff",,"RealTime"))</f>
        <v/>
      </c>
      <c r="V429" s="86" t="str" cm="1">
        <f t="array" ref="V429">IF($C429="","",_xll.ECONOMATICA($C429,"percentdiff",,"RealTime"))</f>
        <v/>
      </c>
      <c r="W429" s="83" t="str" cm="1">
        <f t="array" ref="W429">IF($C429="","",_xll.ECONOMATICA($C429,"#shares",,"RealTime"))</f>
        <v/>
      </c>
      <c r="X429" s="83" t="str" cm="1">
        <f t="array" ref="X429">IF($C429="","",_xll.ECONOMATICA($C429,"volume$",,"RealTime"))</f>
        <v/>
      </c>
      <c r="Y429" s="87" t="str" cm="1">
        <f t="array" ref="Y429">IF($C429="","",_xll.ECONOMATICA($C429,"date",,"RealTime"))</f>
        <v/>
      </c>
    </row>
    <row r="430" spans="3:25" ht="15.5">
      <c r="C430" s="95"/>
      <c r="D430" s="96"/>
      <c r="E430" s="97"/>
      <c r="F430" s="98"/>
      <c r="G430" s="97"/>
      <c r="H430" s="97"/>
      <c r="J430" s="97"/>
      <c r="K430" s="97"/>
      <c r="L430" s="97"/>
      <c r="N430" s="84" t="str" cm="1">
        <f t="array" ref="N430">IF($C430="","",_xll.ECONOMATICA($C430,"open",,"RealTime"))</f>
        <v/>
      </c>
      <c r="O430" s="84" t="str" cm="1">
        <f t="array" ref="O430">IF($C430="","",_xll.ECONOMATICA($C430,"high",,"RealTime"))</f>
        <v/>
      </c>
      <c r="P430" s="84" t="str" cm="1">
        <f t="array" ref="P430">IF($C430="","",_xll.ECONOMATICA($C430,"low",,"RealTime"))</f>
        <v/>
      </c>
      <c r="Q430" s="84" t="str" cm="1">
        <f t="array" ref="Q430">IF($C430="","",_xll.ECONOMATICA($C430,"price",,"RealTime"))</f>
        <v/>
      </c>
      <c r="R430" s="84"/>
      <c r="S430" s="84" t="str" cm="1">
        <f t="array" ref="S430">IF($C430="","",_xll.ECONOMATICA($C430,"bidprice",,"RealTime"))</f>
        <v/>
      </c>
      <c r="T430" s="84" t="str" cm="1">
        <f t="array" ref="T430">IF($C430="","",_xll.ECONOMATICA($C430,"askprice",,"RealTime"))</f>
        <v/>
      </c>
      <c r="U430" s="88" t="str" cm="1">
        <f t="array" ref="U430">IF($C430="","",_xll.ECONOMATICA($C430,"pricediff",,"RealTime"))</f>
        <v/>
      </c>
      <c r="V430" s="88" t="str" cm="1">
        <f t="array" ref="V430">IF($C430="","",_xll.ECONOMATICA($C430,"percentdiff",,"RealTime"))</f>
        <v/>
      </c>
      <c r="W430" s="84" t="str" cm="1">
        <f t="array" ref="W430">IF($C430="","",_xll.ECONOMATICA($C430,"#shares",,"RealTime"))</f>
        <v/>
      </c>
      <c r="X430" s="84" t="str" cm="1">
        <f t="array" ref="X430">IF($C430="","",_xll.ECONOMATICA($C430,"volume$",,"RealTime"))</f>
        <v/>
      </c>
      <c r="Y430" s="89" t="str" cm="1">
        <f t="array" ref="Y430">IF($C430="","",_xll.ECONOMATICA($C430,"date",,"RealTime"))</f>
        <v/>
      </c>
    </row>
    <row r="431" spans="3:25" ht="15.5">
      <c r="C431" s="91"/>
      <c r="D431" s="92"/>
      <c r="E431" s="93"/>
      <c r="F431" s="94"/>
      <c r="G431" s="93"/>
      <c r="H431" s="93"/>
      <c r="J431" s="93"/>
      <c r="K431" s="93"/>
      <c r="L431" s="93"/>
      <c r="N431" s="83" t="str" cm="1">
        <f t="array" ref="N431">IF($C431="","",_xll.ECONOMATICA($C431,"open",,"RealTime"))</f>
        <v/>
      </c>
      <c r="O431" s="83" t="str" cm="1">
        <f t="array" ref="O431">IF($C431="","",_xll.ECONOMATICA($C431,"high",,"RealTime"))</f>
        <v/>
      </c>
      <c r="P431" s="83" t="str" cm="1">
        <f t="array" ref="P431">IF($C431="","",_xll.ECONOMATICA($C431,"low",,"RealTime"))</f>
        <v/>
      </c>
      <c r="Q431" s="83" t="str" cm="1">
        <f t="array" ref="Q431">IF($C431="","",_xll.ECONOMATICA($C431,"price",,"RealTime"))</f>
        <v/>
      </c>
      <c r="R431" s="83"/>
      <c r="S431" s="83" t="str" cm="1">
        <f t="array" ref="S431">IF($C431="","",_xll.ECONOMATICA($C431,"bidprice",,"RealTime"))</f>
        <v/>
      </c>
      <c r="T431" s="83" t="str" cm="1">
        <f t="array" ref="T431">IF($C431="","",_xll.ECONOMATICA($C431,"askprice",,"RealTime"))</f>
        <v/>
      </c>
      <c r="U431" s="86" t="str" cm="1">
        <f t="array" ref="U431">IF($C431="","",_xll.ECONOMATICA($C431,"pricediff",,"RealTime"))</f>
        <v/>
      </c>
      <c r="V431" s="86" t="str" cm="1">
        <f t="array" ref="V431">IF($C431="","",_xll.ECONOMATICA($C431,"percentdiff",,"RealTime"))</f>
        <v/>
      </c>
      <c r="W431" s="83" t="str" cm="1">
        <f t="array" ref="W431">IF($C431="","",_xll.ECONOMATICA($C431,"#shares",,"RealTime"))</f>
        <v/>
      </c>
      <c r="X431" s="83" t="str" cm="1">
        <f t="array" ref="X431">IF($C431="","",_xll.ECONOMATICA($C431,"volume$",,"RealTime"))</f>
        <v/>
      </c>
      <c r="Y431" s="87" t="str" cm="1">
        <f t="array" ref="Y431">IF($C431="","",_xll.ECONOMATICA($C431,"date",,"RealTime"))</f>
        <v/>
      </c>
    </row>
    <row r="432" spans="3:25" ht="15.5">
      <c r="C432" s="95"/>
      <c r="D432" s="96"/>
      <c r="E432" s="97"/>
      <c r="F432" s="98"/>
      <c r="G432" s="97"/>
      <c r="H432" s="97"/>
      <c r="J432" s="97"/>
      <c r="K432" s="97"/>
      <c r="L432" s="97"/>
      <c r="N432" s="84" t="str" cm="1">
        <f t="array" ref="N432">IF($C432="","",_xll.ECONOMATICA($C432,"open",,"RealTime"))</f>
        <v/>
      </c>
      <c r="O432" s="84" t="str" cm="1">
        <f t="array" ref="O432">IF($C432="","",_xll.ECONOMATICA($C432,"high",,"RealTime"))</f>
        <v/>
      </c>
      <c r="P432" s="84" t="str" cm="1">
        <f t="array" ref="P432">IF($C432="","",_xll.ECONOMATICA($C432,"low",,"RealTime"))</f>
        <v/>
      </c>
      <c r="Q432" s="84" t="str" cm="1">
        <f t="array" ref="Q432">IF($C432="","",_xll.ECONOMATICA($C432,"price",,"RealTime"))</f>
        <v/>
      </c>
      <c r="R432" s="84"/>
      <c r="S432" s="84" t="str" cm="1">
        <f t="array" ref="S432">IF($C432="","",_xll.ECONOMATICA($C432,"bidprice",,"RealTime"))</f>
        <v/>
      </c>
      <c r="T432" s="84" t="str" cm="1">
        <f t="array" ref="T432">IF($C432="","",_xll.ECONOMATICA($C432,"askprice",,"RealTime"))</f>
        <v/>
      </c>
      <c r="U432" s="88" t="str" cm="1">
        <f t="array" ref="U432">IF($C432="","",_xll.ECONOMATICA($C432,"pricediff",,"RealTime"))</f>
        <v/>
      </c>
      <c r="V432" s="88" t="str" cm="1">
        <f t="array" ref="V432">IF($C432="","",_xll.ECONOMATICA($C432,"percentdiff",,"RealTime"))</f>
        <v/>
      </c>
      <c r="W432" s="84" t="str" cm="1">
        <f t="array" ref="W432">IF($C432="","",_xll.ECONOMATICA($C432,"#shares",,"RealTime"))</f>
        <v/>
      </c>
      <c r="X432" s="84" t="str" cm="1">
        <f t="array" ref="X432">IF($C432="","",_xll.ECONOMATICA($C432,"volume$",,"RealTime"))</f>
        <v/>
      </c>
      <c r="Y432" s="89" t="str" cm="1">
        <f t="array" ref="Y432">IF($C432="","",_xll.ECONOMATICA($C432,"date",,"RealTime"))</f>
        <v/>
      </c>
    </row>
    <row r="433" spans="3:25" ht="15.5">
      <c r="C433" s="91"/>
      <c r="D433" s="92"/>
      <c r="E433" s="93"/>
      <c r="F433" s="94"/>
      <c r="G433" s="93"/>
      <c r="H433" s="93"/>
      <c r="J433" s="93"/>
      <c r="K433" s="93"/>
      <c r="L433" s="93"/>
      <c r="N433" s="83" t="str" cm="1">
        <f t="array" ref="N433">IF($C433="","",_xll.ECONOMATICA($C433,"open",,"RealTime"))</f>
        <v/>
      </c>
      <c r="O433" s="83" t="str" cm="1">
        <f t="array" ref="O433">IF($C433="","",_xll.ECONOMATICA($C433,"high",,"RealTime"))</f>
        <v/>
      </c>
      <c r="P433" s="83" t="str" cm="1">
        <f t="array" ref="P433">IF($C433="","",_xll.ECONOMATICA($C433,"low",,"RealTime"))</f>
        <v/>
      </c>
      <c r="Q433" s="83" t="str" cm="1">
        <f t="array" ref="Q433">IF($C433="","",_xll.ECONOMATICA($C433,"price",,"RealTime"))</f>
        <v/>
      </c>
      <c r="R433" s="83"/>
      <c r="S433" s="83" t="str" cm="1">
        <f t="array" ref="S433">IF($C433="","",_xll.ECONOMATICA($C433,"bidprice",,"RealTime"))</f>
        <v/>
      </c>
      <c r="T433" s="83" t="str" cm="1">
        <f t="array" ref="T433">IF($C433="","",_xll.ECONOMATICA($C433,"askprice",,"RealTime"))</f>
        <v/>
      </c>
      <c r="U433" s="86" t="str" cm="1">
        <f t="array" ref="U433">IF($C433="","",_xll.ECONOMATICA($C433,"pricediff",,"RealTime"))</f>
        <v/>
      </c>
      <c r="V433" s="86" t="str" cm="1">
        <f t="array" ref="V433">IF($C433="","",_xll.ECONOMATICA($C433,"percentdiff",,"RealTime"))</f>
        <v/>
      </c>
      <c r="W433" s="83" t="str" cm="1">
        <f t="array" ref="W433">IF($C433="","",_xll.ECONOMATICA($C433,"#shares",,"RealTime"))</f>
        <v/>
      </c>
      <c r="X433" s="83" t="str" cm="1">
        <f t="array" ref="X433">IF($C433="","",_xll.ECONOMATICA($C433,"volume$",,"RealTime"))</f>
        <v/>
      </c>
      <c r="Y433" s="87" t="str" cm="1">
        <f t="array" ref="Y433">IF($C433="","",_xll.ECONOMATICA($C433,"date",,"RealTime"))</f>
        <v/>
      </c>
    </row>
    <row r="434" spans="3:25" ht="15.5">
      <c r="C434" s="95"/>
      <c r="D434" s="96"/>
      <c r="E434" s="97"/>
      <c r="F434" s="98"/>
      <c r="G434" s="97"/>
      <c r="H434" s="97"/>
      <c r="J434" s="97"/>
      <c r="K434" s="97"/>
      <c r="L434" s="97"/>
      <c r="N434" s="84" t="str" cm="1">
        <f t="array" ref="N434">IF($C434="","",_xll.ECONOMATICA($C434,"open",,"RealTime"))</f>
        <v/>
      </c>
      <c r="O434" s="84" t="str" cm="1">
        <f t="array" ref="O434">IF($C434="","",_xll.ECONOMATICA($C434,"high",,"RealTime"))</f>
        <v/>
      </c>
      <c r="P434" s="84" t="str" cm="1">
        <f t="array" ref="P434">IF($C434="","",_xll.ECONOMATICA($C434,"low",,"RealTime"))</f>
        <v/>
      </c>
      <c r="Q434" s="84" t="str" cm="1">
        <f t="array" ref="Q434">IF($C434="","",_xll.ECONOMATICA($C434,"price",,"RealTime"))</f>
        <v/>
      </c>
      <c r="R434" s="84"/>
      <c r="S434" s="84" t="str" cm="1">
        <f t="array" ref="S434">IF($C434="","",_xll.ECONOMATICA($C434,"bidprice",,"RealTime"))</f>
        <v/>
      </c>
      <c r="T434" s="84" t="str" cm="1">
        <f t="array" ref="T434">IF($C434="","",_xll.ECONOMATICA($C434,"askprice",,"RealTime"))</f>
        <v/>
      </c>
      <c r="U434" s="88" t="str" cm="1">
        <f t="array" ref="U434">IF($C434="","",_xll.ECONOMATICA($C434,"pricediff",,"RealTime"))</f>
        <v/>
      </c>
      <c r="V434" s="88" t="str" cm="1">
        <f t="array" ref="V434">IF($C434="","",_xll.ECONOMATICA($C434,"percentdiff",,"RealTime"))</f>
        <v/>
      </c>
      <c r="W434" s="84" t="str" cm="1">
        <f t="array" ref="W434">IF($C434="","",_xll.ECONOMATICA($C434,"#shares",,"RealTime"))</f>
        <v/>
      </c>
      <c r="X434" s="84" t="str" cm="1">
        <f t="array" ref="X434">IF($C434="","",_xll.ECONOMATICA($C434,"volume$",,"RealTime"))</f>
        <v/>
      </c>
      <c r="Y434" s="89" t="str" cm="1">
        <f t="array" ref="Y434">IF($C434="","",_xll.ECONOMATICA($C434,"date",,"RealTime"))</f>
        <v/>
      </c>
    </row>
    <row r="435" spans="3:25" ht="15.5">
      <c r="C435" s="91"/>
      <c r="D435" s="92"/>
      <c r="E435" s="93"/>
      <c r="F435" s="94"/>
      <c r="G435" s="93"/>
      <c r="H435" s="93"/>
      <c r="J435" s="93"/>
      <c r="K435" s="93"/>
      <c r="L435" s="93"/>
      <c r="N435" s="83" t="str" cm="1">
        <f t="array" ref="N435">IF($C435="","",_xll.ECONOMATICA($C435,"open",,"RealTime"))</f>
        <v/>
      </c>
      <c r="O435" s="83" t="str" cm="1">
        <f t="array" ref="O435">IF($C435="","",_xll.ECONOMATICA($C435,"high",,"RealTime"))</f>
        <v/>
      </c>
      <c r="P435" s="83" t="str" cm="1">
        <f t="array" ref="P435">IF($C435="","",_xll.ECONOMATICA($C435,"low",,"RealTime"))</f>
        <v/>
      </c>
      <c r="Q435" s="83" t="str" cm="1">
        <f t="array" ref="Q435">IF($C435="","",_xll.ECONOMATICA($C435,"price",,"RealTime"))</f>
        <v/>
      </c>
      <c r="R435" s="83"/>
      <c r="S435" s="83" t="str" cm="1">
        <f t="array" ref="S435">IF($C435="","",_xll.ECONOMATICA($C435,"bidprice",,"RealTime"))</f>
        <v/>
      </c>
      <c r="T435" s="83" t="str" cm="1">
        <f t="array" ref="T435">IF($C435="","",_xll.ECONOMATICA($C435,"askprice",,"RealTime"))</f>
        <v/>
      </c>
      <c r="U435" s="86" t="str" cm="1">
        <f t="array" ref="U435">IF($C435="","",_xll.ECONOMATICA($C435,"pricediff",,"RealTime"))</f>
        <v/>
      </c>
      <c r="V435" s="86" t="str" cm="1">
        <f t="array" ref="V435">IF($C435="","",_xll.ECONOMATICA($C435,"percentdiff",,"RealTime"))</f>
        <v/>
      </c>
      <c r="W435" s="83" t="str" cm="1">
        <f t="array" ref="W435">IF($C435="","",_xll.ECONOMATICA($C435,"#shares",,"RealTime"))</f>
        <v/>
      </c>
      <c r="X435" s="83" t="str" cm="1">
        <f t="array" ref="X435">IF($C435="","",_xll.ECONOMATICA($C435,"volume$",,"RealTime"))</f>
        <v/>
      </c>
      <c r="Y435" s="87" t="str" cm="1">
        <f t="array" ref="Y435">IF($C435="","",_xll.ECONOMATICA($C435,"date",,"RealTime"))</f>
        <v/>
      </c>
    </row>
    <row r="436" spans="3:25" ht="15.5">
      <c r="C436" s="95"/>
      <c r="D436" s="96"/>
      <c r="E436" s="97"/>
      <c r="F436" s="98"/>
      <c r="G436" s="97"/>
      <c r="H436" s="97"/>
      <c r="J436" s="97"/>
      <c r="K436" s="97"/>
      <c r="L436" s="97"/>
      <c r="N436" s="84" t="str" cm="1">
        <f t="array" ref="N436">IF($C436="","",_xll.ECONOMATICA($C436,"open",,"RealTime"))</f>
        <v/>
      </c>
      <c r="O436" s="84" t="str" cm="1">
        <f t="array" ref="O436">IF($C436="","",_xll.ECONOMATICA($C436,"high",,"RealTime"))</f>
        <v/>
      </c>
      <c r="P436" s="84" t="str" cm="1">
        <f t="array" ref="P436">IF($C436="","",_xll.ECONOMATICA($C436,"low",,"RealTime"))</f>
        <v/>
      </c>
      <c r="Q436" s="84" t="str" cm="1">
        <f t="array" ref="Q436">IF($C436="","",_xll.ECONOMATICA($C436,"price",,"RealTime"))</f>
        <v/>
      </c>
      <c r="R436" s="84"/>
      <c r="S436" s="84" t="str" cm="1">
        <f t="array" ref="S436">IF($C436="","",_xll.ECONOMATICA($C436,"bidprice",,"RealTime"))</f>
        <v/>
      </c>
      <c r="T436" s="84" t="str" cm="1">
        <f t="array" ref="T436">IF($C436="","",_xll.ECONOMATICA($C436,"askprice",,"RealTime"))</f>
        <v/>
      </c>
      <c r="U436" s="88" t="str" cm="1">
        <f t="array" ref="U436">IF($C436="","",_xll.ECONOMATICA($C436,"pricediff",,"RealTime"))</f>
        <v/>
      </c>
      <c r="V436" s="88" t="str" cm="1">
        <f t="array" ref="V436">IF($C436="","",_xll.ECONOMATICA($C436,"percentdiff",,"RealTime"))</f>
        <v/>
      </c>
      <c r="W436" s="84" t="str" cm="1">
        <f t="array" ref="W436">IF($C436="","",_xll.ECONOMATICA($C436,"#shares",,"RealTime"))</f>
        <v/>
      </c>
      <c r="X436" s="84" t="str" cm="1">
        <f t="array" ref="X436">IF($C436="","",_xll.ECONOMATICA($C436,"volume$",,"RealTime"))</f>
        <v/>
      </c>
      <c r="Y436" s="89" t="str" cm="1">
        <f t="array" ref="Y436">IF($C436="","",_xll.ECONOMATICA($C436,"date",,"RealTime"))</f>
        <v/>
      </c>
    </row>
    <row r="437" spans="3:25" ht="15.5">
      <c r="C437" s="91"/>
      <c r="D437" s="92"/>
      <c r="E437" s="93"/>
      <c r="F437" s="94"/>
      <c r="G437" s="93"/>
      <c r="H437" s="93"/>
      <c r="J437" s="93"/>
      <c r="K437" s="93"/>
      <c r="L437" s="93"/>
      <c r="N437" s="83" t="str" cm="1">
        <f t="array" ref="N437">IF($C437="","",_xll.ECONOMATICA($C437,"open",,"RealTime"))</f>
        <v/>
      </c>
      <c r="O437" s="83" t="str" cm="1">
        <f t="array" ref="O437">IF($C437="","",_xll.ECONOMATICA($C437,"high",,"RealTime"))</f>
        <v/>
      </c>
      <c r="P437" s="83" t="str" cm="1">
        <f t="array" ref="P437">IF($C437="","",_xll.ECONOMATICA($C437,"low",,"RealTime"))</f>
        <v/>
      </c>
      <c r="Q437" s="83" t="str" cm="1">
        <f t="array" ref="Q437">IF($C437="","",_xll.ECONOMATICA($C437,"price",,"RealTime"))</f>
        <v/>
      </c>
      <c r="R437" s="83"/>
      <c r="S437" s="83" t="str" cm="1">
        <f t="array" ref="S437">IF($C437="","",_xll.ECONOMATICA($C437,"bidprice",,"RealTime"))</f>
        <v/>
      </c>
      <c r="T437" s="83" t="str" cm="1">
        <f t="array" ref="T437">IF($C437="","",_xll.ECONOMATICA($C437,"askprice",,"RealTime"))</f>
        <v/>
      </c>
      <c r="U437" s="86" t="str" cm="1">
        <f t="array" ref="U437">IF($C437="","",_xll.ECONOMATICA($C437,"pricediff",,"RealTime"))</f>
        <v/>
      </c>
      <c r="V437" s="86" t="str" cm="1">
        <f t="array" ref="V437">IF($C437="","",_xll.ECONOMATICA($C437,"percentdiff",,"RealTime"))</f>
        <v/>
      </c>
      <c r="W437" s="83" t="str" cm="1">
        <f t="array" ref="W437">IF($C437="","",_xll.ECONOMATICA($C437,"#shares",,"RealTime"))</f>
        <v/>
      </c>
      <c r="X437" s="83" t="str" cm="1">
        <f t="array" ref="X437">IF($C437="","",_xll.ECONOMATICA($C437,"volume$",,"RealTime"))</f>
        <v/>
      </c>
      <c r="Y437" s="87" t="str" cm="1">
        <f t="array" ref="Y437">IF($C437="","",_xll.ECONOMATICA($C437,"date",,"RealTime"))</f>
        <v/>
      </c>
    </row>
    <row r="438" spans="3:25" ht="15.5">
      <c r="C438" s="95"/>
      <c r="D438" s="96"/>
      <c r="E438" s="97"/>
      <c r="F438" s="98"/>
      <c r="G438" s="97"/>
      <c r="H438" s="97"/>
      <c r="J438" s="97"/>
      <c r="K438" s="97"/>
      <c r="L438" s="97"/>
      <c r="N438" s="84" t="str" cm="1">
        <f t="array" ref="N438">IF($C438="","",_xll.ECONOMATICA($C438,"open",,"RealTime"))</f>
        <v/>
      </c>
      <c r="O438" s="84" t="str" cm="1">
        <f t="array" ref="O438">IF($C438="","",_xll.ECONOMATICA($C438,"high",,"RealTime"))</f>
        <v/>
      </c>
      <c r="P438" s="84" t="str" cm="1">
        <f t="array" ref="P438">IF($C438="","",_xll.ECONOMATICA($C438,"low",,"RealTime"))</f>
        <v/>
      </c>
      <c r="Q438" s="84" t="str" cm="1">
        <f t="array" ref="Q438">IF($C438="","",_xll.ECONOMATICA($C438,"price",,"RealTime"))</f>
        <v/>
      </c>
      <c r="R438" s="84"/>
      <c r="S438" s="84" t="str" cm="1">
        <f t="array" ref="S438">IF($C438="","",_xll.ECONOMATICA($C438,"bidprice",,"RealTime"))</f>
        <v/>
      </c>
      <c r="T438" s="84" t="str" cm="1">
        <f t="array" ref="T438">IF($C438="","",_xll.ECONOMATICA($C438,"askprice",,"RealTime"))</f>
        <v/>
      </c>
      <c r="U438" s="88" t="str" cm="1">
        <f t="array" ref="U438">IF($C438="","",_xll.ECONOMATICA($C438,"pricediff",,"RealTime"))</f>
        <v/>
      </c>
      <c r="V438" s="88" t="str" cm="1">
        <f t="array" ref="V438">IF($C438="","",_xll.ECONOMATICA($C438,"percentdiff",,"RealTime"))</f>
        <v/>
      </c>
      <c r="W438" s="84" t="str" cm="1">
        <f t="array" ref="W438">IF($C438="","",_xll.ECONOMATICA($C438,"#shares",,"RealTime"))</f>
        <v/>
      </c>
      <c r="X438" s="84" t="str" cm="1">
        <f t="array" ref="X438">IF($C438="","",_xll.ECONOMATICA($C438,"volume$",,"RealTime"))</f>
        <v/>
      </c>
      <c r="Y438" s="89" t="str" cm="1">
        <f t="array" ref="Y438">IF($C438="","",_xll.ECONOMATICA($C438,"date",,"RealTime"))</f>
        <v/>
      </c>
    </row>
    <row r="439" spans="3:25" ht="15.5">
      <c r="C439" s="91"/>
      <c r="D439" s="92"/>
      <c r="E439" s="93"/>
      <c r="F439" s="94"/>
      <c r="G439" s="93"/>
      <c r="H439" s="93"/>
      <c r="J439" s="93"/>
      <c r="K439" s="93"/>
      <c r="L439" s="93"/>
      <c r="N439" s="83" t="str" cm="1">
        <f t="array" ref="N439">IF($C439="","",_xll.ECONOMATICA($C439,"open",,"RealTime"))</f>
        <v/>
      </c>
      <c r="O439" s="83" t="str" cm="1">
        <f t="array" ref="O439">IF($C439="","",_xll.ECONOMATICA($C439,"high",,"RealTime"))</f>
        <v/>
      </c>
      <c r="P439" s="83" t="str" cm="1">
        <f t="array" ref="P439">IF($C439="","",_xll.ECONOMATICA($C439,"low",,"RealTime"))</f>
        <v/>
      </c>
      <c r="Q439" s="83" t="str" cm="1">
        <f t="array" ref="Q439">IF($C439="","",_xll.ECONOMATICA($C439,"price",,"RealTime"))</f>
        <v/>
      </c>
      <c r="R439" s="83"/>
      <c r="S439" s="83" t="str" cm="1">
        <f t="array" ref="S439">IF($C439="","",_xll.ECONOMATICA($C439,"bidprice",,"RealTime"))</f>
        <v/>
      </c>
      <c r="T439" s="83" t="str" cm="1">
        <f t="array" ref="T439">IF($C439="","",_xll.ECONOMATICA($C439,"askprice",,"RealTime"))</f>
        <v/>
      </c>
      <c r="U439" s="86" t="str" cm="1">
        <f t="array" ref="U439">IF($C439="","",_xll.ECONOMATICA($C439,"pricediff",,"RealTime"))</f>
        <v/>
      </c>
      <c r="V439" s="86" t="str" cm="1">
        <f t="array" ref="V439">IF($C439="","",_xll.ECONOMATICA($C439,"percentdiff",,"RealTime"))</f>
        <v/>
      </c>
      <c r="W439" s="83" t="str" cm="1">
        <f t="array" ref="W439">IF($C439="","",_xll.ECONOMATICA($C439,"#shares",,"RealTime"))</f>
        <v/>
      </c>
      <c r="X439" s="83" t="str" cm="1">
        <f t="array" ref="X439">IF($C439="","",_xll.ECONOMATICA($C439,"volume$",,"RealTime"))</f>
        <v/>
      </c>
      <c r="Y439" s="87" t="str" cm="1">
        <f t="array" ref="Y439">IF($C439="","",_xll.ECONOMATICA($C439,"date",,"RealTime"))</f>
        <v/>
      </c>
    </row>
    <row r="440" spans="3:25" ht="15.5">
      <c r="C440" s="95"/>
      <c r="D440" s="96"/>
      <c r="E440" s="97"/>
      <c r="F440" s="98"/>
      <c r="G440" s="97"/>
      <c r="H440" s="97"/>
      <c r="J440" s="97"/>
      <c r="K440" s="97"/>
      <c r="L440" s="97"/>
      <c r="N440" s="84" t="str" cm="1">
        <f t="array" ref="N440">IF($C440="","",_xll.ECONOMATICA($C440,"open",,"RealTime"))</f>
        <v/>
      </c>
      <c r="O440" s="84" t="str" cm="1">
        <f t="array" ref="O440">IF($C440="","",_xll.ECONOMATICA($C440,"high",,"RealTime"))</f>
        <v/>
      </c>
      <c r="P440" s="84" t="str" cm="1">
        <f t="array" ref="P440">IF($C440="","",_xll.ECONOMATICA($C440,"low",,"RealTime"))</f>
        <v/>
      </c>
      <c r="Q440" s="84" t="str" cm="1">
        <f t="array" ref="Q440">IF($C440="","",_xll.ECONOMATICA($C440,"price",,"RealTime"))</f>
        <v/>
      </c>
      <c r="R440" s="84"/>
      <c r="S440" s="84" t="str" cm="1">
        <f t="array" ref="S440">IF($C440="","",_xll.ECONOMATICA($C440,"bidprice",,"RealTime"))</f>
        <v/>
      </c>
      <c r="T440" s="84" t="str" cm="1">
        <f t="array" ref="T440">IF($C440="","",_xll.ECONOMATICA($C440,"askprice",,"RealTime"))</f>
        <v/>
      </c>
      <c r="U440" s="88" t="str" cm="1">
        <f t="array" ref="U440">IF($C440="","",_xll.ECONOMATICA($C440,"pricediff",,"RealTime"))</f>
        <v/>
      </c>
      <c r="V440" s="88" t="str" cm="1">
        <f t="array" ref="V440">IF($C440="","",_xll.ECONOMATICA($C440,"percentdiff",,"RealTime"))</f>
        <v/>
      </c>
      <c r="W440" s="84" t="str" cm="1">
        <f t="array" ref="W440">IF($C440="","",_xll.ECONOMATICA($C440,"#shares",,"RealTime"))</f>
        <v/>
      </c>
      <c r="X440" s="84" t="str" cm="1">
        <f t="array" ref="X440">IF($C440="","",_xll.ECONOMATICA($C440,"volume$",,"RealTime"))</f>
        <v/>
      </c>
      <c r="Y440" s="89" t="str" cm="1">
        <f t="array" ref="Y440">IF($C440="","",_xll.ECONOMATICA($C440,"date",,"RealTime"))</f>
        <v/>
      </c>
    </row>
    <row r="441" spans="3:25" ht="15.5">
      <c r="C441" s="91"/>
      <c r="D441" s="92"/>
      <c r="E441" s="93"/>
      <c r="F441" s="94"/>
      <c r="G441" s="93"/>
      <c r="H441" s="93"/>
      <c r="J441" s="93"/>
      <c r="K441" s="93"/>
      <c r="L441" s="93"/>
      <c r="N441" s="83" t="str" cm="1">
        <f t="array" ref="N441">IF($C441="","",_xll.ECONOMATICA($C441,"open",,"RealTime"))</f>
        <v/>
      </c>
      <c r="O441" s="83" t="str" cm="1">
        <f t="array" ref="O441">IF($C441="","",_xll.ECONOMATICA($C441,"high",,"RealTime"))</f>
        <v/>
      </c>
      <c r="P441" s="83" t="str" cm="1">
        <f t="array" ref="P441">IF($C441="","",_xll.ECONOMATICA($C441,"low",,"RealTime"))</f>
        <v/>
      </c>
      <c r="Q441" s="83" t="str" cm="1">
        <f t="array" ref="Q441">IF($C441="","",_xll.ECONOMATICA($C441,"price",,"RealTime"))</f>
        <v/>
      </c>
      <c r="R441" s="83"/>
      <c r="S441" s="83" t="str" cm="1">
        <f t="array" ref="S441">IF($C441="","",_xll.ECONOMATICA($C441,"bidprice",,"RealTime"))</f>
        <v/>
      </c>
      <c r="T441" s="83" t="str" cm="1">
        <f t="array" ref="T441">IF($C441="","",_xll.ECONOMATICA($C441,"askprice",,"RealTime"))</f>
        <v/>
      </c>
      <c r="U441" s="86" t="str" cm="1">
        <f t="array" ref="U441">IF($C441="","",_xll.ECONOMATICA($C441,"pricediff",,"RealTime"))</f>
        <v/>
      </c>
      <c r="V441" s="86" t="str" cm="1">
        <f t="array" ref="V441">IF($C441="","",_xll.ECONOMATICA($C441,"percentdiff",,"RealTime"))</f>
        <v/>
      </c>
      <c r="W441" s="83" t="str" cm="1">
        <f t="array" ref="W441">IF($C441="","",_xll.ECONOMATICA($C441,"#shares",,"RealTime"))</f>
        <v/>
      </c>
      <c r="X441" s="83" t="str" cm="1">
        <f t="array" ref="X441">IF($C441="","",_xll.ECONOMATICA($C441,"volume$",,"RealTime"))</f>
        <v/>
      </c>
      <c r="Y441" s="87" t="str" cm="1">
        <f t="array" ref="Y441">IF($C441="","",_xll.ECONOMATICA($C441,"date",,"RealTime"))</f>
        <v/>
      </c>
    </row>
    <row r="442" spans="3:25" ht="15.5">
      <c r="C442" s="95"/>
      <c r="D442" s="96"/>
      <c r="E442" s="97"/>
      <c r="F442" s="98"/>
      <c r="G442" s="97"/>
      <c r="H442" s="97"/>
      <c r="J442" s="97"/>
      <c r="K442" s="97"/>
      <c r="L442" s="97"/>
      <c r="N442" s="84" t="str" cm="1">
        <f t="array" ref="N442">IF($C442="","",_xll.ECONOMATICA($C442,"open",,"RealTime"))</f>
        <v/>
      </c>
      <c r="O442" s="84" t="str" cm="1">
        <f t="array" ref="O442">IF($C442="","",_xll.ECONOMATICA($C442,"high",,"RealTime"))</f>
        <v/>
      </c>
      <c r="P442" s="84" t="str" cm="1">
        <f t="array" ref="P442">IF($C442="","",_xll.ECONOMATICA($C442,"low",,"RealTime"))</f>
        <v/>
      </c>
      <c r="Q442" s="84" t="str" cm="1">
        <f t="array" ref="Q442">IF($C442="","",_xll.ECONOMATICA($C442,"price",,"RealTime"))</f>
        <v/>
      </c>
      <c r="R442" s="84"/>
      <c r="S442" s="84" t="str" cm="1">
        <f t="array" ref="S442">IF($C442="","",_xll.ECONOMATICA($C442,"bidprice",,"RealTime"))</f>
        <v/>
      </c>
      <c r="T442" s="84" t="str" cm="1">
        <f t="array" ref="T442">IF($C442="","",_xll.ECONOMATICA($C442,"askprice",,"RealTime"))</f>
        <v/>
      </c>
      <c r="U442" s="88" t="str" cm="1">
        <f t="array" ref="U442">IF($C442="","",_xll.ECONOMATICA($C442,"pricediff",,"RealTime"))</f>
        <v/>
      </c>
      <c r="V442" s="88" t="str" cm="1">
        <f t="array" ref="V442">IF($C442="","",_xll.ECONOMATICA($C442,"percentdiff",,"RealTime"))</f>
        <v/>
      </c>
      <c r="W442" s="84" t="str" cm="1">
        <f t="array" ref="W442">IF($C442="","",_xll.ECONOMATICA($C442,"#shares",,"RealTime"))</f>
        <v/>
      </c>
      <c r="X442" s="84" t="str" cm="1">
        <f t="array" ref="X442">IF($C442="","",_xll.ECONOMATICA($C442,"volume$",,"RealTime"))</f>
        <v/>
      </c>
      <c r="Y442" s="89" t="str" cm="1">
        <f t="array" ref="Y442">IF($C442="","",_xll.ECONOMATICA($C442,"date",,"RealTime"))</f>
        <v/>
      </c>
    </row>
    <row r="443" spans="3:25" ht="15.5">
      <c r="C443" s="91"/>
      <c r="D443" s="92"/>
      <c r="E443" s="93"/>
      <c r="F443" s="94"/>
      <c r="G443" s="93"/>
      <c r="H443" s="93"/>
      <c r="J443" s="93"/>
      <c r="K443" s="93"/>
      <c r="L443" s="93"/>
      <c r="N443" s="83" t="str" cm="1">
        <f t="array" ref="N443">IF($C443="","",_xll.ECONOMATICA($C443,"open",,"RealTime"))</f>
        <v/>
      </c>
      <c r="O443" s="83" t="str" cm="1">
        <f t="array" ref="O443">IF($C443="","",_xll.ECONOMATICA($C443,"high",,"RealTime"))</f>
        <v/>
      </c>
      <c r="P443" s="83" t="str" cm="1">
        <f t="array" ref="P443">IF($C443="","",_xll.ECONOMATICA($C443,"low",,"RealTime"))</f>
        <v/>
      </c>
      <c r="Q443" s="83" t="str" cm="1">
        <f t="array" ref="Q443">IF($C443="","",_xll.ECONOMATICA($C443,"price",,"RealTime"))</f>
        <v/>
      </c>
      <c r="R443" s="83"/>
      <c r="S443" s="83" t="str" cm="1">
        <f t="array" ref="S443">IF($C443="","",_xll.ECONOMATICA($C443,"bidprice",,"RealTime"))</f>
        <v/>
      </c>
      <c r="T443" s="83" t="str" cm="1">
        <f t="array" ref="T443">IF($C443="","",_xll.ECONOMATICA($C443,"askprice",,"RealTime"))</f>
        <v/>
      </c>
      <c r="U443" s="86" t="str" cm="1">
        <f t="array" ref="U443">IF($C443="","",_xll.ECONOMATICA($C443,"pricediff",,"RealTime"))</f>
        <v/>
      </c>
      <c r="V443" s="86" t="str" cm="1">
        <f t="array" ref="V443">IF($C443="","",_xll.ECONOMATICA($C443,"percentdiff",,"RealTime"))</f>
        <v/>
      </c>
      <c r="W443" s="83" t="str" cm="1">
        <f t="array" ref="W443">IF($C443="","",_xll.ECONOMATICA($C443,"#shares",,"RealTime"))</f>
        <v/>
      </c>
      <c r="X443" s="83" t="str" cm="1">
        <f t="array" ref="X443">IF($C443="","",_xll.ECONOMATICA($C443,"volume$",,"RealTime"))</f>
        <v/>
      </c>
      <c r="Y443" s="87" t="str" cm="1">
        <f t="array" ref="Y443">IF($C443="","",_xll.ECONOMATICA($C443,"date",,"RealTime"))</f>
        <v/>
      </c>
    </row>
    <row r="444" spans="3:25" ht="15.5">
      <c r="C444" s="95"/>
      <c r="D444" s="96"/>
      <c r="E444" s="97"/>
      <c r="F444" s="98"/>
      <c r="G444" s="97"/>
      <c r="H444" s="97"/>
      <c r="J444" s="97"/>
      <c r="K444" s="97"/>
      <c r="L444" s="97"/>
      <c r="N444" s="84" t="str" cm="1">
        <f t="array" ref="N444">IF($C444="","",_xll.ECONOMATICA($C444,"open",,"RealTime"))</f>
        <v/>
      </c>
      <c r="O444" s="84" t="str" cm="1">
        <f t="array" ref="O444">IF($C444="","",_xll.ECONOMATICA($C444,"high",,"RealTime"))</f>
        <v/>
      </c>
      <c r="P444" s="84" t="str" cm="1">
        <f t="array" ref="P444">IF($C444="","",_xll.ECONOMATICA($C444,"low",,"RealTime"))</f>
        <v/>
      </c>
      <c r="Q444" s="84" t="str" cm="1">
        <f t="array" ref="Q444">IF($C444="","",_xll.ECONOMATICA($C444,"price",,"RealTime"))</f>
        <v/>
      </c>
      <c r="R444" s="84"/>
      <c r="S444" s="84" t="str" cm="1">
        <f t="array" ref="S444">IF($C444="","",_xll.ECONOMATICA($C444,"bidprice",,"RealTime"))</f>
        <v/>
      </c>
      <c r="T444" s="84" t="str" cm="1">
        <f t="array" ref="T444">IF($C444="","",_xll.ECONOMATICA($C444,"askprice",,"RealTime"))</f>
        <v/>
      </c>
      <c r="U444" s="88" t="str" cm="1">
        <f t="array" ref="U444">IF($C444="","",_xll.ECONOMATICA($C444,"pricediff",,"RealTime"))</f>
        <v/>
      </c>
      <c r="V444" s="88" t="str" cm="1">
        <f t="array" ref="V444">IF($C444="","",_xll.ECONOMATICA($C444,"percentdiff",,"RealTime"))</f>
        <v/>
      </c>
      <c r="W444" s="84" t="str" cm="1">
        <f t="array" ref="W444">IF($C444="","",_xll.ECONOMATICA($C444,"#shares",,"RealTime"))</f>
        <v/>
      </c>
      <c r="X444" s="84" t="str" cm="1">
        <f t="array" ref="X444">IF($C444="","",_xll.ECONOMATICA($C444,"volume$",,"RealTime"))</f>
        <v/>
      </c>
      <c r="Y444" s="89" t="str" cm="1">
        <f t="array" ref="Y444">IF($C444="","",_xll.ECONOMATICA($C444,"date",,"RealTime"))</f>
        <v/>
      </c>
    </row>
    <row r="445" spans="3:25" ht="15.5">
      <c r="C445" s="91"/>
      <c r="D445" s="92"/>
      <c r="E445" s="93"/>
      <c r="F445" s="94"/>
      <c r="G445" s="93"/>
      <c r="H445" s="93"/>
      <c r="J445" s="93"/>
      <c r="K445" s="93"/>
      <c r="L445" s="93"/>
      <c r="N445" s="83" t="str" cm="1">
        <f t="array" ref="N445">IF($C445="","",_xll.ECONOMATICA($C445,"open",,"RealTime"))</f>
        <v/>
      </c>
      <c r="O445" s="83" t="str" cm="1">
        <f t="array" ref="O445">IF($C445="","",_xll.ECONOMATICA($C445,"high",,"RealTime"))</f>
        <v/>
      </c>
      <c r="P445" s="83" t="str" cm="1">
        <f t="array" ref="P445">IF($C445="","",_xll.ECONOMATICA($C445,"low",,"RealTime"))</f>
        <v/>
      </c>
      <c r="Q445" s="83" t="str" cm="1">
        <f t="array" ref="Q445">IF($C445="","",_xll.ECONOMATICA($C445,"price",,"RealTime"))</f>
        <v/>
      </c>
      <c r="R445" s="83"/>
      <c r="S445" s="83" t="str" cm="1">
        <f t="array" ref="S445">IF($C445="","",_xll.ECONOMATICA($C445,"bidprice",,"RealTime"))</f>
        <v/>
      </c>
      <c r="T445" s="83" t="str" cm="1">
        <f t="array" ref="T445">IF($C445="","",_xll.ECONOMATICA($C445,"askprice",,"RealTime"))</f>
        <v/>
      </c>
      <c r="U445" s="86" t="str" cm="1">
        <f t="array" ref="U445">IF($C445="","",_xll.ECONOMATICA($C445,"pricediff",,"RealTime"))</f>
        <v/>
      </c>
      <c r="V445" s="86" t="str" cm="1">
        <f t="array" ref="V445">IF($C445="","",_xll.ECONOMATICA($C445,"percentdiff",,"RealTime"))</f>
        <v/>
      </c>
      <c r="W445" s="83" t="str" cm="1">
        <f t="array" ref="W445">IF($C445="","",_xll.ECONOMATICA($C445,"#shares",,"RealTime"))</f>
        <v/>
      </c>
      <c r="X445" s="83" t="str" cm="1">
        <f t="array" ref="X445">IF($C445="","",_xll.ECONOMATICA($C445,"volume$",,"RealTime"))</f>
        <v/>
      </c>
      <c r="Y445" s="87" t="str" cm="1">
        <f t="array" ref="Y445">IF($C445="","",_xll.ECONOMATICA($C445,"date",,"RealTime"))</f>
        <v/>
      </c>
    </row>
    <row r="446" spans="3:25" ht="15.5">
      <c r="C446" s="95"/>
      <c r="D446" s="96"/>
      <c r="E446" s="97"/>
      <c r="F446" s="98"/>
      <c r="G446" s="97"/>
      <c r="H446" s="97"/>
      <c r="J446" s="97"/>
      <c r="K446" s="97"/>
      <c r="L446" s="97"/>
      <c r="N446" s="84" t="str" cm="1">
        <f t="array" ref="N446">IF($C446="","",_xll.ECONOMATICA($C446,"open",,"RealTime"))</f>
        <v/>
      </c>
      <c r="O446" s="84" t="str" cm="1">
        <f t="array" ref="O446">IF($C446="","",_xll.ECONOMATICA($C446,"high",,"RealTime"))</f>
        <v/>
      </c>
      <c r="P446" s="84" t="str" cm="1">
        <f t="array" ref="P446">IF($C446="","",_xll.ECONOMATICA($C446,"low",,"RealTime"))</f>
        <v/>
      </c>
      <c r="Q446" s="84" t="str" cm="1">
        <f t="array" ref="Q446">IF($C446="","",_xll.ECONOMATICA($C446,"price",,"RealTime"))</f>
        <v/>
      </c>
      <c r="R446" s="84"/>
      <c r="S446" s="84" t="str" cm="1">
        <f t="array" ref="S446">IF($C446="","",_xll.ECONOMATICA($C446,"bidprice",,"RealTime"))</f>
        <v/>
      </c>
      <c r="T446" s="84" t="str" cm="1">
        <f t="array" ref="T446">IF($C446="","",_xll.ECONOMATICA($C446,"askprice",,"RealTime"))</f>
        <v/>
      </c>
      <c r="U446" s="88" t="str" cm="1">
        <f t="array" ref="U446">IF($C446="","",_xll.ECONOMATICA($C446,"pricediff",,"RealTime"))</f>
        <v/>
      </c>
      <c r="V446" s="88" t="str" cm="1">
        <f t="array" ref="V446">IF($C446="","",_xll.ECONOMATICA($C446,"percentdiff",,"RealTime"))</f>
        <v/>
      </c>
      <c r="W446" s="84" t="str" cm="1">
        <f t="array" ref="W446">IF($C446="","",_xll.ECONOMATICA($C446,"#shares",,"RealTime"))</f>
        <v/>
      </c>
      <c r="X446" s="84" t="str" cm="1">
        <f t="array" ref="X446">IF($C446="","",_xll.ECONOMATICA($C446,"volume$",,"RealTime"))</f>
        <v/>
      </c>
      <c r="Y446" s="89" t="str" cm="1">
        <f t="array" ref="Y446">IF($C446="","",_xll.ECONOMATICA($C446,"date",,"RealTime"))</f>
        <v/>
      </c>
    </row>
    <row r="447" spans="3:25" ht="15.5">
      <c r="C447" s="91"/>
      <c r="D447" s="92"/>
      <c r="E447" s="93"/>
      <c r="F447" s="94"/>
      <c r="G447" s="93"/>
      <c r="H447" s="93"/>
      <c r="J447" s="93"/>
      <c r="K447" s="93"/>
      <c r="L447" s="93"/>
      <c r="N447" s="83" t="str" cm="1">
        <f t="array" ref="N447">IF($C447="","",_xll.ECONOMATICA($C447,"open",,"RealTime"))</f>
        <v/>
      </c>
      <c r="O447" s="83" t="str" cm="1">
        <f t="array" ref="O447">IF($C447="","",_xll.ECONOMATICA($C447,"high",,"RealTime"))</f>
        <v/>
      </c>
      <c r="P447" s="83" t="str" cm="1">
        <f t="array" ref="P447">IF($C447="","",_xll.ECONOMATICA($C447,"low",,"RealTime"))</f>
        <v/>
      </c>
      <c r="Q447" s="83" t="str" cm="1">
        <f t="array" ref="Q447">IF($C447="","",_xll.ECONOMATICA($C447,"price",,"RealTime"))</f>
        <v/>
      </c>
      <c r="R447" s="83"/>
      <c r="S447" s="83" t="str" cm="1">
        <f t="array" ref="S447">IF($C447="","",_xll.ECONOMATICA($C447,"bidprice",,"RealTime"))</f>
        <v/>
      </c>
      <c r="T447" s="83" t="str" cm="1">
        <f t="array" ref="T447">IF($C447="","",_xll.ECONOMATICA($C447,"askprice",,"RealTime"))</f>
        <v/>
      </c>
      <c r="U447" s="86" t="str" cm="1">
        <f t="array" ref="U447">IF($C447="","",_xll.ECONOMATICA($C447,"pricediff",,"RealTime"))</f>
        <v/>
      </c>
      <c r="V447" s="86" t="str" cm="1">
        <f t="array" ref="V447">IF($C447="","",_xll.ECONOMATICA($C447,"percentdiff",,"RealTime"))</f>
        <v/>
      </c>
      <c r="W447" s="83" t="str" cm="1">
        <f t="array" ref="W447">IF($C447="","",_xll.ECONOMATICA($C447,"#shares",,"RealTime"))</f>
        <v/>
      </c>
      <c r="X447" s="83" t="str" cm="1">
        <f t="array" ref="X447">IF($C447="","",_xll.ECONOMATICA($C447,"volume$",,"RealTime"))</f>
        <v/>
      </c>
      <c r="Y447" s="87" t="str" cm="1">
        <f t="array" ref="Y447">IF($C447="","",_xll.ECONOMATICA($C447,"date",,"RealTime"))</f>
        <v/>
      </c>
    </row>
    <row r="448" spans="3:25" ht="15.5">
      <c r="C448" s="95"/>
      <c r="D448" s="96"/>
      <c r="E448" s="97"/>
      <c r="F448" s="98"/>
      <c r="G448" s="97"/>
      <c r="H448" s="97"/>
      <c r="J448" s="97"/>
      <c r="K448" s="97"/>
      <c r="L448" s="97"/>
      <c r="N448" s="84" t="str" cm="1">
        <f t="array" ref="N448">IF($C448="","",_xll.ECONOMATICA($C448,"open",,"RealTime"))</f>
        <v/>
      </c>
      <c r="O448" s="84" t="str" cm="1">
        <f t="array" ref="O448">IF($C448="","",_xll.ECONOMATICA($C448,"high",,"RealTime"))</f>
        <v/>
      </c>
      <c r="P448" s="84" t="str" cm="1">
        <f t="array" ref="P448">IF($C448="","",_xll.ECONOMATICA($C448,"low",,"RealTime"))</f>
        <v/>
      </c>
      <c r="Q448" s="84" t="str" cm="1">
        <f t="array" ref="Q448">IF($C448="","",_xll.ECONOMATICA($C448,"price",,"RealTime"))</f>
        <v/>
      </c>
      <c r="R448" s="84"/>
      <c r="S448" s="84" t="str" cm="1">
        <f t="array" ref="S448">IF($C448="","",_xll.ECONOMATICA($C448,"bidprice",,"RealTime"))</f>
        <v/>
      </c>
      <c r="T448" s="84" t="str" cm="1">
        <f t="array" ref="T448">IF($C448="","",_xll.ECONOMATICA($C448,"askprice",,"RealTime"))</f>
        <v/>
      </c>
      <c r="U448" s="88" t="str" cm="1">
        <f t="array" ref="U448">IF($C448="","",_xll.ECONOMATICA($C448,"pricediff",,"RealTime"))</f>
        <v/>
      </c>
      <c r="V448" s="88" t="str" cm="1">
        <f t="array" ref="V448">IF($C448="","",_xll.ECONOMATICA($C448,"percentdiff",,"RealTime"))</f>
        <v/>
      </c>
      <c r="W448" s="84" t="str" cm="1">
        <f t="array" ref="W448">IF($C448="","",_xll.ECONOMATICA($C448,"#shares",,"RealTime"))</f>
        <v/>
      </c>
      <c r="X448" s="84" t="str" cm="1">
        <f t="array" ref="X448">IF($C448="","",_xll.ECONOMATICA($C448,"volume$",,"RealTime"))</f>
        <v/>
      </c>
      <c r="Y448" s="89" t="str" cm="1">
        <f t="array" ref="Y448">IF($C448="","",_xll.ECONOMATICA($C448,"date",,"RealTime"))</f>
        <v/>
      </c>
    </row>
    <row r="449" spans="3:25" ht="15.5">
      <c r="C449" s="91"/>
      <c r="D449" s="92"/>
      <c r="E449" s="93"/>
      <c r="F449" s="94"/>
      <c r="G449" s="93"/>
      <c r="H449" s="93"/>
      <c r="J449" s="93"/>
      <c r="K449" s="93"/>
      <c r="L449" s="93"/>
      <c r="N449" s="83" t="str" cm="1">
        <f t="array" ref="N449">IF($C449="","",_xll.ECONOMATICA($C449,"open",,"RealTime"))</f>
        <v/>
      </c>
      <c r="O449" s="83" t="str" cm="1">
        <f t="array" ref="O449">IF($C449="","",_xll.ECONOMATICA($C449,"high",,"RealTime"))</f>
        <v/>
      </c>
      <c r="P449" s="83" t="str" cm="1">
        <f t="array" ref="P449">IF($C449="","",_xll.ECONOMATICA($C449,"low",,"RealTime"))</f>
        <v/>
      </c>
      <c r="Q449" s="83" t="str" cm="1">
        <f t="array" ref="Q449">IF($C449="","",_xll.ECONOMATICA($C449,"price",,"RealTime"))</f>
        <v/>
      </c>
      <c r="R449" s="83"/>
      <c r="S449" s="83" t="str" cm="1">
        <f t="array" ref="S449">IF($C449="","",_xll.ECONOMATICA($C449,"bidprice",,"RealTime"))</f>
        <v/>
      </c>
      <c r="T449" s="83" t="str" cm="1">
        <f t="array" ref="T449">IF($C449="","",_xll.ECONOMATICA($C449,"askprice",,"RealTime"))</f>
        <v/>
      </c>
      <c r="U449" s="86" t="str" cm="1">
        <f t="array" ref="U449">IF($C449="","",_xll.ECONOMATICA($C449,"pricediff",,"RealTime"))</f>
        <v/>
      </c>
      <c r="V449" s="86" t="str" cm="1">
        <f t="array" ref="V449">IF($C449="","",_xll.ECONOMATICA($C449,"percentdiff",,"RealTime"))</f>
        <v/>
      </c>
      <c r="W449" s="83" t="str" cm="1">
        <f t="array" ref="W449">IF($C449="","",_xll.ECONOMATICA($C449,"#shares",,"RealTime"))</f>
        <v/>
      </c>
      <c r="X449" s="83" t="str" cm="1">
        <f t="array" ref="X449">IF($C449="","",_xll.ECONOMATICA($C449,"volume$",,"RealTime"))</f>
        <v/>
      </c>
      <c r="Y449" s="87" t="str" cm="1">
        <f t="array" ref="Y449">IF($C449="","",_xll.ECONOMATICA($C449,"date",,"RealTime"))</f>
        <v/>
      </c>
    </row>
    <row r="450" spans="3:25" ht="15.5">
      <c r="C450" s="95"/>
      <c r="D450" s="96"/>
      <c r="E450" s="97"/>
      <c r="F450" s="98"/>
      <c r="G450" s="97"/>
      <c r="H450" s="97"/>
      <c r="J450" s="97"/>
      <c r="K450" s="97"/>
      <c r="L450" s="97"/>
      <c r="N450" s="84" t="str" cm="1">
        <f t="array" ref="N450">IF($C450="","",_xll.ECONOMATICA($C450,"open",,"RealTime"))</f>
        <v/>
      </c>
      <c r="O450" s="84" t="str" cm="1">
        <f t="array" ref="O450">IF($C450="","",_xll.ECONOMATICA($C450,"high",,"RealTime"))</f>
        <v/>
      </c>
      <c r="P450" s="84" t="str" cm="1">
        <f t="array" ref="P450">IF($C450="","",_xll.ECONOMATICA($C450,"low",,"RealTime"))</f>
        <v/>
      </c>
      <c r="Q450" s="84" t="str" cm="1">
        <f t="array" ref="Q450">IF($C450="","",_xll.ECONOMATICA($C450,"price",,"RealTime"))</f>
        <v/>
      </c>
      <c r="R450" s="84"/>
      <c r="S450" s="84" t="str" cm="1">
        <f t="array" ref="S450">IF($C450="","",_xll.ECONOMATICA($C450,"bidprice",,"RealTime"))</f>
        <v/>
      </c>
      <c r="T450" s="84" t="str" cm="1">
        <f t="array" ref="T450">IF($C450="","",_xll.ECONOMATICA($C450,"askprice",,"RealTime"))</f>
        <v/>
      </c>
      <c r="U450" s="88" t="str" cm="1">
        <f t="array" ref="U450">IF($C450="","",_xll.ECONOMATICA($C450,"pricediff",,"RealTime"))</f>
        <v/>
      </c>
      <c r="V450" s="88" t="str" cm="1">
        <f t="array" ref="V450">IF($C450="","",_xll.ECONOMATICA($C450,"percentdiff",,"RealTime"))</f>
        <v/>
      </c>
      <c r="W450" s="84" t="str" cm="1">
        <f t="array" ref="W450">IF($C450="","",_xll.ECONOMATICA($C450,"#shares",,"RealTime"))</f>
        <v/>
      </c>
      <c r="X450" s="84" t="str" cm="1">
        <f t="array" ref="X450">IF($C450="","",_xll.ECONOMATICA($C450,"volume$",,"RealTime"))</f>
        <v/>
      </c>
      <c r="Y450" s="89" t="str" cm="1">
        <f t="array" ref="Y450">IF($C450="","",_xll.ECONOMATICA($C450,"date",,"RealTime"))</f>
        <v/>
      </c>
    </row>
    <row r="451" spans="3:25" ht="15.5">
      <c r="C451" s="91"/>
      <c r="D451" s="92"/>
      <c r="E451" s="93"/>
      <c r="F451" s="94"/>
      <c r="G451" s="93"/>
      <c r="H451" s="93"/>
      <c r="J451" s="93"/>
      <c r="K451" s="93"/>
      <c r="L451" s="93"/>
      <c r="N451" s="83" t="str" cm="1">
        <f t="array" ref="N451">IF($C451="","",_xll.ECONOMATICA($C451,"open",,"RealTime"))</f>
        <v/>
      </c>
      <c r="O451" s="83" t="str" cm="1">
        <f t="array" ref="O451">IF($C451="","",_xll.ECONOMATICA($C451,"high",,"RealTime"))</f>
        <v/>
      </c>
      <c r="P451" s="83" t="str" cm="1">
        <f t="array" ref="P451">IF($C451="","",_xll.ECONOMATICA($C451,"low",,"RealTime"))</f>
        <v/>
      </c>
      <c r="Q451" s="83" t="str" cm="1">
        <f t="array" ref="Q451">IF($C451="","",_xll.ECONOMATICA($C451,"price",,"RealTime"))</f>
        <v/>
      </c>
      <c r="R451" s="83"/>
      <c r="S451" s="83" t="str" cm="1">
        <f t="array" ref="S451">IF($C451="","",_xll.ECONOMATICA($C451,"bidprice",,"RealTime"))</f>
        <v/>
      </c>
      <c r="T451" s="83" t="str" cm="1">
        <f t="array" ref="T451">IF($C451="","",_xll.ECONOMATICA($C451,"askprice",,"RealTime"))</f>
        <v/>
      </c>
      <c r="U451" s="86" t="str" cm="1">
        <f t="array" ref="U451">IF($C451="","",_xll.ECONOMATICA($C451,"pricediff",,"RealTime"))</f>
        <v/>
      </c>
      <c r="V451" s="86" t="str" cm="1">
        <f t="array" ref="V451">IF($C451="","",_xll.ECONOMATICA($C451,"percentdiff",,"RealTime"))</f>
        <v/>
      </c>
      <c r="W451" s="83" t="str" cm="1">
        <f t="array" ref="W451">IF($C451="","",_xll.ECONOMATICA($C451,"#shares",,"RealTime"))</f>
        <v/>
      </c>
      <c r="X451" s="83" t="str" cm="1">
        <f t="array" ref="X451">IF($C451="","",_xll.ECONOMATICA($C451,"volume$",,"RealTime"))</f>
        <v/>
      </c>
      <c r="Y451" s="87" t="str" cm="1">
        <f t="array" ref="Y451">IF($C451="","",_xll.ECONOMATICA($C451,"date",,"RealTime"))</f>
        <v/>
      </c>
    </row>
    <row r="452" spans="3:25" ht="15.5">
      <c r="C452" s="95"/>
      <c r="D452" s="96"/>
      <c r="E452" s="97"/>
      <c r="F452" s="98"/>
      <c r="G452" s="97"/>
      <c r="H452" s="97"/>
      <c r="J452" s="97"/>
      <c r="K452" s="97"/>
      <c r="L452" s="97"/>
      <c r="N452" s="84" t="str" cm="1">
        <f t="array" ref="N452">IF($C452="","",_xll.ECONOMATICA($C452,"open",,"RealTime"))</f>
        <v/>
      </c>
      <c r="O452" s="84" t="str" cm="1">
        <f t="array" ref="O452">IF($C452="","",_xll.ECONOMATICA($C452,"high",,"RealTime"))</f>
        <v/>
      </c>
      <c r="P452" s="84" t="str" cm="1">
        <f t="array" ref="P452">IF($C452="","",_xll.ECONOMATICA($C452,"low",,"RealTime"))</f>
        <v/>
      </c>
      <c r="Q452" s="84" t="str" cm="1">
        <f t="array" ref="Q452">IF($C452="","",_xll.ECONOMATICA($C452,"price",,"RealTime"))</f>
        <v/>
      </c>
      <c r="R452" s="84"/>
      <c r="S452" s="84" t="str" cm="1">
        <f t="array" ref="S452">IF($C452="","",_xll.ECONOMATICA($C452,"bidprice",,"RealTime"))</f>
        <v/>
      </c>
      <c r="T452" s="84" t="str" cm="1">
        <f t="array" ref="T452">IF($C452="","",_xll.ECONOMATICA($C452,"askprice",,"RealTime"))</f>
        <v/>
      </c>
      <c r="U452" s="88" t="str" cm="1">
        <f t="array" ref="U452">IF($C452="","",_xll.ECONOMATICA($C452,"pricediff",,"RealTime"))</f>
        <v/>
      </c>
      <c r="V452" s="88" t="str" cm="1">
        <f t="array" ref="V452">IF($C452="","",_xll.ECONOMATICA($C452,"percentdiff",,"RealTime"))</f>
        <v/>
      </c>
      <c r="W452" s="84" t="str" cm="1">
        <f t="array" ref="W452">IF($C452="","",_xll.ECONOMATICA($C452,"#shares",,"RealTime"))</f>
        <v/>
      </c>
      <c r="X452" s="84" t="str" cm="1">
        <f t="array" ref="X452">IF($C452="","",_xll.ECONOMATICA($C452,"volume$",,"RealTime"))</f>
        <v/>
      </c>
      <c r="Y452" s="89" t="str" cm="1">
        <f t="array" ref="Y452">IF($C452="","",_xll.ECONOMATICA($C452,"date",,"RealTime"))</f>
        <v/>
      </c>
    </row>
    <row r="453" spans="3:25" ht="15.5">
      <c r="C453" s="91"/>
      <c r="D453" s="92"/>
      <c r="E453" s="93"/>
      <c r="F453" s="94"/>
      <c r="G453" s="93"/>
      <c r="H453" s="93"/>
      <c r="J453" s="93"/>
      <c r="K453" s="93"/>
      <c r="L453" s="93"/>
      <c r="N453" s="83" t="str" cm="1">
        <f t="array" ref="N453">IF($C453="","",_xll.ECONOMATICA($C453,"open",,"RealTime"))</f>
        <v/>
      </c>
      <c r="O453" s="83" t="str" cm="1">
        <f t="array" ref="O453">IF($C453="","",_xll.ECONOMATICA($C453,"high",,"RealTime"))</f>
        <v/>
      </c>
      <c r="P453" s="83" t="str" cm="1">
        <f t="array" ref="P453">IF($C453="","",_xll.ECONOMATICA($C453,"low",,"RealTime"))</f>
        <v/>
      </c>
      <c r="Q453" s="83" t="str" cm="1">
        <f t="array" ref="Q453">IF($C453="","",_xll.ECONOMATICA($C453,"price",,"RealTime"))</f>
        <v/>
      </c>
      <c r="R453" s="83"/>
      <c r="S453" s="83" t="str" cm="1">
        <f t="array" ref="S453">IF($C453="","",_xll.ECONOMATICA($C453,"bidprice",,"RealTime"))</f>
        <v/>
      </c>
      <c r="T453" s="83" t="str" cm="1">
        <f t="array" ref="T453">IF($C453="","",_xll.ECONOMATICA($C453,"askprice",,"RealTime"))</f>
        <v/>
      </c>
      <c r="U453" s="86" t="str" cm="1">
        <f t="array" ref="U453">IF($C453="","",_xll.ECONOMATICA($C453,"pricediff",,"RealTime"))</f>
        <v/>
      </c>
      <c r="V453" s="86" t="str" cm="1">
        <f t="array" ref="V453">IF($C453="","",_xll.ECONOMATICA($C453,"percentdiff",,"RealTime"))</f>
        <v/>
      </c>
      <c r="W453" s="83" t="str" cm="1">
        <f t="array" ref="W453">IF($C453="","",_xll.ECONOMATICA($C453,"#shares",,"RealTime"))</f>
        <v/>
      </c>
      <c r="X453" s="83" t="str" cm="1">
        <f t="array" ref="X453">IF($C453="","",_xll.ECONOMATICA($C453,"volume$",,"RealTime"))</f>
        <v/>
      </c>
      <c r="Y453" s="87" t="str" cm="1">
        <f t="array" ref="Y453">IF($C453="","",_xll.ECONOMATICA($C453,"date",,"RealTime"))</f>
        <v/>
      </c>
    </row>
    <row r="454" spans="3:25" ht="15.5">
      <c r="C454" s="95"/>
      <c r="D454" s="96"/>
      <c r="E454" s="97"/>
      <c r="F454" s="98"/>
      <c r="G454" s="97"/>
      <c r="H454" s="97"/>
      <c r="J454" s="97"/>
      <c r="K454" s="97"/>
      <c r="L454" s="97"/>
      <c r="N454" s="84" t="str" cm="1">
        <f t="array" ref="N454">IF($C454="","",_xll.ECONOMATICA($C454,"open",,"RealTime"))</f>
        <v/>
      </c>
      <c r="O454" s="84" t="str" cm="1">
        <f t="array" ref="O454">IF($C454="","",_xll.ECONOMATICA($C454,"high",,"RealTime"))</f>
        <v/>
      </c>
      <c r="P454" s="84" t="str" cm="1">
        <f t="array" ref="P454">IF($C454="","",_xll.ECONOMATICA($C454,"low",,"RealTime"))</f>
        <v/>
      </c>
      <c r="Q454" s="84" t="str" cm="1">
        <f t="array" ref="Q454">IF($C454="","",_xll.ECONOMATICA($C454,"price",,"RealTime"))</f>
        <v/>
      </c>
      <c r="R454" s="84"/>
      <c r="S454" s="84" t="str" cm="1">
        <f t="array" ref="S454">IF($C454="","",_xll.ECONOMATICA($C454,"bidprice",,"RealTime"))</f>
        <v/>
      </c>
      <c r="T454" s="84" t="str" cm="1">
        <f t="array" ref="T454">IF($C454="","",_xll.ECONOMATICA($C454,"askprice",,"RealTime"))</f>
        <v/>
      </c>
      <c r="U454" s="88" t="str" cm="1">
        <f t="array" ref="U454">IF($C454="","",_xll.ECONOMATICA($C454,"pricediff",,"RealTime"))</f>
        <v/>
      </c>
      <c r="V454" s="88" t="str" cm="1">
        <f t="array" ref="V454">IF($C454="","",_xll.ECONOMATICA($C454,"percentdiff",,"RealTime"))</f>
        <v/>
      </c>
      <c r="W454" s="84" t="str" cm="1">
        <f t="array" ref="W454">IF($C454="","",_xll.ECONOMATICA($C454,"#shares",,"RealTime"))</f>
        <v/>
      </c>
      <c r="X454" s="84" t="str" cm="1">
        <f t="array" ref="X454">IF($C454="","",_xll.ECONOMATICA($C454,"volume$",,"RealTime"))</f>
        <v/>
      </c>
      <c r="Y454" s="89" t="str" cm="1">
        <f t="array" ref="Y454">IF($C454="","",_xll.ECONOMATICA($C454,"date",,"RealTime"))</f>
        <v/>
      </c>
    </row>
    <row r="455" spans="3:25" ht="15.5">
      <c r="C455" s="91"/>
      <c r="D455" s="92"/>
      <c r="E455" s="93"/>
      <c r="F455" s="94"/>
      <c r="G455" s="93"/>
      <c r="H455" s="93"/>
      <c r="J455" s="93"/>
      <c r="K455" s="93"/>
      <c r="L455" s="93"/>
      <c r="N455" s="83" t="str" cm="1">
        <f t="array" ref="N455">IF($C455="","",_xll.ECONOMATICA($C455,"open",,"RealTime"))</f>
        <v/>
      </c>
      <c r="O455" s="83" t="str" cm="1">
        <f t="array" ref="O455">IF($C455="","",_xll.ECONOMATICA($C455,"high",,"RealTime"))</f>
        <v/>
      </c>
      <c r="P455" s="83" t="str" cm="1">
        <f t="array" ref="P455">IF($C455="","",_xll.ECONOMATICA($C455,"low",,"RealTime"))</f>
        <v/>
      </c>
      <c r="Q455" s="83" t="str" cm="1">
        <f t="array" ref="Q455">IF($C455="","",_xll.ECONOMATICA($C455,"price",,"RealTime"))</f>
        <v/>
      </c>
      <c r="R455" s="83"/>
      <c r="S455" s="83" t="str" cm="1">
        <f t="array" ref="S455">IF($C455="","",_xll.ECONOMATICA($C455,"bidprice",,"RealTime"))</f>
        <v/>
      </c>
      <c r="T455" s="83" t="str" cm="1">
        <f t="array" ref="T455">IF($C455="","",_xll.ECONOMATICA($C455,"askprice",,"RealTime"))</f>
        <v/>
      </c>
      <c r="U455" s="86" t="str" cm="1">
        <f t="array" ref="U455">IF($C455="","",_xll.ECONOMATICA($C455,"pricediff",,"RealTime"))</f>
        <v/>
      </c>
      <c r="V455" s="86" t="str" cm="1">
        <f t="array" ref="V455">IF($C455="","",_xll.ECONOMATICA($C455,"percentdiff",,"RealTime"))</f>
        <v/>
      </c>
      <c r="W455" s="83" t="str" cm="1">
        <f t="array" ref="W455">IF($C455="","",_xll.ECONOMATICA($C455,"#shares",,"RealTime"))</f>
        <v/>
      </c>
      <c r="X455" s="83" t="str" cm="1">
        <f t="array" ref="X455">IF($C455="","",_xll.ECONOMATICA($C455,"volume$",,"RealTime"))</f>
        <v/>
      </c>
      <c r="Y455" s="87" t="str" cm="1">
        <f t="array" ref="Y455">IF($C455="","",_xll.ECONOMATICA($C455,"date",,"RealTime"))</f>
        <v/>
      </c>
    </row>
    <row r="456" spans="3:25" ht="15.5">
      <c r="C456" s="95"/>
      <c r="D456" s="96"/>
      <c r="E456" s="97"/>
      <c r="F456" s="98"/>
      <c r="G456" s="97"/>
      <c r="H456" s="97"/>
      <c r="J456" s="97"/>
      <c r="K456" s="97"/>
      <c r="L456" s="97"/>
      <c r="N456" s="84" t="str" cm="1">
        <f t="array" ref="N456">IF($C456="","",_xll.ECONOMATICA($C456,"open",,"RealTime"))</f>
        <v/>
      </c>
      <c r="O456" s="84" t="str" cm="1">
        <f t="array" ref="O456">IF($C456="","",_xll.ECONOMATICA($C456,"high",,"RealTime"))</f>
        <v/>
      </c>
      <c r="P456" s="84" t="str" cm="1">
        <f t="array" ref="P456">IF($C456="","",_xll.ECONOMATICA($C456,"low",,"RealTime"))</f>
        <v/>
      </c>
      <c r="Q456" s="84" t="str" cm="1">
        <f t="array" ref="Q456">IF($C456="","",_xll.ECONOMATICA($C456,"price",,"RealTime"))</f>
        <v/>
      </c>
      <c r="R456" s="84"/>
      <c r="S456" s="84" t="str" cm="1">
        <f t="array" ref="S456">IF($C456="","",_xll.ECONOMATICA($C456,"bidprice",,"RealTime"))</f>
        <v/>
      </c>
      <c r="T456" s="84" t="str" cm="1">
        <f t="array" ref="T456">IF($C456="","",_xll.ECONOMATICA($C456,"askprice",,"RealTime"))</f>
        <v/>
      </c>
      <c r="U456" s="88" t="str" cm="1">
        <f t="array" ref="U456">IF($C456="","",_xll.ECONOMATICA($C456,"pricediff",,"RealTime"))</f>
        <v/>
      </c>
      <c r="V456" s="88" t="str" cm="1">
        <f t="array" ref="V456">IF($C456="","",_xll.ECONOMATICA($C456,"percentdiff",,"RealTime"))</f>
        <v/>
      </c>
      <c r="W456" s="84" t="str" cm="1">
        <f t="array" ref="W456">IF($C456="","",_xll.ECONOMATICA($C456,"#shares",,"RealTime"))</f>
        <v/>
      </c>
      <c r="X456" s="84" t="str" cm="1">
        <f t="array" ref="X456">IF($C456="","",_xll.ECONOMATICA($C456,"volume$",,"RealTime"))</f>
        <v/>
      </c>
      <c r="Y456" s="89" t="str" cm="1">
        <f t="array" ref="Y456">IF($C456="","",_xll.ECONOMATICA($C456,"date",,"RealTime"))</f>
        <v/>
      </c>
    </row>
    <row r="457" spans="3:25" ht="15.5">
      <c r="C457" s="91"/>
      <c r="D457" s="92"/>
      <c r="E457" s="93"/>
      <c r="F457" s="94"/>
      <c r="G457" s="93"/>
      <c r="H457" s="93"/>
      <c r="J457" s="93"/>
      <c r="K457" s="93"/>
      <c r="L457" s="93"/>
      <c r="N457" s="83" t="str" cm="1">
        <f t="array" ref="N457">IF($C457="","",_xll.ECONOMATICA($C457,"open",,"RealTime"))</f>
        <v/>
      </c>
      <c r="O457" s="83" t="str" cm="1">
        <f t="array" ref="O457">IF($C457="","",_xll.ECONOMATICA($C457,"high",,"RealTime"))</f>
        <v/>
      </c>
      <c r="P457" s="83" t="str" cm="1">
        <f t="array" ref="P457">IF($C457="","",_xll.ECONOMATICA($C457,"low",,"RealTime"))</f>
        <v/>
      </c>
      <c r="Q457" s="83" t="str" cm="1">
        <f t="array" ref="Q457">IF($C457="","",_xll.ECONOMATICA($C457,"price",,"RealTime"))</f>
        <v/>
      </c>
      <c r="R457" s="83"/>
      <c r="S457" s="83" t="str" cm="1">
        <f t="array" ref="S457">IF($C457="","",_xll.ECONOMATICA($C457,"bidprice",,"RealTime"))</f>
        <v/>
      </c>
      <c r="T457" s="83" t="str" cm="1">
        <f t="array" ref="T457">IF($C457="","",_xll.ECONOMATICA($C457,"askprice",,"RealTime"))</f>
        <v/>
      </c>
      <c r="U457" s="86" t="str" cm="1">
        <f t="array" ref="U457">IF($C457="","",_xll.ECONOMATICA($C457,"pricediff",,"RealTime"))</f>
        <v/>
      </c>
      <c r="V457" s="86" t="str" cm="1">
        <f t="array" ref="V457">IF($C457="","",_xll.ECONOMATICA($C457,"percentdiff",,"RealTime"))</f>
        <v/>
      </c>
      <c r="W457" s="83" t="str" cm="1">
        <f t="array" ref="W457">IF($C457="","",_xll.ECONOMATICA($C457,"#shares",,"RealTime"))</f>
        <v/>
      </c>
      <c r="X457" s="83" t="str" cm="1">
        <f t="array" ref="X457">IF($C457="","",_xll.ECONOMATICA($C457,"volume$",,"RealTime"))</f>
        <v/>
      </c>
      <c r="Y457" s="87" t="str" cm="1">
        <f t="array" ref="Y457">IF($C457="","",_xll.ECONOMATICA($C457,"date",,"RealTime"))</f>
        <v/>
      </c>
    </row>
    <row r="458" spans="3:25" ht="15.5">
      <c r="C458" s="95"/>
      <c r="D458" s="96"/>
      <c r="E458" s="97"/>
      <c r="F458" s="98"/>
      <c r="G458" s="97"/>
      <c r="H458" s="97"/>
      <c r="J458" s="97"/>
      <c r="K458" s="97"/>
      <c r="L458" s="97"/>
      <c r="N458" s="84" t="str" cm="1">
        <f t="array" ref="N458">IF($C458="","",_xll.ECONOMATICA($C458,"open",,"RealTime"))</f>
        <v/>
      </c>
      <c r="O458" s="84" t="str" cm="1">
        <f t="array" ref="O458">IF($C458="","",_xll.ECONOMATICA($C458,"high",,"RealTime"))</f>
        <v/>
      </c>
      <c r="P458" s="84" t="str" cm="1">
        <f t="array" ref="P458">IF($C458="","",_xll.ECONOMATICA($C458,"low",,"RealTime"))</f>
        <v/>
      </c>
      <c r="Q458" s="84" t="str" cm="1">
        <f t="array" ref="Q458">IF($C458="","",_xll.ECONOMATICA($C458,"price",,"RealTime"))</f>
        <v/>
      </c>
      <c r="R458" s="84"/>
      <c r="S458" s="84" t="str" cm="1">
        <f t="array" ref="S458">IF($C458="","",_xll.ECONOMATICA($C458,"bidprice",,"RealTime"))</f>
        <v/>
      </c>
      <c r="T458" s="84" t="str" cm="1">
        <f t="array" ref="T458">IF($C458="","",_xll.ECONOMATICA($C458,"askprice",,"RealTime"))</f>
        <v/>
      </c>
      <c r="U458" s="88" t="str" cm="1">
        <f t="array" ref="U458">IF($C458="","",_xll.ECONOMATICA($C458,"pricediff",,"RealTime"))</f>
        <v/>
      </c>
      <c r="V458" s="88" t="str" cm="1">
        <f t="array" ref="V458">IF($C458="","",_xll.ECONOMATICA($C458,"percentdiff",,"RealTime"))</f>
        <v/>
      </c>
      <c r="W458" s="84" t="str" cm="1">
        <f t="array" ref="W458">IF($C458="","",_xll.ECONOMATICA($C458,"#shares",,"RealTime"))</f>
        <v/>
      </c>
      <c r="X458" s="84" t="str" cm="1">
        <f t="array" ref="X458">IF($C458="","",_xll.ECONOMATICA($C458,"volume$",,"RealTime"))</f>
        <v/>
      </c>
      <c r="Y458" s="89" t="str" cm="1">
        <f t="array" ref="Y458">IF($C458="","",_xll.ECONOMATICA($C458,"date",,"RealTime"))</f>
        <v/>
      </c>
    </row>
    <row r="459" spans="3:25" ht="15.5">
      <c r="C459" s="91"/>
      <c r="D459" s="92"/>
      <c r="E459" s="93"/>
      <c r="F459" s="94"/>
      <c r="G459" s="93"/>
      <c r="H459" s="93"/>
      <c r="J459" s="93"/>
      <c r="K459" s="93"/>
      <c r="L459" s="93"/>
      <c r="N459" s="83" t="str" cm="1">
        <f t="array" ref="N459">IF($C459="","",_xll.ECONOMATICA($C459,"open",,"RealTime"))</f>
        <v/>
      </c>
      <c r="O459" s="83" t="str" cm="1">
        <f t="array" ref="O459">IF($C459="","",_xll.ECONOMATICA($C459,"high",,"RealTime"))</f>
        <v/>
      </c>
      <c r="P459" s="83" t="str" cm="1">
        <f t="array" ref="P459">IF($C459="","",_xll.ECONOMATICA($C459,"low",,"RealTime"))</f>
        <v/>
      </c>
      <c r="Q459" s="83" t="str" cm="1">
        <f t="array" ref="Q459">IF($C459="","",_xll.ECONOMATICA($C459,"price",,"RealTime"))</f>
        <v/>
      </c>
      <c r="R459" s="83"/>
      <c r="S459" s="83" t="str" cm="1">
        <f t="array" ref="S459">IF($C459="","",_xll.ECONOMATICA($C459,"bidprice",,"RealTime"))</f>
        <v/>
      </c>
      <c r="T459" s="83" t="str" cm="1">
        <f t="array" ref="T459">IF($C459="","",_xll.ECONOMATICA($C459,"askprice",,"RealTime"))</f>
        <v/>
      </c>
      <c r="U459" s="86" t="str" cm="1">
        <f t="array" ref="U459">IF($C459="","",_xll.ECONOMATICA($C459,"pricediff",,"RealTime"))</f>
        <v/>
      </c>
      <c r="V459" s="86" t="str" cm="1">
        <f t="array" ref="V459">IF($C459="","",_xll.ECONOMATICA($C459,"percentdiff",,"RealTime"))</f>
        <v/>
      </c>
      <c r="W459" s="83" t="str" cm="1">
        <f t="array" ref="W459">IF($C459="","",_xll.ECONOMATICA($C459,"#shares",,"RealTime"))</f>
        <v/>
      </c>
      <c r="X459" s="83" t="str" cm="1">
        <f t="array" ref="X459">IF($C459="","",_xll.ECONOMATICA($C459,"volume$",,"RealTime"))</f>
        <v/>
      </c>
      <c r="Y459" s="87" t="str" cm="1">
        <f t="array" ref="Y459">IF($C459="","",_xll.ECONOMATICA($C459,"date",,"RealTime"))</f>
        <v/>
      </c>
    </row>
    <row r="460" spans="3:25" ht="15.5">
      <c r="C460" s="95"/>
      <c r="D460" s="96"/>
      <c r="E460" s="97"/>
      <c r="F460" s="98"/>
      <c r="G460" s="97"/>
      <c r="H460" s="97"/>
      <c r="J460" s="97"/>
      <c r="K460" s="97"/>
      <c r="L460" s="97"/>
      <c r="N460" s="84" t="str" cm="1">
        <f t="array" ref="N460">IF($C460="","",_xll.ECONOMATICA($C460,"open",,"RealTime"))</f>
        <v/>
      </c>
      <c r="O460" s="84" t="str" cm="1">
        <f t="array" ref="O460">IF($C460="","",_xll.ECONOMATICA($C460,"high",,"RealTime"))</f>
        <v/>
      </c>
      <c r="P460" s="84" t="str" cm="1">
        <f t="array" ref="P460">IF($C460="","",_xll.ECONOMATICA($C460,"low",,"RealTime"))</f>
        <v/>
      </c>
      <c r="Q460" s="84" t="str" cm="1">
        <f t="array" ref="Q460">IF($C460="","",_xll.ECONOMATICA($C460,"price",,"RealTime"))</f>
        <v/>
      </c>
      <c r="R460" s="84"/>
      <c r="S460" s="84" t="str" cm="1">
        <f t="array" ref="S460">IF($C460="","",_xll.ECONOMATICA($C460,"bidprice",,"RealTime"))</f>
        <v/>
      </c>
      <c r="T460" s="84" t="str" cm="1">
        <f t="array" ref="T460">IF($C460="","",_xll.ECONOMATICA($C460,"askprice",,"RealTime"))</f>
        <v/>
      </c>
      <c r="U460" s="88" t="str" cm="1">
        <f t="array" ref="U460">IF($C460="","",_xll.ECONOMATICA($C460,"pricediff",,"RealTime"))</f>
        <v/>
      </c>
      <c r="V460" s="88" t="str" cm="1">
        <f t="array" ref="V460">IF($C460="","",_xll.ECONOMATICA($C460,"percentdiff",,"RealTime"))</f>
        <v/>
      </c>
      <c r="W460" s="84" t="str" cm="1">
        <f t="array" ref="W460">IF($C460="","",_xll.ECONOMATICA($C460,"#shares",,"RealTime"))</f>
        <v/>
      </c>
      <c r="X460" s="84" t="str" cm="1">
        <f t="array" ref="X460">IF($C460="","",_xll.ECONOMATICA($C460,"volume$",,"RealTime"))</f>
        <v/>
      </c>
      <c r="Y460" s="89" t="str" cm="1">
        <f t="array" ref="Y460">IF($C460="","",_xll.ECONOMATICA($C460,"date",,"RealTime"))</f>
        <v/>
      </c>
    </row>
    <row r="461" spans="3:25" ht="15.5">
      <c r="C461" s="91"/>
      <c r="D461" s="92"/>
      <c r="E461" s="93"/>
      <c r="F461" s="94"/>
      <c r="G461" s="93"/>
      <c r="H461" s="93"/>
      <c r="J461" s="93"/>
      <c r="K461" s="93"/>
      <c r="L461" s="93"/>
      <c r="N461" s="83" t="str" cm="1">
        <f t="array" ref="N461">IF($C461="","",_xll.ECONOMATICA($C461,"open",,"RealTime"))</f>
        <v/>
      </c>
      <c r="O461" s="83" t="str" cm="1">
        <f t="array" ref="O461">IF($C461="","",_xll.ECONOMATICA($C461,"high",,"RealTime"))</f>
        <v/>
      </c>
      <c r="P461" s="83" t="str" cm="1">
        <f t="array" ref="P461">IF($C461="","",_xll.ECONOMATICA($C461,"low",,"RealTime"))</f>
        <v/>
      </c>
      <c r="Q461" s="83" t="str" cm="1">
        <f t="array" ref="Q461">IF($C461="","",_xll.ECONOMATICA($C461,"price",,"RealTime"))</f>
        <v/>
      </c>
      <c r="R461" s="83"/>
      <c r="S461" s="83" t="str" cm="1">
        <f t="array" ref="S461">IF($C461="","",_xll.ECONOMATICA($C461,"bidprice",,"RealTime"))</f>
        <v/>
      </c>
      <c r="T461" s="83" t="str" cm="1">
        <f t="array" ref="T461">IF($C461="","",_xll.ECONOMATICA($C461,"askprice",,"RealTime"))</f>
        <v/>
      </c>
      <c r="U461" s="86" t="str" cm="1">
        <f t="array" ref="U461">IF($C461="","",_xll.ECONOMATICA($C461,"pricediff",,"RealTime"))</f>
        <v/>
      </c>
      <c r="V461" s="86" t="str" cm="1">
        <f t="array" ref="V461">IF($C461="","",_xll.ECONOMATICA($C461,"percentdiff",,"RealTime"))</f>
        <v/>
      </c>
      <c r="W461" s="83" t="str" cm="1">
        <f t="array" ref="W461">IF($C461="","",_xll.ECONOMATICA($C461,"#shares",,"RealTime"))</f>
        <v/>
      </c>
      <c r="X461" s="83" t="str" cm="1">
        <f t="array" ref="X461">IF($C461="","",_xll.ECONOMATICA($C461,"volume$",,"RealTime"))</f>
        <v/>
      </c>
      <c r="Y461" s="87" t="str" cm="1">
        <f t="array" ref="Y461">IF($C461="","",_xll.ECONOMATICA($C461,"date",,"RealTime"))</f>
        <v/>
      </c>
    </row>
    <row r="462" spans="3:25" ht="15.5">
      <c r="C462" s="95"/>
      <c r="D462" s="96"/>
      <c r="E462" s="97"/>
      <c r="F462" s="98"/>
      <c r="G462" s="97"/>
      <c r="H462" s="97"/>
      <c r="J462" s="97"/>
      <c r="K462" s="97"/>
      <c r="L462" s="97"/>
      <c r="N462" s="84" t="str" cm="1">
        <f t="array" ref="N462">IF($C462="","",_xll.ECONOMATICA($C462,"open",,"RealTime"))</f>
        <v/>
      </c>
      <c r="O462" s="84" t="str" cm="1">
        <f t="array" ref="O462">IF($C462="","",_xll.ECONOMATICA($C462,"high",,"RealTime"))</f>
        <v/>
      </c>
      <c r="P462" s="84" t="str" cm="1">
        <f t="array" ref="P462">IF($C462="","",_xll.ECONOMATICA($C462,"low",,"RealTime"))</f>
        <v/>
      </c>
      <c r="Q462" s="84" t="str" cm="1">
        <f t="array" ref="Q462">IF($C462="","",_xll.ECONOMATICA($C462,"price",,"RealTime"))</f>
        <v/>
      </c>
      <c r="R462" s="84"/>
      <c r="S462" s="84" t="str" cm="1">
        <f t="array" ref="S462">IF($C462="","",_xll.ECONOMATICA($C462,"bidprice",,"RealTime"))</f>
        <v/>
      </c>
      <c r="T462" s="84" t="str" cm="1">
        <f t="array" ref="T462">IF($C462="","",_xll.ECONOMATICA($C462,"askprice",,"RealTime"))</f>
        <v/>
      </c>
      <c r="U462" s="88" t="str" cm="1">
        <f t="array" ref="U462">IF($C462="","",_xll.ECONOMATICA($C462,"pricediff",,"RealTime"))</f>
        <v/>
      </c>
      <c r="V462" s="88" t="str" cm="1">
        <f t="array" ref="V462">IF($C462="","",_xll.ECONOMATICA($C462,"percentdiff",,"RealTime"))</f>
        <v/>
      </c>
      <c r="W462" s="84" t="str" cm="1">
        <f t="array" ref="W462">IF($C462="","",_xll.ECONOMATICA($C462,"#shares",,"RealTime"))</f>
        <v/>
      </c>
      <c r="X462" s="84" t="str" cm="1">
        <f t="array" ref="X462">IF($C462="","",_xll.ECONOMATICA($C462,"volume$",,"RealTime"))</f>
        <v/>
      </c>
      <c r="Y462" s="89" t="str" cm="1">
        <f t="array" ref="Y462">IF($C462="","",_xll.ECONOMATICA($C462,"date",,"RealTime"))</f>
        <v/>
      </c>
    </row>
    <row r="463" spans="3:25" ht="15.5">
      <c r="C463" s="91"/>
      <c r="D463" s="92"/>
      <c r="E463" s="93"/>
      <c r="F463" s="94"/>
      <c r="G463" s="93"/>
      <c r="H463" s="93"/>
      <c r="J463" s="93"/>
      <c r="K463" s="93"/>
      <c r="L463" s="93"/>
      <c r="N463" s="83" t="str" cm="1">
        <f t="array" ref="N463">IF($C463="","",_xll.ECONOMATICA($C463,"open",,"RealTime"))</f>
        <v/>
      </c>
      <c r="O463" s="83" t="str" cm="1">
        <f t="array" ref="O463">IF($C463="","",_xll.ECONOMATICA($C463,"high",,"RealTime"))</f>
        <v/>
      </c>
      <c r="P463" s="83" t="str" cm="1">
        <f t="array" ref="P463">IF($C463="","",_xll.ECONOMATICA($C463,"low",,"RealTime"))</f>
        <v/>
      </c>
      <c r="Q463" s="83" t="str" cm="1">
        <f t="array" ref="Q463">IF($C463="","",_xll.ECONOMATICA($C463,"price",,"RealTime"))</f>
        <v/>
      </c>
      <c r="R463" s="83"/>
      <c r="S463" s="83" t="str" cm="1">
        <f t="array" ref="S463">IF($C463="","",_xll.ECONOMATICA($C463,"bidprice",,"RealTime"))</f>
        <v/>
      </c>
      <c r="T463" s="83" t="str" cm="1">
        <f t="array" ref="T463">IF($C463="","",_xll.ECONOMATICA($C463,"askprice",,"RealTime"))</f>
        <v/>
      </c>
      <c r="U463" s="86" t="str" cm="1">
        <f t="array" ref="U463">IF($C463="","",_xll.ECONOMATICA($C463,"pricediff",,"RealTime"))</f>
        <v/>
      </c>
      <c r="V463" s="86" t="str" cm="1">
        <f t="array" ref="V463">IF($C463="","",_xll.ECONOMATICA($C463,"percentdiff",,"RealTime"))</f>
        <v/>
      </c>
      <c r="W463" s="83" t="str" cm="1">
        <f t="array" ref="W463">IF($C463="","",_xll.ECONOMATICA($C463,"#shares",,"RealTime"))</f>
        <v/>
      </c>
      <c r="X463" s="83" t="str" cm="1">
        <f t="array" ref="X463">IF($C463="","",_xll.ECONOMATICA($C463,"volume$",,"RealTime"))</f>
        <v/>
      </c>
      <c r="Y463" s="87" t="str" cm="1">
        <f t="array" ref="Y463">IF($C463="","",_xll.ECONOMATICA($C463,"date",,"RealTime"))</f>
        <v/>
      </c>
    </row>
    <row r="464" spans="3:25" ht="15.5">
      <c r="C464" s="95"/>
      <c r="D464" s="96"/>
      <c r="E464" s="97"/>
      <c r="F464" s="98"/>
      <c r="G464" s="97"/>
      <c r="H464" s="97"/>
      <c r="J464" s="97"/>
      <c r="K464" s="97"/>
      <c r="L464" s="97"/>
      <c r="N464" s="84" t="str" cm="1">
        <f t="array" ref="N464">IF($C464="","",_xll.ECONOMATICA($C464,"open",,"RealTime"))</f>
        <v/>
      </c>
      <c r="O464" s="84" t="str" cm="1">
        <f t="array" ref="O464">IF($C464="","",_xll.ECONOMATICA($C464,"high",,"RealTime"))</f>
        <v/>
      </c>
      <c r="P464" s="84" t="str" cm="1">
        <f t="array" ref="P464">IF($C464="","",_xll.ECONOMATICA($C464,"low",,"RealTime"))</f>
        <v/>
      </c>
      <c r="Q464" s="84" t="str" cm="1">
        <f t="array" ref="Q464">IF($C464="","",_xll.ECONOMATICA($C464,"price",,"RealTime"))</f>
        <v/>
      </c>
      <c r="R464" s="84"/>
      <c r="S464" s="84" t="str" cm="1">
        <f t="array" ref="S464">IF($C464="","",_xll.ECONOMATICA($C464,"bidprice",,"RealTime"))</f>
        <v/>
      </c>
      <c r="T464" s="84" t="str" cm="1">
        <f t="array" ref="T464">IF($C464="","",_xll.ECONOMATICA($C464,"askprice",,"RealTime"))</f>
        <v/>
      </c>
      <c r="U464" s="88" t="str" cm="1">
        <f t="array" ref="U464">IF($C464="","",_xll.ECONOMATICA($C464,"pricediff",,"RealTime"))</f>
        <v/>
      </c>
      <c r="V464" s="88" t="str" cm="1">
        <f t="array" ref="V464">IF($C464="","",_xll.ECONOMATICA($C464,"percentdiff",,"RealTime"))</f>
        <v/>
      </c>
      <c r="W464" s="84" t="str" cm="1">
        <f t="array" ref="W464">IF($C464="","",_xll.ECONOMATICA($C464,"#shares",,"RealTime"))</f>
        <v/>
      </c>
      <c r="X464" s="84" t="str" cm="1">
        <f t="array" ref="X464">IF($C464="","",_xll.ECONOMATICA($C464,"volume$",,"RealTime"))</f>
        <v/>
      </c>
      <c r="Y464" s="89" t="str" cm="1">
        <f t="array" ref="Y464">IF($C464="","",_xll.ECONOMATICA($C464,"date",,"RealTime"))</f>
        <v/>
      </c>
    </row>
    <row r="465" spans="3:25" ht="15.5">
      <c r="C465" s="91"/>
      <c r="D465" s="92"/>
      <c r="E465" s="93"/>
      <c r="F465" s="94"/>
      <c r="G465" s="93"/>
      <c r="H465" s="93"/>
      <c r="J465" s="93"/>
      <c r="K465" s="93"/>
      <c r="L465" s="93"/>
      <c r="N465" s="83" t="str" cm="1">
        <f t="array" ref="N465">IF($C465="","",_xll.ECONOMATICA($C465,"open",,"RealTime"))</f>
        <v/>
      </c>
      <c r="O465" s="83" t="str" cm="1">
        <f t="array" ref="O465">IF($C465="","",_xll.ECONOMATICA($C465,"high",,"RealTime"))</f>
        <v/>
      </c>
      <c r="P465" s="83" t="str" cm="1">
        <f t="array" ref="P465">IF($C465="","",_xll.ECONOMATICA($C465,"low",,"RealTime"))</f>
        <v/>
      </c>
      <c r="Q465" s="83" t="str" cm="1">
        <f t="array" ref="Q465">IF($C465="","",_xll.ECONOMATICA($C465,"price",,"RealTime"))</f>
        <v/>
      </c>
      <c r="R465" s="83"/>
      <c r="S465" s="83" t="str" cm="1">
        <f t="array" ref="S465">IF($C465="","",_xll.ECONOMATICA($C465,"bidprice",,"RealTime"))</f>
        <v/>
      </c>
      <c r="T465" s="83" t="str" cm="1">
        <f t="array" ref="T465">IF($C465="","",_xll.ECONOMATICA($C465,"askprice",,"RealTime"))</f>
        <v/>
      </c>
      <c r="U465" s="86" t="str" cm="1">
        <f t="array" ref="U465">IF($C465="","",_xll.ECONOMATICA($C465,"pricediff",,"RealTime"))</f>
        <v/>
      </c>
      <c r="V465" s="86" t="str" cm="1">
        <f t="array" ref="V465">IF($C465="","",_xll.ECONOMATICA($C465,"percentdiff",,"RealTime"))</f>
        <v/>
      </c>
      <c r="W465" s="83" t="str" cm="1">
        <f t="array" ref="W465">IF($C465="","",_xll.ECONOMATICA($C465,"#shares",,"RealTime"))</f>
        <v/>
      </c>
      <c r="X465" s="83" t="str" cm="1">
        <f t="array" ref="X465">IF($C465="","",_xll.ECONOMATICA($C465,"volume$",,"RealTime"))</f>
        <v/>
      </c>
      <c r="Y465" s="87" t="str" cm="1">
        <f t="array" ref="Y465">IF($C465="","",_xll.ECONOMATICA($C465,"date",,"RealTime"))</f>
        <v/>
      </c>
    </row>
    <row r="466" spans="3:25" ht="15.5">
      <c r="C466" s="95"/>
      <c r="D466" s="96"/>
      <c r="E466" s="97"/>
      <c r="F466" s="98"/>
      <c r="G466" s="97"/>
      <c r="H466" s="97"/>
      <c r="J466" s="97"/>
      <c r="K466" s="97"/>
      <c r="L466" s="97"/>
      <c r="N466" s="84" t="str" cm="1">
        <f t="array" ref="N466">IF($C466="","",_xll.ECONOMATICA($C466,"open",,"RealTime"))</f>
        <v/>
      </c>
      <c r="O466" s="84" t="str" cm="1">
        <f t="array" ref="O466">IF($C466="","",_xll.ECONOMATICA($C466,"high",,"RealTime"))</f>
        <v/>
      </c>
      <c r="P466" s="84" t="str" cm="1">
        <f t="array" ref="P466">IF($C466="","",_xll.ECONOMATICA($C466,"low",,"RealTime"))</f>
        <v/>
      </c>
      <c r="Q466" s="84" t="str" cm="1">
        <f t="array" ref="Q466">IF($C466="","",_xll.ECONOMATICA($C466,"price",,"RealTime"))</f>
        <v/>
      </c>
      <c r="R466" s="84"/>
      <c r="S466" s="84" t="str" cm="1">
        <f t="array" ref="S466">IF($C466="","",_xll.ECONOMATICA($C466,"bidprice",,"RealTime"))</f>
        <v/>
      </c>
      <c r="T466" s="84" t="str" cm="1">
        <f t="array" ref="T466">IF($C466="","",_xll.ECONOMATICA($C466,"askprice",,"RealTime"))</f>
        <v/>
      </c>
      <c r="U466" s="88" t="str" cm="1">
        <f t="array" ref="U466">IF($C466="","",_xll.ECONOMATICA($C466,"pricediff",,"RealTime"))</f>
        <v/>
      </c>
      <c r="V466" s="88" t="str" cm="1">
        <f t="array" ref="V466">IF($C466="","",_xll.ECONOMATICA($C466,"percentdiff",,"RealTime"))</f>
        <v/>
      </c>
      <c r="W466" s="84" t="str" cm="1">
        <f t="array" ref="W466">IF($C466="","",_xll.ECONOMATICA($C466,"#shares",,"RealTime"))</f>
        <v/>
      </c>
      <c r="X466" s="84" t="str" cm="1">
        <f t="array" ref="X466">IF($C466="","",_xll.ECONOMATICA($C466,"volume$",,"RealTime"))</f>
        <v/>
      </c>
      <c r="Y466" s="89" t="str" cm="1">
        <f t="array" ref="Y466">IF($C466="","",_xll.ECONOMATICA($C466,"date",,"RealTime"))</f>
        <v/>
      </c>
    </row>
    <row r="467" spans="3:25" ht="15.5">
      <c r="C467" s="91"/>
      <c r="D467" s="92"/>
      <c r="E467" s="93"/>
      <c r="F467" s="94"/>
      <c r="G467" s="93"/>
      <c r="H467" s="93"/>
      <c r="J467" s="93"/>
      <c r="K467" s="93"/>
      <c r="L467" s="93"/>
      <c r="N467" s="83" t="str" cm="1">
        <f t="array" ref="N467">IF($C467="","",_xll.ECONOMATICA($C467,"open",,"RealTime"))</f>
        <v/>
      </c>
      <c r="O467" s="83" t="str" cm="1">
        <f t="array" ref="O467">IF($C467="","",_xll.ECONOMATICA($C467,"high",,"RealTime"))</f>
        <v/>
      </c>
      <c r="P467" s="83" t="str" cm="1">
        <f t="array" ref="P467">IF($C467="","",_xll.ECONOMATICA($C467,"low",,"RealTime"))</f>
        <v/>
      </c>
      <c r="Q467" s="83" t="str" cm="1">
        <f t="array" ref="Q467">IF($C467="","",_xll.ECONOMATICA($C467,"price",,"RealTime"))</f>
        <v/>
      </c>
      <c r="R467" s="83"/>
      <c r="S467" s="83" t="str" cm="1">
        <f t="array" ref="S467">IF($C467="","",_xll.ECONOMATICA($C467,"bidprice",,"RealTime"))</f>
        <v/>
      </c>
      <c r="T467" s="83" t="str" cm="1">
        <f t="array" ref="T467">IF($C467="","",_xll.ECONOMATICA($C467,"askprice",,"RealTime"))</f>
        <v/>
      </c>
      <c r="U467" s="86" t="str" cm="1">
        <f t="array" ref="U467">IF($C467="","",_xll.ECONOMATICA($C467,"pricediff",,"RealTime"))</f>
        <v/>
      </c>
      <c r="V467" s="86" t="str" cm="1">
        <f t="array" ref="V467">IF($C467="","",_xll.ECONOMATICA($C467,"percentdiff",,"RealTime"))</f>
        <v/>
      </c>
      <c r="W467" s="83" t="str" cm="1">
        <f t="array" ref="W467">IF($C467="","",_xll.ECONOMATICA($C467,"#shares",,"RealTime"))</f>
        <v/>
      </c>
      <c r="X467" s="83" t="str" cm="1">
        <f t="array" ref="X467">IF($C467="","",_xll.ECONOMATICA($C467,"volume$",,"RealTime"))</f>
        <v/>
      </c>
      <c r="Y467" s="87" t="str" cm="1">
        <f t="array" ref="Y467">IF($C467="","",_xll.ECONOMATICA($C467,"date",,"RealTime"))</f>
        <v/>
      </c>
    </row>
    <row r="468" spans="3:25" ht="15.5">
      <c r="C468" s="95"/>
      <c r="D468" s="96"/>
      <c r="E468" s="97"/>
      <c r="F468" s="98"/>
      <c r="G468" s="97"/>
      <c r="H468" s="97"/>
      <c r="J468" s="97"/>
      <c r="K468" s="97"/>
      <c r="L468" s="97"/>
      <c r="N468" s="84" t="str" cm="1">
        <f t="array" ref="N468">IF($C468="","",_xll.ECONOMATICA($C468,"open",,"RealTime"))</f>
        <v/>
      </c>
      <c r="O468" s="84" t="str" cm="1">
        <f t="array" ref="O468">IF($C468="","",_xll.ECONOMATICA($C468,"high",,"RealTime"))</f>
        <v/>
      </c>
      <c r="P468" s="84" t="str" cm="1">
        <f t="array" ref="P468">IF($C468="","",_xll.ECONOMATICA($C468,"low",,"RealTime"))</f>
        <v/>
      </c>
      <c r="Q468" s="84" t="str" cm="1">
        <f t="array" ref="Q468">IF($C468="","",_xll.ECONOMATICA($C468,"price",,"RealTime"))</f>
        <v/>
      </c>
      <c r="R468" s="84"/>
      <c r="S468" s="84" t="str" cm="1">
        <f t="array" ref="S468">IF($C468="","",_xll.ECONOMATICA($C468,"bidprice",,"RealTime"))</f>
        <v/>
      </c>
      <c r="T468" s="84" t="str" cm="1">
        <f t="array" ref="T468">IF($C468="","",_xll.ECONOMATICA($C468,"askprice",,"RealTime"))</f>
        <v/>
      </c>
      <c r="U468" s="88" t="str" cm="1">
        <f t="array" ref="U468">IF($C468="","",_xll.ECONOMATICA($C468,"pricediff",,"RealTime"))</f>
        <v/>
      </c>
      <c r="V468" s="88" t="str" cm="1">
        <f t="array" ref="V468">IF($C468="","",_xll.ECONOMATICA($C468,"percentdiff",,"RealTime"))</f>
        <v/>
      </c>
      <c r="W468" s="84" t="str" cm="1">
        <f t="array" ref="W468">IF($C468="","",_xll.ECONOMATICA($C468,"#shares",,"RealTime"))</f>
        <v/>
      </c>
      <c r="X468" s="84" t="str" cm="1">
        <f t="array" ref="X468">IF($C468="","",_xll.ECONOMATICA($C468,"volume$",,"RealTime"))</f>
        <v/>
      </c>
      <c r="Y468" s="89" t="str" cm="1">
        <f t="array" ref="Y468">IF($C468="","",_xll.ECONOMATICA($C468,"date",,"RealTime"))</f>
        <v/>
      </c>
    </row>
    <row r="469" spans="3:25" ht="15.5">
      <c r="C469" s="91"/>
      <c r="D469" s="92"/>
      <c r="E469" s="93"/>
      <c r="F469" s="94"/>
      <c r="G469" s="93"/>
      <c r="H469" s="93"/>
      <c r="J469" s="93"/>
      <c r="K469" s="93"/>
      <c r="L469" s="93"/>
      <c r="N469" s="83" t="str" cm="1">
        <f t="array" ref="N469">IF($C469="","",_xll.ECONOMATICA($C469,"open",,"RealTime"))</f>
        <v/>
      </c>
      <c r="O469" s="83" t="str" cm="1">
        <f t="array" ref="O469">IF($C469="","",_xll.ECONOMATICA($C469,"high",,"RealTime"))</f>
        <v/>
      </c>
      <c r="P469" s="83" t="str" cm="1">
        <f t="array" ref="P469">IF($C469="","",_xll.ECONOMATICA($C469,"low",,"RealTime"))</f>
        <v/>
      </c>
      <c r="Q469" s="83" t="str" cm="1">
        <f t="array" ref="Q469">IF($C469="","",_xll.ECONOMATICA($C469,"price",,"RealTime"))</f>
        <v/>
      </c>
      <c r="R469" s="83"/>
      <c r="S469" s="83" t="str" cm="1">
        <f t="array" ref="S469">IF($C469="","",_xll.ECONOMATICA($C469,"bidprice",,"RealTime"))</f>
        <v/>
      </c>
      <c r="T469" s="83" t="str" cm="1">
        <f t="array" ref="T469">IF($C469="","",_xll.ECONOMATICA($C469,"askprice",,"RealTime"))</f>
        <v/>
      </c>
      <c r="U469" s="86" t="str" cm="1">
        <f t="array" ref="U469">IF($C469="","",_xll.ECONOMATICA($C469,"pricediff",,"RealTime"))</f>
        <v/>
      </c>
      <c r="V469" s="86" t="str" cm="1">
        <f t="array" ref="V469">IF($C469="","",_xll.ECONOMATICA($C469,"percentdiff",,"RealTime"))</f>
        <v/>
      </c>
      <c r="W469" s="83" t="str" cm="1">
        <f t="array" ref="W469">IF($C469="","",_xll.ECONOMATICA($C469,"#shares",,"RealTime"))</f>
        <v/>
      </c>
      <c r="X469" s="83" t="str" cm="1">
        <f t="array" ref="X469">IF($C469="","",_xll.ECONOMATICA($C469,"volume$",,"RealTime"))</f>
        <v/>
      </c>
      <c r="Y469" s="87" t="str" cm="1">
        <f t="array" ref="Y469">IF($C469="","",_xll.ECONOMATICA($C469,"date",,"RealTime"))</f>
        <v/>
      </c>
    </row>
    <row r="470" spans="3:25" ht="15.5">
      <c r="C470" s="95"/>
      <c r="D470" s="96"/>
      <c r="E470" s="97"/>
      <c r="F470" s="98"/>
      <c r="G470" s="97"/>
      <c r="H470" s="97"/>
      <c r="J470" s="97"/>
      <c r="K470" s="97"/>
      <c r="L470" s="97"/>
      <c r="N470" s="84" t="str" cm="1">
        <f t="array" ref="N470">IF($C470="","",_xll.ECONOMATICA($C470,"open",,"RealTime"))</f>
        <v/>
      </c>
      <c r="O470" s="84" t="str" cm="1">
        <f t="array" ref="O470">IF($C470="","",_xll.ECONOMATICA($C470,"high",,"RealTime"))</f>
        <v/>
      </c>
      <c r="P470" s="84" t="str" cm="1">
        <f t="array" ref="P470">IF($C470="","",_xll.ECONOMATICA($C470,"low",,"RealTime"))</f>
        <v/>
      </c>
      <c r="Q470" s="84" t="str" cm="1">
        <f t="array" ref="Q470">IF($C470="","",_xll.ECONOMATICA($C470,"price",,"RealTime"))</f>
        <v/>
      </c>
      <c r="R470" s="84"/>
      <c r="S470" s="84" t="str" cm="1">
        <f t="array" ref="S470">IF($C470="","",_xll.ECONOMATICA($C470,"bidprice",,"RealTime"))</f>
        <v/>
      </c>
      <c r="T470" s="84" t="str" cm="1">
        <f t="array" ref="T470">IF($C470="","",_xll.ECONOMATICA($C470,"askprice",,"RealTime"))</f>
        <v/>
      </c>
      <c r="U470" s="88" t="str" cm="1">
        <f t="array" ref="U470">IF($C470="","",_xll.ECONOMATICA($C470,"pricediff",,"RealTime"))</f>
        <v/>
      </c>
      <c r="V470" s="88" t="str" cm="1">
        <f t="array" ref="V470">IF($C470="","",_xll.ECONOMATICA($C470,"percentdiff",,"RealTime"))</f>
        <v/>
      </c>
      <c r="W470" s="84" t="str" cm="1">
        <f t="array" ref="W470">IF($C470="","",_xll.ECONOMATICA($C470,"#shares",,"RealTime"))</f>
        <v/>
      </c>
      <c r="X470" s="84" t="str" cm="1">
        <f t="array" ref="X470">IF($C470="","",_xll.ECONOMATICA($C470,"volume$",,"RealTime"))</f>
        <v/>
      </c>
      <c r="Y470" s="89" t="str" cm="1">
        <f t="array" ref="Y470">IF($C470="","",_xll.ECONOMATICA($C470,"date",,"RealTime"))</f>
        <v/>
      </c>
    </row>
    <row r="471" spans="3:25" ht="15.5">
      <c r="C471" s="91"/>
      <c r="D471" s="92"/>
      <c r="E471" s="93"/>
      <c r="F471" s="94"/>
      <c r="G471" s="93"/>
      <c r="H471" s="93"/>
      <c r="J471" s="93"/>
      <c r="K471" s="93"/>
      <c r="L471" s="93"/>
      <c r="N471" s="83" t="str" cm="1">
        <f t="array" ref="N471">IF($C471="","",_xll.ECONOMATICA($C471,"open",,"RealTime"))</f>
        <v/>
      </c>
      <c r="O471" s="83" t="str" cm="1">
        <f t="array" ref="O471">IF($C471="","",_xll.ECONOMATICA($C471,"high",,"RealTime"))</f>
        <v/>
      </c>
      <c r="P471" s="83" t="str" cm="1">
        <f t="array" ref="P471">IF($C471="","",_xll.ECONOMATICA($C471,"low",,"RealTime"))</f>
        <v/>
      </c>
      <c r="Q471" s="83" t="str" cm="1">
        <f t="array" ref="Q471">IF($C471="","",_xll.ECONOMATICA($C471,"price",,"RealTime"))</f>
        <v/>
      </c>
      <c r="R471" s="83"/>
      <c r="S471" s="83" t="str" cm="1">
        <f t="array" ref="S471">IF($C471="","",_xll.ECONOMATICA($C471,"bidprice",,"RealTime"))</f>
        <v/>
      </c>
      <c r="T471" s="83" t="str" cm="1">
        <f t="array" ref="T471">IF($C471="","",_xll.ECONOMATICA($C471,"askprice",,"RealTime"))</f>
        <v/>
      </c>
      <c r="U471" s="86" t="str" cm="1">
        <f t="array" ref="U471">IF($C471="","",_xll.ECONOMATICA($C471,"pricediff",,"RealTime"))</f>
        <v/>
      </c>
      <c r="V471" s="86" t="str" cm="1">
        <f t="array" ref="V471">IF($C471="","",_xll.ECONOMATICA($C471,"percentdiff",,"RealTime"))</f>
        <v/>
      </c>
      <c r="W471" s="83" t="str" cm="1">
        <f t="array" ref="W471">IF($C471="","",_xll.ECONOMATICA($C471,"#shares",,"RealTime"))</f>
        <v/>
      </c>
      <c r="X471" s="83" t="str" cm="1">
        <f t="array" ref="X471">IF($C471="","",_xll.ECONOMATICA($C471,"volume$",,"RealTime"))</f>
        <v/>
      </c>
      <c r="Y471" s="87" t="str" cm="1">
        <f t="array" ref="Y471">IF($C471="","",_xll.ECONOMATICA($C471,"date",,"RealTime"))</f>
        <v/>
      </c>
    </row>
    <row r="472" spans="3:25" ht="15.5">
      <c r="C472" s="95"/>
      <c r="D472" s="96"/>
      <c r="E472" s="97"/>
      <c r="F472" s="98"/>
      <c r="G472" s="97"/>
      <c r="H472" s="97"/>
      <c r="J472" s="97"/>
      <c r="K472" s="97"/>
      <c r="L472" s="97"/>
      <c r="N472" s="84" t="str" cm="1">
        <f t="array" ref="N472">IF($C472="","",_xll.ECONOMATICA($C472,"open",,"RealTime"))</f>
        <v/>
      </c>
      <c r="O472" s="84" t="str" cm="1">
        <f t="array" ref="O472">IF($C472="","",_xll.ECONOMATICA($C472,"high",,"RealTime"))</f>
        <v/>
      </c>
      <c r="P472" s="84" t="str" cm="1">
        <f t="array" ref="P472">IF($C472="","",_xll.ECONOMATICA($C472,"low",,"RealTime"))</f>
        <v/>
      </c>
      <c r="Q472" s="84" t="str" cm="1">
        <f t="array" ref="Q472">IF($C472="","",_xll.ECONOMATICA($C472,"price",,"RealTime"))</f>
        <v/>
      </c>
      <c r="R472" s="84"/>
      <c r="S472" s="84" t="str" cm="1">
        <f t="array" ref="S472">IF($C472="","",_xll.ECONOMATICA($C472,"bidprice",,"RealTime"))</f>
        <v/>
      </c>
      <c r="T472" s="84" t="str" cm="1">
        <f t="array" ref="T472">IF($C472="","",_xll.ECONOMATICA($C472,"askprice",,"RealTime"))</f>
        <v/>
      </c>
      <c r="U472" s="88" t="str" cm="1">
        <f t="array" ref="U472">IF($C472="","",_xll.ECONOMATICA($C472,"pricediff",,"RealTime"))</f>
        <v/>
      </c>
      <c r="V472" s="88" t="str" cm="1">
        <f t="array" ref="V472">IF($C472="","",_xll.ECONOMATICA($C472,"percentdiff",,"RealTime"))</f>
        <v/>
      </c>
      <c r="W472" s="84" t="str" cm="1">
        <f t="array" ref="W472">IF($C472="","",_xll.ECONOMATICA($C472,"#shares",,"RealTime"))</f>
        <v/>
      </c>
      <c r="X472" s="84" t="str" cm="1">
        <f t="array" ref="X472">IF($C472="","",_xll.ECONOMATICA($C472,"volume$",,"RealTime"))</f>
        <v/>
      </c>
      <c r="Y472" s="89" t="str" cm="1">
        <f t="array" ref="Y472">IF($C472="","",_xll.ECONOMATICA($C472,"date",,"RealTime"))</f>
        <v/>
      </c>
    </row>
    <row r="473" spans="3:25" ht="15.5">
      <c r="C473" s="91"/>
      <c r="D473" s="92"/>
      <c r="E473" s="93"/>
      <c r="F473" s="94"/>
      <c r="G473" s="93"/>
      <c r="H473" s="93"/>
      <c r="J473" s="93"/>
      <c r="K473" s="93"/>
      <c r="L473" s="93"/>
      <c r="N473" s="83" t="str" cm="1">
        <f t="array" ref="N473">IF($C473="","",_xll.ECONOMATICA($C473,"open",,"RealTime"))</f>
        <v/>
      </c>
      <c r="O473" s="83" t="str" cm="1">
        <f t="array" ref="O473">IF($C473="","",_xll.ECONOMATICA($C473,"high",,"RealTime"))</f>
        <v/>
      </c>
      <c r="P473" s="83" t="str" cm="1">
        <f t="array" ref="P473">IF($C473="","",_xll.ECONOMATICA($C473,"low",,"RealTime"))</f>
        <v/>
      </c>
      <c r="Q473" s="83" t="str" cm="1">
        <f t="array" ref="Q473">IF($C473="","",_xll.ECONOMATICA($C473,"price",,"RealTime"))</f>
        <v/>
      </c>
      <c r="R473" s="83"/>
      <c r="S473" s="83" t="str" cm="1">
        <f t="array" ref="S473">IF($C473="","",_xll.ECONOMATICA($C473,"bidprice",,"RealTime"))</f>
        <v/>
      </c>
      <c r="T473" s="83" t="str" cm="1">
        <f t="array" ref="T473">IF($C473="","",_xll.ECONOMATICA($C473,"askprice",,"RealTime"))</f>
        <v/>
      </c>
      <c r="U473" s="86" t="str" cm="1">
        <f t="array" ref="U473">IF($C473="","",_xll.ECONOMATICA($C473,"pricediff",,"RealTime"))</f>
        <v/>
      </c>
      <c r="V473" s="86" t="str" cm="1">
        <f t="array" ref="V473">IF($C473="","",_xll.ECONOMATICA($C473,"percentdiff",,"RealTime"))</f>
        <v/>
      </c>
      <c r="W473" s="83" t="str" cm="1">
        <f t="array" ref="W473">IF($C473="","",_xll.ECONOMATICA($C473,"#shares",,"RealTime"))</f>
        <v/>
      </c>
      <c r="X473" s="83" t="str" cm="1">
        <f t="array" ref="X473">IF($C473="","",_xll.ECONOMATICA($C473,"volume$",,"RealTime"))</f>
        <v/>
      </c>
      <c r="Y473" s="87" t="str" cm="1">
        <f t="array" ref="Y473">IF($C473="","",_xll.ECONOMATICA($C473,"date",,"RealTime"))</f>
        <v/>
      </c>
    </row>
    <row r="474" spans="3:25" ht="15.5">
      <c r="C474" s="95"/>
      <c r="D474" s="96"/>
      <c r="E474" s="97"/>
      <c r="F474" s="98"/>
      <c r="G474" s="97"/>
      <c r="H474" s="97"/>
      <c r="J474" s="97"/>
      <c r="K474" s="97"/>
      <c r="L474" s="97"/>
      <c r="N474" s="84" t="str" cm="1">
        <f t="array" ref="N474">IF($C474="","",_xll.ECONOMATICA($C474,"open",,"RealTime"))</f>
        <v/>
      </c>
      <c r="O474" s="84" t="str" cm="1">
        <f t="array" ref="O474">IF($C474="","",_xll.ECONOMATICA($C474,"high",,"RealTime"))</f>
        <v/>
      </c>
      <c r="P474" s="84" t="str" cm="1">
        <f t="array" ref="P474">IF($C474="","",_xll.ECONOMATICA($C474,"low",,"RealTime"))</f>
        <v/>
      </c>
      <c r="Q474" s="84" t="str" cm="1">
        <f t="array" ref="Q474">IF($C474="","",_xll.ECONOMATICA($C474,"price",,"RealTime"))</f>
        <v/>
      </c>
      <c r="R474" s="84"/>
      <c r="S474" s="84" t="str" cm="1">
        <f t="array" ref="S474">IF($C474="","",_xll.ECONOMATICA($C474,"bidprice",,"RealTime"))</f>
        <v/>
      </c>
      <c r="T474" s="84" t="str" cm="1">
        <f t="array" ref="T474">IF($C474="","",_xll.ECONOMATICA($C474,"askprice",,"RealTime"))</f>
        <v/>
      </c>
      <c r="U474" s="88" t="str" cm="1">
        <f t="array" ref="U474">IF($C474="","",_xll.ECONOMATICA($C474,"pricediff",,"RealTime"))</f>
        <v/>
      </c>
      <c r="V474" s="88" t="str" cm="1">
        <f t="array" ref="V474">IF($C474="","",_xll.ECONOMATICA($C474,"percentdiff",,"RealTime"))</f>
        <v/>
      </c>
      <c r="W474" s="84" t="str" cm="1">
        <f t="array" ref="W474">IF($C474="","",_xll.ECONOMATICA($C474,"#shares",,"RealTime"))</f>
        <v/>
      </c>
      <c r="X474" s="84" t="str" cm="1">
        <f t="array" ref="X474">IF($C474="","",_xll.ECONOMATICA($C474,"volume$",,"RealTime"))</f>
        <v/>
      </c>
      <c r="Y474" s="89" t="str" cm="1">
        <f t="array" ref="Y474">IF($C474="","",_xll.ECONOMATICA($C474,"date",,"RealTime"))</f>
        <v/>
      </c>
    </row>
    <row r="475" spans="3:25" ht="15.5">
      <c r="C475" s="91"/>
      <c r="D475" s="92"/>
      <c r="E475" s="93"/>
      <c r="F475" s="94"/>
      <c r="G475" s="93"/>
      <c r="H475" s="93"/>
      <c r="J475" s="93"/>
      <c r="K475" s="93"/>
      <c r="L475" s="93"/>
      <c r="N475" s="83" t="str" cm="1">
        <f t="array" ref="N475">IF($C475="","",_xll.ECONOMATICA($C475,"open",,"RealTime"))</f>
        <v/>
      </c>
      <c r="O475" s="83" t="str" cm="1">
        <f t="array" ref="O475">IF($C475="","",_xll.ECONOMATICA($C475,"high",,"RealTime"))</f>
        <v/>
      </c>
      <c r="P475" s="83" t="str" cm="1">
        <f t="array" ref="P475">IF($C475="","",_xll.ECONOMATICA($C475,"low",,"RealTime"))</f>
        <v/>
      </c>
      <c r="Q475" s="83" t="str" cm="1">
        <f t="array" ref="Q475">IF($C475="","",_xll.ECONOMATICA($C475,"price",,"RealTime"))</f>
        <v/>
      </c>
      <c r="R475" s="83"/>
      <c r="S475" s="83" t="str" cm="1">
        <f t="array" ref="S475">IF($C475="","",_xll.ECONOMATICA($C475,"bidprice",,"RealTime"))</f>
        <v/>
      </c>
      <c r="T475" s="83" t="str" cm="1">
        <f t="array" ref="T475">IF($C475="","",_xll.ECONOMATICA($C475,"askprice",,"RealTime"))</f>
        <v/>
      </c>
      <c r="U475" s="86" t="str" cm="1">
        <f t="array" ref="U475">IF($C475="","",_xll.ECONOMATICA($C475,"pricediff",,"RealTime"))</f>
        <v/>
      </c>
      <c r="V475" s="86" t="str" cm="1">
        <f t="array" ref="V475">IF($C475="","",_xll.ECONOMATICA($C475,"percentdiff",,"RealTime"))</f>
        <v/>
      </c>
      <c r="W475" s="83" t="str" cm="1">
        <f t="array" ref="W475">IF($C475="","",_xll.ECONOMATICA($C475,"#shares",,"RealTime"))</f>
        <v/>
      </c>
      <c r="X475" s="83" t="str" cm="1">
        <f t="array" ref="X475">IF($C475="","",_xll.ECONOMATICA($C475,"volume$",,"RealTime"))</f>
        <v/>
      </c>
      <c r="Y475" s="87" t="str" cm="1">
        <f t="array" ref="Y475">IF($C475="","",_xll.ECONOMATICA($C475,"date",,"RealTime"))</f>
        <v/>
      </c>
    </row>
    <row r="476" spans="3:25" ht="15.5">
      <c r="C476" s="95"/>
      <c r="D476" s="96"/>
      <c r="E476" s="97"/>
      <c r="F476" s="98"/>
      <c r="G476" s="97"/>
      <c r="H476" s="97"/>
      <c r="J476" s="97"/>
      <c r="K476" s="97"/>
      <c r="L476" s="97"/>
      <c r="N476" s="84" t="str" cm="1">
        <f t="array" ref="N476">IF($C476="","",_xll.ECONOMATICA($C476,"open",,"RealTime"))</f>
        <v/>
      </c>
      <c r="O476" s="84" t="str" cm="1">
        <f t="array" ref="O476">IF($C476="","",_xll.ECONOMATICA($C476,"high",,"RealTime"))</f>
        <v/>
      </c>
      <c r="P476" s="84" t="str" cm="1">
        <f t="array" ref="P476">IF($C476="","",_xll.ECONOMATICA($C476,"low",,"RealTime"))</f>
        <v/>
      </c>
      <c r="Q476" s="84" t="str" cm="1">
        <f t="array" ref="Q476">IF($C476="","",_xll.ECONOMATICA($C476,"price",,"RealTime"))</f>
        <v/>
      </c>
      <c r="R476" s="84"/>
      <c r="S476" s="84" t="str" cm="1">
        <f t="array" ref="S476">IF($C476="","",_xll.ECONOMATICA($C476,"bidprice",,"RealTime"))</f>
        <v/>
      </c>
      <c r="T476" s="84" t="str" cm="1">
        <f t="array" ref="T476">IF($C476="","",_xll.ECONOMATICA($C476,"askprice",,"RealTime"))</f>
        <v/>
      </c>
      <c r="U476" s="88" t="str" cm="1">
        <f t="array" ref="U476">IF($C476="","",_xll.ECONOMATICA($C476,"pricediff",,"RealTime"))</f>
        <v/>
      </c>
      <c r="V476" s="88" t="str" cm="1">
        <f t="array" ref="V476">IF($C476="","",_xll.ECONOMATICA($C476,"percentdiff",,"RealTime"))</f>
        <v/>
      </c>
      <c r="W476" s="84" t="str" cm="1">
        <f t="array" ref="W476">IF($C476="","",_xll.ECONOMATICA($C476,"#shares",,"RealTime"))</f>
        <v/>
      </c>
      <c r="X476" s="84" t="str" cm="1">
        <f t="array" ref="X476">IF($C476="","",_xll.ECONOMATICA($C476,"volume$",,"RealTime"))</f>
        <v/>
      </c>
      <c r="Y476" s="89" t="str" cm="1">
        <f t="array" ref="Y476">IF($C476="","",_xll.ECONOMATICA($C476,"date",,"RealTime"))</f>
        <v/>
      </c>
    </row>
    <row r="477" spans="3:25" ht="15.5">
      <c r="C477" s="91"/>
      <c r="D477" s="92"/>
      <c r="E477" s="93"/>
      <c r="F477" s="94"/>
      <c r="G477" s="93"/>
      <c r="H477" s="93"/>
      <c r="J477" s="93"/>
      <c r="K477" s="93"/>
      <c r="L477" s="93"/>
      <c r="N477" s="83" t="str" cm="1">
        <f t="array" ref="N477">IF($C477="","",_xll.ECONOMATICA($C477,"open",,"RealTime"))</f>
        <v/>
      </c>
      <c r="O477" s="83" t="str" cm="1">
        <f t="array" ref="O477">IF($C477="","",_xll.ECONOMATICA($C477,"high",,"RealTime"))</f>
        <v/>
      </c>
      <c r="P477" s="83" t="str" cm="1">
        <f t="array" ref="P477">IF($C477="","",_xll.ECONOMATICA($C477,"low",,"RealTime"))</f>
        <v/>
      </c>
      <c r="Q477" s="83" t="str" cm="1">
        <f t="array" ref="Q477">IF($C477="","",_xll.ECONOMATICA($C477,"price",,"RealTime"))</f>
        <v/>
      </c>
      <c r="R477" s="83"/>
      <c r="S477" s="83" t="str" cm="1">
        <f t="array" ref="S477">IF($C477="","",_xll.ECONOMATICA($C477,"bidprice",,"RealTime"))</f>
        <v/>
      </c>
      <c r="T477" s="83" t="str" cm="1">
        <f t="array" ref="T477">IF($C477="","",_xll.ECONOMATICA($C477,"askprice",,"RealTime"))</f>
        <v/>
      </c>
      <c r="U477" s="86" t="str" cm="1">
        <f t="array" ref="U477">IF($C477="","",_xll.ECONOMATICA($C477,"pricediff",,"RealTime"))</f>
        <v/>
      </c>
      <c r="V477" s="86" t="str" cm="1">
        <f t="array" ref="V477">IF($C477="","",_xll.ECONOMATICA($C477,"percentdiff",,"RealTime"))</f>
        <v/>
      </c>
      <c r="W477" s="83" t="str" cm="1">
        <f t="array" ref="W477">IF($C477="","",_xll.ECONOMATICA($C477,"#shares",,"RealTime"))</f>
        <v/>
      </c>
      <c r="X477" s="83" t="str" cm="1">
        <f t="array" ref="X477">IF($C477="","",_xll.ECONOMATICA($C477,"volume$",,"RealTime"))</f>
        <v/>
      </c>
      <c r="Y477" s="87" t="str" cm="1">
        <f t="array" ref="Y477">IF($C477="","",_xll.ECONOMATICA($C477,"date",,"RealTime"))</f>
        <v/>
      </c>
    </row>
    <row r="478" spans="3:25" ht="15.5">
      <c r="C478" s="95"/>
      <c r="D478" s="96"/>
      <c r="E478" s="97"/>
      <c r="F478" s="98"/>
      <c r="G478" s="97"/>
      <c r="H478" s="97"/>
      <c r="J478" s="97"/>
      <c r="K478" s="97"/>
      <c r="L478" s="97"/>
      <c r="N478" s="84" t="str" cm="1">
        <f t="array" ref="N478">IF($C478="","",_xll.ECONOMATICA($C478,"open",,"RealTime"))</f>
        <v/>
      </c>
      <c r="O478" s="84" t="str" cm="1">
        <f t="array" ref="O478">IF($C478="","",_xll.ECONOMATICA($C478,"high",,"RealTime"))</f>
        <v/>
      </c>
      <c r="P478" s="84" t="str" cm="1">
        <f t="array" ref="P478">IF($C478="","",_xll.ECONOMATICA($C478,"low",,"RealTime"))</f>
        <v/>
      </c>
      <c r="Q478" s="84" t="str" cm="1">
        <f t="array" ref="Q478">IF($C478="","",_xll.ECONOMATICA($C478,"price",,"RealTime"))</f>
        <v/>
      </c>
      <c r="R478" s="84"/>
      <c r="S478" s="84" t="str" cm="1">
        <f t="array" ref="S478">IF($C478="","",_xll.ECONOMATICA($C478,"bidprice",,"RealTime"))</f>
        <v/>
      </c>
      <c r="T478" s="84" t="str" cm="1">
        <f t="array" ref="T478">IF($C478="","",_xll.ECONOMATICA($C478,"askprice",,"RealTime"))</f>
        <v/>
      </c>
      <c r="U478" s="88" t="str" cm="1">
        <f t="array" ref="U478">IF($C478="","",_xll.ECONOMATICA($C478,"pricediff",,"RealTime"))</f>
        <v/>
      </c>
      <c r="V478" s="88" t="str" cm="1">
        <f t="array" ref="V478">IF($C478="","",_xll.ECONOMATICA($C478,"percentdiff",,"RealTime"))</f>
        <v/>
      </c>
      <c r="W478" s="84" t="str" cm="1">
        <f t="array" ref="W478">IF($C478="","",_xll.ECONOMATICA($C478,"#shares",,"RealTime"))</f>
        <v/>
      </c>
      <c r="X478" s="84" t="str" cm="1">
        <f t="array" ref="X478">IF($C478="","",_xll.ECONOMATICA($C478,"volume$",,"RealTime"))</f>
        <v/>
      </c>
      <c r="Y478" s="89" t="str" cm="1">
        <f t="array" ref="Y478">IF($C478="","",_xll.ECONOMATICA($C478,"date",,"RealTime"))</f>
        <v/>
      </c>
    </row>
    <row r="479" spans="3:25" ht="15.5">
      <c r="C479" s="91"/>
      <c r="D479" s="92"/>
      <c r="E479" s="93"/>
      <c r="F479" s="94"/>
      <c r="G479" s="93"/>
      <c r="H479" s="93"/>
      <c r="J479" s="93"/>
      <c r="K479" s="93"/>
      <c r="L479" s="93"/>
      <c r="N479" s="83" t="str" cm="1">
        <f t="array" ref="N479">IF($C479="","",_xll.ECONOMATICA($C479,"open",,"RealTime"))</f>
        <v/>
      </c>
      <c r="O479" s="83" t="str" cm="1">
        <f t="array" ref="O479">IF($C479="","",_xll.ECONOMATICA($C479,"high",,"RealTime"))</f>
        <v/>
      </c>
      <c r="P479" s="83" t="str" cm="1">
        <f t="array" ref="P479">IF($C479="","",_xll.ECONOMATICA($C479,"low",,"RealTime"))</f>
        <v/>
      </c>
      <c r="Q479" s="83" t="str" cm="1">
        <f t="array" ref="Q479">IF($C479="","",_xll.ECONOMATICA($C479,"price",,"RealTime"))</f>
        <v/>
      </c>
      <c r="R479" s="83"/>
      <c r="S479" s="83" t="str" cm="1">
        <f t="array" ref="S479">IF($C479="","",_xll.ECONOMATICA($C479,"bidprice",,"RealTime"))</f>
        <v/>
      </c>
      <c r="T479" s="83" t="str" cm="1">
        <f t="array" ref="T479">IF($C479="","",_xll.ECONOMATICA($C479,"askprice",,"RealTime"))</f>
        <v/>
      </c>
      <c r="U479" s="86" t="str" cm="1">
        <f t="array" ref="U479">IF($C479="","",_xll.ECONOMATICA($C479,"pricediff",,"RealTime"))</f>
        <v/>
      </c>
      <c r="V479" s="86" t="str" cm="1">
        <f t="array" ref="V479">IF($C479="","",_xll.ECONOMATICA($C479,"percentdiff",,"RealTime"))</f>
        <v/>
      </c>
      <c r="W479" s="83" t="str" cm="1">
        <f t="array" ref="W479">IF($C479="","",_xll.ECONOMATICA($C479,"#shares",,"RealTime"))</f>
        <v/>
      </c>
      <c r="X479" s="83" t="str" cm="1">
        <f t="array" ref="X479">IF($C479="","",_xll.ECONOMATICA($C479,"volume$",,"RealTime"))</f>
        <v/>
      </c>
      <c r="Y479" s="87" t="str" cm="1">
        <f t="array" ref="Y479">IF($C479="","",_xll.ECONOMATICA($C479,"date",,"RealTime"))</f>
        <v/>
      </c>
    </row>
    <row r="480" spans="3:25" ht="15.5">
      <c r="C480" s="95"/>
      <c r="D480" s="96"/>
      <c r="E480" s="97"/>
      <c r="F480" s="98"/>
      <c r="G480" s="97"/>
      <c r="H480" s="97"/>
      <c r="J480" s="97"/>
      <c r="K480" s="97"/>
      <c r="L480" s="97"/>
      <c r="N480" s="84" t="str" cm="1">
        <f t="array" ref="N480">IF($C480="","",_xll.ECONOMATICA($C480,"open",,"RealTime"))</f>
        <v/>
      </c>
      <c r="O480" s="84" t="str" cm="1">
        <f t="array" ref="O480">IF($C480="","",_xll.ECONOMATICA($C480,"high",,"RealTime"))</f>
        <v/>
      </c>
      <c r="P480" s="84" t="str" cm="1">
        <f t="array" ref="P480">IF($C480="","",_xll.ECONOMATICA($C480,"low",,"RealTime"))</f>
        <v/>
      </c>
      <c r="Q480" s="84" t="str" cm="1">
        <f t="array" ref="Q480">IF($C480="","",_xll.ECONOMATICA($C480,"price",,"RealTime"))</f>
        <v/>
      </c>
      <c r="R480" s="84"/>
      <c r="S480" s="84" t="str" cm="1">
        <f t="array" ref="S480">IF($C480="","",_xll.ECONOMATICA($C480,"bidprice",,"RealTime"))</f>
        <v/>
      </c>
      <c r="T480" s="84" t="str" cm="1">
        <f t="array" ref="T480">IF($C480="","",_xll.ECONOMATICA($C480,"askprice",,"RealTime"))</f>
        <v/>
      </c>
      <c r="U480" s="88" t="str" cm="1">
        <f t="array" ref="U480">IF($C480="","",_xll.ECONOMATICA($C480,"pricediff",,"RealTime"))</f>
        <v/>
      </c>
      <c r="V480" s="88" t="str" cm="1">
        <f t="array" ref="V480">IF($C480="","",_xll.ECONOMATICA($C480,"percentdiff",,"RealTime"))</f>
        <v/>
      </c>
      <c r="W480" s="84" t="str" cm="1">
        <f t="array" ref="W480">IF($C480="","",_xll.ECONOMATICA($C480,"#shares",,"RealTime"))</f>
        <v/>
      </c>
      <c r="X480" s="84" t="str" cm="1">
        <f t="array" ref="X480">IF($C480="","",_xll.ECONOMATICA($C480,"volume$",,"RealTime"))</f>
        <v/>
      </c>
      <c r="Y480" s="89" t="str" cm="1">
        <f t="array" ref="Y480">IF($C480="","",_xll.ECONOMATICA($C480,"date",,"RealTime"))</f>
        <v/>
      </c>
    </row>
    <row r="481" spans="3:25" ht="15.5">
      <c r="C481" s="91"/>
      <c r="D481" s="92"/>
      <c r="E481" s="93"/>
      <c r="F481" s="94"/>
      <c r="G481" s="93"/>
      <c r="H481" s="93"/>
      <c r="J481" s="93"/>
      <c r="K481" s="93"/>
      <c r="L481" s="93"/>
      <c r="N481" s="83" t="str" cm="1">
        <f t="array" ref="N481">IF($C481="","",_xll.ECONOMATICA($C481,"open",,"RealTime"))</f>
        <v/>
      </c>
      <c r="O481" s="83" t="str" cm="1">
        <f t="array" ref="O481">IF($C481="","",_xll.ECONOMATICA($C481,"high",,"RealTime"))</f>
        <v/>
      </c>
      <c r="P481" s="83" t="str" cm="1">
        <f t="array" ref="P481">IF($C481="","",_xll.ECONOMATICA($C481,"low",,"RealTime"))</f>
        <v/>
      </c>
      <c r="Q481" s="83" t="str" cm="1">
        <f t="array" ref="Q481">IF($C481="","",_xll.ECONOMATICA($C481,"price",,"RealTime"))</f>
        <v/>
      </c>
      <c r="R481" s="83"/>
      <c r="S481" s="83" t="str" cm="1">
        <f t="array" ref="S481">IF($C481="","",_xll.ECONOMATICA($C481,"bidprice",,"RealTime"))</f>
        <v/>
      </c>
      <c r="T481" s="83" t="str" cm="1">
        <f t="array" ref="T481">IF($C481="","",_xll.ECONOMATICA($C481,"askprice",,"RealTime"))</f>
        <v/>
      </c>
      <c r="U481" s="86" t="str" cm="1">
        <f t="array" ref="U481">IF($C481="","",_xll.ECONOMATICA($C481,"pricediff",,"RealTime"))</f>
        <v/>
      </c>
      <c r="V481" s="86" t="str" cm="1">
        <f t="array" ref="V481">IF($C481="","",_xll.ECONOMATICA($C481,"percentdiff",,"RealTime"))</f>
        <v/>
      </c>
      <c r="W481" s="83" t="str" cm="1">
        <f t="array" ref="W481">IF($C481="","",_xll.ECONOMATICA($C481,"#shares",,"RealTime"))</f>
        <v/>
      </c>
      <c r="X481" s="83" t="str" cm="1">
        <f t="array" ref="X481">IF($C481="","",_xll.ECONOMATICA($C481,"volume$",,"RealTime"))</f>
        <v/>
      </c>
      <c r="Y481" s="87" t="str" cm="1">
        <f t="array" ref="Y481">IF($C481="","",_xll.ECONOMATICA($C481,"date",,"RealTime"))</f>
        <v/>
      </c>
    </row>
    <row r="482" spans="3:25" ht="15.5">
      <c r="C482" s="95"/>
      <c r="D482" s="96"/>
      <c r="E482" s="97"/>
      <c r="F482" s="98"/>
      <c r="G482" s="97"/>
      <c r="H482" s="97"/>
      <c r="J482" s="97"/>
      <c r="K482" s="97"/>
      <c r="L482" s="97"/>
      <c r="N482" s="84" t="str" cm="1">
        <f t="array" ref="N482">IF($C482="","",_xll.ECONOMATICA($C482,"open",,"RealTime"))</f>
        <v/>
      </c>
      <c r="O482" s="84" t="str" cm="1">
        <f t="array" ref="O482">IF($C482="","",_xll.ECONOMATICA($C482,"high",,"RealTime"))</f>
        <v/>
      </c>
      <c r="P482" s="84" t="str" cm="1">
        <f t="array" ref="P482">IF($C482="","",_xll.ECONOMATICA($C482,"low",,"RealTime"))</f>
        <v/>
      </c>
      <c r="Q482" s="84" t="str" cm="1">
        <f t="array" ref="Q482">IF($C482="","",_xll.ECONOMATICA($C482,"price",,"RealTime"))</f>
        <v/>
      </c>
      <c r="R482" s="84"/>
      <c r="S482" s="84" t="str" cm="1">
        <f t="array" ref="S482">IF($C482="","",_xll.ECONOMATICA($C482,"bidprice",,"RealTime"))</f>
        <v/>
      </c>
      <c r="T482" s="84" t="str" cm="1">
        <f t="array" ref="T482">IF($C482="","",_xll.ECONOMATICA($C482,"askprice",,"RealTime"))</f>
        <v/>
      </c>
      <c r="U482" s="88" t="str" cm="1">
        <f t="array" ref="U482">IF($C482="","",_xll.ECONOMATICA($C482,"pricediff",,"RealTime"))</f>
        <v/>
      </c>
      <c r="V482" s="88" t="str" cm="1">
        <f t="array" ref="V482">IF($C482="","",_xll.ECONOMATICA($C482,"percentdiff",,"RealTime"))</f>
        <v/>
      </c>
      <c r="W482" s="84" t="str" cm="1">
        <f t="array" ref="W482">IF($C482="","",_xll.ECONOMATICA($C482,"#shares",,"RealTime"))</f>
        <v/>
      </c>
      <c r="X482" s="84" t="str" cm="1">
        <f t="array" ref="X482">IF($C482="","",_xll.ECONOMATICA($C482,"volume$",,"RealTime"))</f>
        <v/>
      </c>
      <c r="Y482" s="89" t="str" cm="1">
        <f t="array" ref="Y482">IF($C482="","",_xll.ECONOMATICA($C482,"date",,"RealTime"))</f>
        <v/>
      </c>
    </row>
    <row r="483" spans="3:25" ht="15.5">
      <c r="C483" s="91"/>
      <c r="D483" s="92"/>
      <c r="E483" s="93"/>
      <c r="F483" s="94"/>
      <c r="G483" s="93"/>
      <c r="H483" s="93"/>
      <c r="J483" s="93"/>
      <c r="K483" s="93"/>
      <c r="L483" s="93"/>
      <c r="N483" s="83" t="str" cm="1">
        <f t="array" ref="N483">IF($C483="","",_xll.ECONOMATICA($C483,"open",,"RealTime"))</f>
        <v/>
      </c>
      <c r="O483" s="83" t="str" cm="1">
        <f t="array" ref="O483">IF($C483="","",_xll.ECONOMATICA($C483,"high",,"RealTime"))</f>
        <v/>
      </c>
      <c r="P483" s="83" t="str" cm="1">
        <f t="array" ref="P483">IF($C483="","",_xll.ECONOMATICA($C483,"low",,"RealTime"))</f>
        <v/>
      </c>
      <c r="Q483" s="83" t="str" cm="1">
        <f t="array" ref="Q483">IF($C483="","",_xll.ECONOMATICA($C483,"price",,"RealTime"))</f>
        <v/>
      </c>
      <c r="R483" s="83"/>
      <c r="S483" s="83" t="str" cm="1">
        <f t="array" ref="S483">IF($C483="","",_xll.ECONOMATICA($C483,"bidprice",,"RealTime"))</f>
        <v/>
      </c>
      <c r="T483" s="83" t="str" cm="1">
        <f t="array" ref="T483">IF($C483="","",_xll.ECONOMATICA($C483,"askprice",,"RealTime"))</f>
        <v/>
      </c>
      <c r="U483" s="86" t="str" cm="1">
        <f t="array" ref="U483">IF($C483="","",_xll.ECONOMATICA($C483,"pricediff",,"RealTime"))</f>
        <v/>
      </c>
      <c r="V483" s="86" t="str" cm="1">
        <f t="array" ref="V483">IF($C483="","",_xll.ECONOMATICA($C483,"percentdiff",,"RealTime"))</f>
        <v/>
      </c>
      <c r="W483" s="83" t="str" cm="1">
        <f t="array" ref="W483">IF($C483="","",_xll.ECONOMATICA($C483,"#shares",,"RealTime"))</f>
        <v/>
      </c>
      <c r="X483" s="83" t="str" cm="1">
        <f t="array" ref="X483">IF($C483="","",_xll.ECONOMATICA($C483,"volume$",,"RealTime"))</f>
        <v/>
      </c>
      <c r="Y483" s="87" t="str" cm="1">
        <f t="array" ref="Y483">IF($C483="","",_xll.ECONOMATICA($C483,"date",,"RealTime"))</f>
        <v/>
      </c>
    </row>
    <row r="484" spans="3:25" ht="15.5">
      <c r="C484" s="95"/>
      <c r="D484" s="96"/>
      <c r="E484" s="97"/>
      <c r="F484" s="98"/>
      <c r="G484" s="97"/>
      <c r="H484" s="97"/>
      <c r="J484" s="97"/>
      <c r="K484" s="97"/>
      <c r="L484" s="97"/>
      <c r="N484" s="84" t="str" cm="1">
        <f t="array" ref="N484">IF($C484="","",_xll.ECONOMATICA($C484,"open",,"RealTime"))</f>
        <v/>
      </c>
      <c r="O484" s="84" t="str" cm="1">
        <f t="array" ref="O484">IF($C484="","",_xll.ECONOMATICA($C484,"high",,"RealTime"))</f>
        <v/>
      </c>
      <c r="P484" s="84" t="str" cm="1">
        <f t="array" ref="P484">IF($C484="","",_xll.ECONOMATICA($C484,"low",,"RealTime"))</f>
        <v/>
      </c>
      <c r="Q484" s="84" t="str" cm="1">
        <f t="array" ref="Q484">IF($C484="","",_xll.ECONOMATICA($C484,"price",,"RealTime"))</f>
        <v/>
      </c>
      <c r="R484" s="84"/>
      <c r="S484" s="84" t="str" cm="1">
        <f t="array" ref="S484">IF($C484="","",_xll.ECONOMATICA($C484,"bidprice",,"RealTime"))</f>
        <v/>
      </c>
      <c r="T484" s="84" t="str" cm="1">
        <f t="array" ref="T484">IF($C484="","",_xll.ECONOMATICA($C484,"askprice",,"RealTime"))</f>
        <v/>
      </c>
      <c r="U484" s="88" t="str" cm="1">
        <f t="array" ref="U484">IF($C484="","",_xll.ECONOMATICA($C484,"pricediff",,"RealTime"))</f>
        <v/>
      </c>
      <c r="V484" s="88" t="str" cm="1">
        <f t="array" ref="V484">IF($C484="","",_xll.ECONOMATICA($C484,"percentdiff",,"RealTime"))</f>
        <v/>
      </c>
      <c r="W484" s="84" t="str" cm="1">
        <f t="array" ref="W484">IF($C484="","",_xll.ECONOMATICA($C484,"#shares",,"RealTime"))</f>
        <v/>
      </c>
      <c r="X484" s="84" t="str" cm="1">
        <f t="array" ref="X484">IF($C484="","",_xll.ECONOMATICA($C484,"volume$",,"RealTime"))</f>
        <v/>
      </c>
      <c r="Y484" s="89" t="str" cm="1">
        <f t="array" ref="Y484">IF($C484="","",_xll.ECONOMATICA($C484,"date",,"RealTime"))</f>
        <v/>
      </c>
    </row>
    <row r="485" spans="3:25" ht="15.5">
      <c r="C485" s="91"/>
      <c r="D485" s="92"/>
      <c r="E485" s="93"/>
      <c r="F485" s="94"/>
      <c r="G485" s="93"/>
      <c r="H485" s="93"/>
      <c r="J485" s="93"/>
      <c r="K485" s="93"/>
      <c r="L485" s="93"/>
      <c r="N485" s="83" t="str" cm="1">
        <f t="array" ref="N485">IF($C485="","",_xll.ECONOMATICA($C485,"open",,"RealTime"))</f>
        <v/>
      </c>
      <c r="O485" s="83" t="str" cm="1">
        <f t="array" ref="O485">IF($C485="","",_xll.ECONOMATICA($C485,"high",,"RealTime"))</f>
        <v/>
      </c>
      <c r="P485" s="83" t="str" cm="1">
        <f t="array" ref="P485">IF($C485="","",_xll.ECONOMATICA($C485,"low",,"RealTime"))</f>
        <v/>
      </c>
      <c r="Q485" s="83" t="str" cm="1">
        <f t="array" ref="Q485">IF($C485="","",_xll.ECONOMATICA($C485,"price",,"RealTime"))</f>
        <v/>
      </c>
      <c r="R485" s="83"/>
      <c r="S485" s="83" t="str" cm="1">
        <f t="array" ref="S485">IF($C485="","",_xll.ECONOMATICA($C485,"bidprice",,"RealTime"))</f>
        <v/>
      </c>
      <c r="T485" s="83" t="str" cm="1">
        <f t="array" ref="T485">IF($C485="","",_xll.ECONOMATICA($C485,"askprice",,"RealTime"))</f>
        <v/>
      </c>
      <c r="U485" s="86" t="str" cm="1">
        <f t="array" ref="U485">IF($C485="","",_xll.ECONOMATICA($C485,"pricediff",,"RealTime"))</f>
        <v/>
      </c>
      <c r="V485" s="86" t="str" cm="1">
        <f t="array" ref="V485">IF($C485="","",_xll.ECONOMATICA($C485,"percentdiff",,"RealTime"))</f>
        <v/>
      </c>
      <c r="W485" s="83" t="str" cm="1">
        <f t="array" ref="W485">IF($C485="","",_xll.ECONOMATICA($C485,"#shares",,"RealTime"))</f>
        <v/>
      </c>
      <c r="X485" s="83" t="str" cm="1">
        <f t="array" ref="X485">IF($C485="","",_xll.ECONOMATICA($C485,"volume$",,"RealTime"))</f>
        <v/>
      </c>
      <c r="Y485" s="87" t="str" cm="1">
        <f t="array" ref="Y485">IF($C485="","",_xll.ECONOMATICA($C485,"date",,"RealTime"))</f>
        <v/>
      </c>
    </row>
    <row r="486" spans="3:25" ht="15.5">
      <c r="C486" s="95"/>
      <c r="D486" s="96"/>
      <c r="E486" s="97"/>
      <c r="F486" s="98"/>
      <c r="G486" s="97"/>
      <c r="H486" s="97"/>
      <c r="J486" s="97"/>
      <c r="K486" s="97"/>
      <c r="L486" s="97"/>
      <c r="N486" s="84" t="str" cm="1">
        <f t="array" ref="N486">IF($C486="","",_xll.ECONOMATICA($C486,"open",,"RealTime"))</f>
        <v/>
      </c>
      <c r="O486" s="84" t="str" cm="1">
        <f t="array" ref="O486">IF($C486="","",_xll.ECONOMATICA($C486,"high",,"RealTime"))</f>
        <v/>
      </c>
      <c r="P486" s="84" t="str" cm="1">
        <f t="array" ref="P486">IF($C486="","",_xll.ECONOMATICA($C486,"low",,"RealTime"))</f>
        <v/>
      </c>
      <c r="Q486" s="84" t="str" cm="1">
        <f t="array" ref="Q486">IF($C486="","",_xll.ECONOMATICA($C486,"price",,"RealTime"))</f>
        <v/>
      </c>
      <c r="R486" s="84"/>
      <c r="S486" s="84" t="str" cm="1">
        <f t="array" ref="S486">IF($C486="","",_xll.ECONOMATICA($C486,"bidprice",,"RealTime"))</f>
        <v/>
      </c>
      <c r="T486" s="84" t="str" cm="1">
        <f t="array" ref="T486">IF($C486="","",_xll.ECONOMATICA($C486,"askprice",,"RealTime"))</f>
        <v/>
      </c>
      <c r="U486" s="88" t="str" cm="1">
        <f t="array" ref="U486">IF($C486="","",_xll.ECONOMATICA($C486,"pricediff",,"RealTime"))</f>
        <v/>
      </c>
      <c r="V486" s="88" t="str" cm="1">
        <f t="array" ref="V486">IF($C486="","",_xll.ECONOMATICA($C486,"percentdiff",,"RealTime"))</f>
        <v/>
      </c>
      <c r="W486" s="84" t="str" cm="1">
        <f t="array" ref="W486">IF($C486="","",_xll.ECONOMATICA($C486,"#shares",,"RealTime"))</f>
        <v/>
      </c>
      <c r="X486" s="84" t="str" cm="1">
        <f t="array" ref="X486">IF($C486="","",_xll.ECONOMATICA($C486,"volume$",,"RealTime"))</f>
        <v/>
      </c>
      <c r="Y486" s="89" t="str" cm="1">
        <f t="array" ref="Y486">IF($C486="","",_xll.ECONOMATICA($C486,"date",,"RealTime"))</f>
        <v/>
      </c>
    </row>
    <row r="487" spans="3:25" ht="15.5">
      <c r="C487" s="91"/>
      <c r="D487" s="92"/>
      <c r="E487" s="93"/>
      <c r="F487" s="94"/>
      <c r="G487" s="93"/>
      <c r="H487" s="93"/>
      <c r="J487" s="93"/>
      <c r="K487" s="93"/>
      <c r="L487" s="93"/>
      <c r="N487" s="83" t="str" cm="1">
        <f t="array" ref="N487">IF($C487="","",_xll.ECONOMATICA($C487,"open",,"RealTime"))</f>
        <v/>
      </c>
      <c r="O487" s="83" t="str" cm="1">
        <f t="array" ref="O487">IF($C487="","",_xll.ECONOMATICA($C487,"high",,"RealTime"))</f>
        <v/>
      </c>
      <c r="P487" s="83" t="str" cm="1">
        <f t="array" ref="P487">IF($C487="","",_xll.ECONOMATICA($C487,"low",,"RealTime"))</f>
        <v/>
      </c>
      <c r="Q487" s="83" t="str" cm="1">
        <f t="array" ref="Q487">IF($C487="","",_xll.ECONOMATICA($C487,"price",,"RealTime"))</f>
        <v/>
      </c>
      <c r="R487" s="83"/>
      <c r="S487" s="83" t="str" cm="1">
        <f t="array" ref="S487">IF($C487="","",_xll.ECONOMATICA($C487,"bidprice",,"RealTime"))</f>
        <v/>
      </c>
      <c r="T487" s="83" t="str" cm="1">
        <f t="array" ref="T487">IF($C487="","",_xll.ECONOMATICA($C487,"askprice",,"RealTime"))</f>
        <v/>
      </c>
      <c r="U487" s="86" t="str" cm="1">
        <f t="array" ref="U487">IF($C487="","",_xll.ECONOMATICA($C487,"pricediff",,"RealTime"))</f>
        <v/>
      </c>
      <c r="V487" s="86" t="str" cm="1">
        <f t="array" ref="V487">IF($C487="","",_xll.ECONOMATICA($C487,"percentdiff",,"RealTime"))</f>
        <v/>
      </c>
      <c r="W487" s="83" t="str" cm="1">
        <f t="array" ref="W487">IF($C487="","",_xll.ECONOMATICA($C487,"#shares",,"RealTime"))</f>
        <v/>
      </c>
      <c r="X487" s="83" t="str" cm="1">
        <f t="array" ref="X487">IF($C487="","",_xll.ECONOMATICA($C487,"volume$",,"RealTime"))</f>
        <v/>
      </c>
      <c r="Y487" s="87" t="str" cm="1">
        <f t="array" ref="Y487">IF($C487="","",_xll.ECONOMATICA($C487,"date",,"RealTime"))</f>
        <v/>
      </c>
    </row>
    <row r="488" spans="3:25" ht="15.5">
      <c r="C488" s="95"/>
      <c r="D488" s="96"/>
      <c r="E488" s="97"/>
      <c r="F488" s="98"/>
      <c r="G488" s="97"/>
      <c r="H488" s="97"/>
      <c r="J488" s="97"/>
      <c r="K488" s="97"/>
      <c r="L488" s="97"/>
      <c r="N488" s="84" t="str" cm="1">
        <f t="array" ref="N488">IF($C488="","",_xll.ECONOMATICA($C488,"open",,"RealTime"))</f>
        <v/>
      </c>
      <c r="O488" s="84" t="str" cm="1">
        <f t="array" ref="O488">IF($C488="","",_xll.ECONOMATICA($C488,"high",,"RealTime"))</f>
        <v/>
      </c>
      <c r="P488" s="84" t="str" cm="1">
        <f t="array" ref="P488">IF($C488="","",_xll.ECONOMATICA($C488,"low",,"RealTime"))</f>
        <v/>
      </c>
      <c r="Q488" s="84" t="str" cm="1">
        <f t="array" ref="Q488">IF($C488="","",_xll.ECONOMATICA($C488,"price",,"RealTime"))</f>
        <v/>
      </c>
      <c r="R488" s="84"/>
      <c r="S488" s="84" t="str" cm="1">
        <f t="array" ref="S488">IF($C488="","",_xll.ECONOMATICA($C488,"bidprice",,"RealTime"))</f>
        <v/>
      </c>
      <c r="T488" s="84" t="str" cm="1">
        <f t="array" ref="T488">IF($C488="","",_xll.ECONOMATICA($C488,"askprice",,"RealTime"))</f>
        <v/>
      </c>
      <c r="U488" s="88" t="str" cm="1">
        <f t="array" ref="U488">IF($C488="","",_xll.ECONOMATICA($C488,"pricediff",,"RealTime"))</f>
        <v/>
      </c>
      <c r="V488" s="88" t="str" cm="1">
        <f t="array" ref="V488">IF($C488="","",_xll.ECONOMATICA($C488,"percentdiff",,"RealTime"))</f>
        <v/>
      </c>
      <c r="W488" s="84" t="str" cm="1">
        <f t="array" ref="W488">IF($C488="","",_xll.ECONOMATICA($C488,"#shares",,"RealTime"))</f>
        <v/>
      </c>
      <c r="X488" s="84" t="str" cm="1">
        <f t="array" ref="X488">IF($C488="","",_xll.ECONOMATICA($C488,"volume$",,"RealTime"))</f>
        <v/>
      </c>
      <c r="Y488" s="89" t="str" cm="1">
        <f t="array" ref="Y488">IF($C488="","",_xll.ECONOMATICA($C488,"date",,"RealTime"))</f>
        <v/>
      </c>
    </row>
    <row r="489" spans="3:25" ht="15.5">
      <c r="C489" s="91"/>
      <c r="D489" s="92"/>
      <c r="E489" s="93"/>
      <c r="F489" s="94"/>
      <c r="G489" s="93"/>
      <c r="H489" s="93"/>
      <c r="J489" s="93"/>
      <c r="K489" s="93"/>
      <c r="L489" s="93"/>
      <c r="N489" s="83" t="str" cm="1">
        <f t="array" ref="N489">IF($C489="","",_xll.ECONOMATICA($C489,"open",,"RealTime"))</f>
        <v/>
      </c>
      <c r="O489" s="83" t="str" cm="1">
        <f t="array" ref="O489">IF($C489="","",_xll.ECONOMATICA($C489,"high",,"RealTime"))</f>
        <v/>
      </c>
      <c r="P489" s="83" t="str" cm="1">
        <f t="array" ref="P489">IF($C489="","",_xll.ECONOMATICA($C489,"low",,"RealTime"))</f>
        <v/>
      </c>
      <c r="Q489" s="83" t="str" cm="1">
        <f t="array" ref="Q489">IF($C489="","",_xll.ECONOMATICA($C489,"price",,"RealTime"))</f>
        <v/>
      </c>
      <c r="R489" s="83"/>
      <c r="S489" s="83" t="str" cm="1">
        <f t="array" ref="S489">IF($C489="","",_xll.ECONOMATICA($C489,"bidprice",,"RealTime"))</f>
        <v/>
      </c>
      <c r="T489" s="83" t="str" cm="1">
        <f t="array" ref="T489">IF($C489="","",_xll.ECONOMATICA($C489,"askprice",,"RealTime"))</f>
        <v/>
      </c>
      <c r="U489" s="86" t="str" cm="1">
        <f t="array" ref="U489">IF($C489="","",_xll.ECONOMATICA($C489,"pricediff",,"RealTime"))</f>
        <v/>
      </c>
      <c r="V489" s="86" t="str" cm="1">
        <f t="array" ref="V489">IF($C489="","",_xll.ECONOMATICA($C489,"percentdiff",,"RealTime"))</f>
        <v/>
      </c>
      <c r="W489" s="83" t="str" cm="1">
        <f t="array" ref="W489">IF($C489="","",_xll.ECONOMATICA($C489,"#shares",,"RealTime"))</f>
        <v/>
      </c>
      <c r="X489" s="83" t="str" cm="1">
        <f t="array" ref="X489">IF($C489="","",_xll.ECONOMATICA($C489,"volume$",,"RealTime"))</f>
        <v/>
      </c>
      <c r="Y489" s="87" t="str" cm="1">
        <f t="array" ref="Y489">IF($C489="","",_xll.ECONOMATICA($C489,"date",,"RealTime"))</f>
        <v/>
      </c>
    </row>
    <row r="490" spans="3:25" ht="15.5">
      <c r="C490" s="95"/>
      <c r="D490" s="96"/>
      <c r="E490" s="97"/>
      <c r="F490" s="98"/>
      <c r="G490" s="97"/>
      <c r="H490" s="97"/>
      <c r="J490" s="97"/>
      <c r="K490" s="97"/>
      <c r="L490" s="97"/>
      <c r="N490" s="84" t="str" cm="1">
        <f t="array" ref="N490">IF($C490="","",_xll.ECONOMATICA($C490,"open",,"RealTime"))</f>
        <v/>
      </c>
      <c r="O490" s="84" t="str" cm="1">
        <f t="array" ref="O490">IF($C490="","",_xll.ECONOMATICA($C490,"high",,"RealTime"))</f>
        <v/>
      </c>
      <c r="P490" s="84" t="str" cm="1">
        <f t="array" ref="P490">IF($C490="","",_xll.ECONOMATICA($C490,"low",,"RealTime"))</f>
        <v/>
      </c>
      <c r="Q490" s="84" t="str" cm="1">
        <f t="array" ref="Q490">IF($C490="","",_xll.ECONOMATICA($C490,"price",,"RealTime"))</f>
        <v/>
      </c>
      <c r="R490" s="84"/>
      <c r="S490" s="84" t="str" cm="1">
        <f t="array" ref="S490">IF($C490="","",_xll.ECONOMATICA($C490,"bidprice",,"RealTime"))</f>
        <v/>
      </c>
      <c r="T490" s="84" t="str" cm="1">
        <f t="array" ref="T490">IF($C490="","",_xll.ECONOMATICA($C490,"askprice",,"RealTime"))</f>
        <v/>
      </c>
      <c r="U490" s="88" t="str" cm="1">
        <f t="array" ref="U490">IF($C490="","",_xll.ECONOMATICA($C490,"pricediff",,"RealTime"))</f>
        <v/>
      </c>
      <c r="V490" s="88" t="str" cm="1">
        <f t="array" ref="V490">IF($C490="","",_xll.ECONOMATICA($C490,"percentdiff",,"RealTime"))</f>
        <v/>
      </c>
      <c r="W490" s="84" t="str" cm="1">
        <f t="array" ref="W490">IF($C490="","",_xll.ECONOMATICA($C490,"#shares",,"RealTime"))</f>
        <v/>
      </c>
      <c r="X490" s="84" t="str" cm="1">
        <f t="array" ref="X490">IF($C490="","",_xll.ECONOMATICA($C490,"volume$",,"RealTime"))</f>
        <v/>
      </c>
      <c r="Y490" s="89" t="str" cm="1">
        <f t="array" ref="Y490">IF($C490="","",_xll.ECONOMATICA($C490,"date",,"RealTime"))</f>
        <v/>
      </c>
    </row>
    <row r="491" spans="3:25" ht="15.5">
      <c r="C491" s="91"/>
      <c r="D491" s="92"/>
      <c r="E491" s="93"/>
      <c r="F491" s="94"/>
      <c r="G491" s="93"/>
      <c r="H491" s="93"/>
      <c r="J491" s="93"/>
      <c r="K491" s="93"/>
      <c r="L491" s="93"/>
      <c r="N491" s="83" t="str" cm="1">
        <f t="array" ref="N491">IF($C491="","",_xll.ECONOMATICA($C491,"open",,"RealTime"))</f>
        <v/>
      </c>
      <c r="O491" s="83" t="str" cm="1">
        <f t="array" ref="O491">IF($C491="","",_xll.ECONOMATICA($C491,"high",,"RealTime"))</f>
        <v/>
      </c>
      <c r="P491" s="83" t="str" cm="1">
        <f t="array" ref="P491">IF($C491="","",_xll.ECONOMATICA($C491,"low",,"RealTime"))</f>
        <v/>
      </c>
      <c r="Q491" s="83" t="str" cm="1">
        <f t="array" ref="Q491">IF($C491="","",_xll.ECONOMATICA($C491,"price",,"RealTime"))</f>
        <v/>
      </c>
      <c r="R491" s="83"/>
      <c r="S491" s="83" t="str" cm="1">
        <f t="array" ref="S491">IF($C491="","",_xll.ECONOMATICA($C491,"bidprice",,"RealTime"))</f>
        <v/>
      </c>
      <c r="T491" s="83" t="str" cm="1">
        <f t="array" ref="T491">IF($C491="","",_xll.ECONOMATICA($C491,"askprice",,"RealTime"))</f>
        <v/>
      </c>
      <c r="U491" s="86" t="str" cm="1">
        <f t="array" ref="U491">IF($C491="","",_xll.ECONOMATICA($C491,"pricediff",,"RealTime"))</f>
        <v/>
      </c>
      <c r="V491" s="86" t="str" cm="1">
        <f t="array" ref="V491">IF($C491="","",_xll.ECONOMATICA($C491,"percentdiff",,"RealTime"))</f>
        <v/>
      </c>
      <c r="W491" s="83" t="str" cm="1">
        <f t="array" ref="W491">IF($C491="","",_xll.ECONOMATICA($C491,"#shares",,"RealTime"))</f>
        <v/>
      </c>
      <c r="X491" s="83" t="str" cm="1">
        <f t="array" ref="X491">IF($C491="","",_xll.ECONOMATICA($C491,"volume$",,"RealTime"))</f>
        <v/>
      </c>
      <c r="Y491" s="87" t="str" cm="1">
        <f t="array" ref="Y491">IF($C491="","",_xll.ECONOMATICA($C491,"date",,"RealTime"))</f>
        <v/>
      </c>
    </row>
    <row r="492" spans="3:25" ht="15.5">
      <c r="C492" s="95"/>
      <c r="D492" s="96"/>
      <c r="E492" s="97"/>
      <c r="F492" s="98"/>
      <c r="G492" s="97"/>
      <c r="H492" s="97"/>
      <c r="J492" s="97"/>
      <c r="K492" s="97"/>
      <c r="L492" s="97"/>
      <c r="N492" s="84" t="str" cm="1">
        <f t="array" ref="N492">IF($C492="","",_xll.ECONOMATICA($C492,"open",,"RealTime"))</f>
        <v/>
      </c>
      <c r="O492" s="84" t="str" cm="1">
        <f t="array" ref="O492">IF($C492="","",_xll.ECONOMATICA($C492,"high",,"RealTime"))</f>
        <v/>
      </c>
      <c r="P492" s="84" t="str" cm="1">
        <f t="array" ref="P492">IF($C492="","",_xll.ECONOMATICA($C492,"low",,"RealTime"))</f>
        <v/>
      </c>
      <c r="Q492" s="84" t="str" cm="1">
        <f t="array" ref="Q492">IF($C492="","",_xll.ECONOMATICA($C492,"price",,"RealTime"))</f>
        <v/>
      </c>
      <c r="R492" s="84"/>
      <c r="S492" s="84" t="str" cm="1">
        <f t="array" ref="S492">IF($C492="","",_xll.ECONOMATICA($C492,"bidprice",,"RealTime"))</f>
        <v/>
      </c>
      <c r="T492" s="84" t="str" cm="1">
        <f t="array" ref="T492">IF($C492="","",_xll.ECONOMATICA($C492,"askprice",,"RealTime"))</f>
        <v/>
      </c>
      <c r="U492" s="88" t="str" cm="1">
        <f t="array" ref="U492">IF($C492="","",_xll.ECONOMATICA($C492,"pricediff",,"RealTime"))</f>
        <v/>
      </c>
      <c r="V492" s="88" t="str" cm="1">
        <f t="array" ref="V492">IF($C492="","",_xll.ECONOMATICA($C492,"percentdiff",,"RealTime"))</f>
        <v/>
      </c>
      <c r="W492" s="84" t="str" cm="1">
        <f t="array" ref="W492">IF($C492="","",_xll.ECONOMATICA($C492,"#shares",,"RealTime"))</f>
        <v/>
      </c>
      <c r="X492" s="84" t="str" cm="1">
        <f t="array" ref="X492">IF($C492="","",_xll.ECONOMATICA($C492,"volume$",,"RealTime"))</f>
        <v/>
      </c>
      <c r="Y492" s="89" t="str" cm="1">
        <f t="array" ref="Y492">IF($C492="","",_xll.ECONOMATICA($C492,"date",,"RealTime"))</f>
        <v/>
      </c>
    </row>
    <row r="493" spans="3:25" ht="15.5">
      <c r="C493" s="91"/>
      <c r="D493" s="92"/>
      <c r="E493" s="93"/>
      <c r="F493" s="94"/>
      <c r="G493" s="93"/>
      <c r="H493" s="93"/>
      <c r="J493" s="93"/>
      <c r="K493" s="93"/>
      <c r="L493" s="93"/>
      <c r="N493" s="83" t="str" cm="1">
        <f t="array" ref="N493">IF($C493="","",_xll.ECONOMATICA($C493,"open",,"RealTime"))</f>
        <v/>
      </c>
      <c r="O493" s="83" t="str" cm="1">
        <f t="array" ref="O493">IF($C493="","",_xll.ECONOMATICA($C493,"high",,"RealTime"))</f>
        <v/>
      </c>
      <c r="P493" s="83" t="str" cm="1">
        <f t="array" ref="P493">IF($C493="","",_xll.ECONOMATICA($C493,"low",,"RealTime"))</f>
        <v/>
      </c>
      <c r="Q493" s="83" t="str" cm="1">
        <f t="array" ref="Q493">IF($C493="","",_xll.ECONOMATICA($C493,"price",,"RealTime"))</f>
        <v/>
      </c>
      <c r="R493" s="83"/>
      <c r="S493" s="83" t="str" cm="1">
        <f t="array" ref="S493">IF($C493="","",_xll.ECONOMATICA($C493,"bidprice",,"RealTime"))</f>
        <v/>
      </c>
      <c r="T493" s="83" t="str" cm="1">
        <f t="array" ref="T493">IF($C493="","",_xll.ECONOMATICA($C493,"askprice",,"RealTime"))</f>
        <v/>
      </c>
      <c r="U493" s="86" t="str" cm="1">
        <f t="array" ref="U493">IF($C493="","",_xll.ECONOMATICA($C493,"pricediff",,"RealTime"))</f>
        <v/>
      </c>
      <c r="V493" s="86" t="str" cm="1">
        <f t="array" ref="V493">IF($C493="","",_xll.ECONOMATICA($C493,"percentdiff",,"RealTime"))</f>
        <v/>
      </c>
      <c r="W493" s="83" t="str" cm="1">
        <f t="array" ref="W493">IF($C493="","",_xll.ECONOMATICA($C493,"#shares",,"RealTime"))</f>
        <v/>
      </c>
      <c r="X493" s="83" t="str" cm="1">
        <f t="array" ref="X493">IF($C493="","",_xll.ECONOMATICA($C493,"volume$",,"RealTime"))</f>
        <v/>
      </c>
      <c r="Y493" s="87" t="str" cm="1">
        <f t="array" ref="Y493">IF($C493="","",_xll.ECONOMATICA($C493,"date",,"RealTime"))</f>
        <v/>
      </c>
    </row>
    <row r="494" spans="3:25" ht="15.5">
      <c r="C494" s="95"/>
      <c r="D494" s="96"/>
      <c r="E494" s="97"/>
      <c r="F494" s="98"/>
      <c r="G494" s="97"/>
      <c r="H494" s="97"/>
      <c r="J494" s="97"/>
      <c r="K494" s="97"/>
      <c r="L494" s="97"/>
      <c r="N494" s="84" t="str" cm="1">
        <f t="array" ref="N494">IF($C494="","",_xll.ECONOMATICA($C494,"open",,"RealTime"))</f>
        <v/>
      </c>
      <c r="O494" s="84" t="str" cm="1">
        <f t="array" ref="O494">IF($C494="","",_xll.ECONOMATICA($C494,"high",,"RealTime"))</f>
        <v/>
      </c>
      <c r="P494" s="84" t="str" cm="1">
        <f t="array" ref="P494">IF($C494="","",_xll.ECONOMATICA($C494,"low",,"RealTime"))</f>
        <v/>
      </c>
      <c r="Q494" s="84" t="str" cm="1">
        <f t="array" ref="Q494">IF($C494="","",_xll.ECONOMATICA($C494,"price",,"RealTime"))</f>
        <v/>
      </c>
      <c r="R494" s="84"/>
      <c r="S494" s="84" t="str" cm="1">
        <f t="array" ref="S494">IF($C494="","",_xll.ECONOMATICA($C494,"bidprice",,"RealTime"))</f>
        <v/>
      </c>
      <c r="T494" s="84" t="str" cm="1">
        <f t="array" ref="T494">IF($C494="","",_xll.ECONOMATICA($C494,"askprice",,"RealTime"))</f>
        <v/>
      </c>
      <c r="U494" s="88" t="str" cm="1">
        <f t="array" ref="U494">IF($C494="","",_xll.ECONOMATICA($C494,"pricediff",,"RealTime"))</f>
        <v/>
      </c>
      <c r="V494" s="88" t="str" cm="1">
        <f t="array" ref="V494">IF($C494="","",_xll.ECONOMATICA($C494,"percentdiff",,"RealTime"))</f>
        <v/>
      </c>
      <c r="W494" s="84" t="str" cm="1">
        <f t="array" ref="W494">IF($C494="","",_xll.ECONOMATICA($C494,"#shares",,"RealTime"))</f>
        <v/>
      </c>
      <c r="X494" s="84" t="str" cm="1">
        <f t="array" ref="X494">IF($C494="","",_xll.ECONOMATICA($C494,"volume$",,"RealTime"))</f>
        <v/>
      </c>
      <c r="Y494" s="89" t="str" cm="1">
        <f t="array" ref="Y494">IF($C494="","",_xll.ECONOMATICA($C494,"date",,"RealTime"))</f>
        <v/>
      </c>
    </row>
    <row r="495" spans="3:25" ht="15.5">
      <c r="C495" s="91"/>
      <c r="D495" s="92"/>
      <c r="E495" s="93"/>
      <c r="F495" s="94"/>
      <c r="G495" s="93"/>
      <c r="H495" s="93"/>
      <c r="J495" s="93"/>
      <c r="K495" s="93"/>
      <c r="L495" s="93"/>
      <c r="N495" s="83" t="str" cm="1">
        <f t="array" ref="N495">IF($C495="","",_xll.ECONOMATICA($C495,"open",,"RealTime"))</f>
        <v/>
      </c>
      <c r="O495" s="83" t="str" cm="1">
        <f t="array" ref="O495">IF($C495="","",_xll.ECONOMATICA($C495,"high",,"RealTime"))</f>
        <v/>
      </c>
      <c r="P495" s="83" t="str" cm="1">
        <f t="array" ref="P495">IF($C495="","",_xll.ECONOMATICA($C495,"low",,"RealTime"))</f>
        <v/>
      </c>
      <c r="Q495" s="83" t="str" cm="1">
        <f t="array" ref="Q495">IF($C495="","",_xll.ECONOMATICA($C495,"price",,"RealTime"))</f>
        <v/>
      </c>
      <c r="R495" s="83"/>
      <c r="S495" s="83" t="str" cm="1">
        <f t="array" ref="S495">IF($C495="","",_xll.ECONOMATICA($C495,"bidprice",,"RealTime"))</f>
        <v/>
      </c>
      <c r="T495" s="83" t="str" cm="1">
        <f t="array" ref="T495">IF($C495="","",_xll.ECONOMATICA($C495,"askprice",,"RealTime"))</f>
        <v/>
      </c>
      <c r="U495" s="86" t="str" cm="1">
        <f t="array" ref="U495">IF($C495="","",_xll.ECONOMATICA($C495,"pricediff",,"RealTime"))</f>
        <v/>
      </c>
      <c r="V495" s="86" t="str" cm="1">
        <f t="array" ref="V495">IF($C495="","",_xll.ECONOMATICA($C495,"percentdiff",,"RealTime"))</f>
        <v/>
      </c>
      <c r="W495" s="83" t="str" cm="1">
        <f t="array" ref="W495">IF($C495="","",_xll.ECONOMATICA($C495,"#shares",,"RealTime"))</f>
        <v/>
      </c>
      <c r="X495" s="83" t="str" cm="1">
        <f t="array" ref="X495">IF($C495="","",_xll.ECONOMATICA($C495,"volume$",,"RealTime"))</f>
        <v/>
      </c>
      <c r="Y495" s="87" t="str" cm="1">
        <f t="array" ref="Y495">IF($C495="","",_xll.ECONOMATICA($C495,"date",,"RealTime"))</f>
        <v/>
      </c>
    </row>
    <row r="496" spans="3:25" ht="15.5">
      <c r="C496" s="95"/>
      <c r="D496" s="96"/>
      <c r="E496" s="97"/>
      <c r="F496" s="98"/>
      <c r="G496" s="97"/>
      <c r="H496" s="97"/>
      <c r="J496" s="97"/>
      <c r="K496" s="97"/>
      <c r="L496" s="97"/>
      <c r="N496" s="84" t="str" cm="1">
        <f t="array" ref="N496">IF($C496="","",_xll.ECONOMATICA($C496,"open",,"RealTime"))</f>
        <v/>
      </c>
      <c r="O496" s="84" t="str" cm="1">
        <f t="array" ref="O496">IF($C496="","",_xll.ECONOMATICA($C496,"high",,"RealTime"))</f>
        <v/>
      </c>
      <c r="P496" s="84" t="str" cm="1">
        <f t="array" ref="P496">IF($C496="","",_xll.ECONOMATICA($C496,"low",,"RealTime"))</f>
        <v/>
      </c>
      <c r="Q496" s="84" t="str" cm="1">
        <f t="array" ref="Q496">IF($C496="","",_xll.ECONOMATICA($C496,"price",,"RealTime"))</f>
        <v/>
      </c>
      <c r="R496" s="84"/>
      <c r="S496" s="84" t="str" cm="1">
        <f t="array" ref="S496">IF($C496="","",_xll.ECONOMATICA($C496,"bidprice",,"RealTime"))</f>
        <v/>
      </c>
      <c r="T496" s="84" t="str" cm="1">
        <f t="array" ref="T496">IF($C496="","",_xll.ECONOMATICA($C496,"askprice",,"RealTime"))</f>
        <v/>
      </c>
      <c r="U496" s="88" t="str" cm="1">
        <f t="array" ref="U496">IF($C496="","",_xll.ECONOMATICA($C496,"pricediff",,"RealTime"))</f>
        <v/>
      </c>
      <c r="V496" s="88" t="str" cm="1">
        <f t="array" ref="V496">IF($C496="","",_xll.ECONOMATICA($C496,"percentdiff",,"RealTime"))</f>
        <v/>
      </c>
      <c r="W496" s="84" t="str" cm="1">
        <f t="array" ref="W496">IF($C496="","",_xll.ECONOMATICA($C496,"#shares",,"RealTime"))</f>
        <v/>
      </c>
      <c r="X496" s="84" t="str" cm="1">
        <f t="array" ref="X496">IF($C496="","",_xll.ECONOMATICA($C496,"volume$",,"RealTime"))</f>
        <v/>
      </c>
      <c r="Y496" s="89" t="str" cm="1">
        <f t="array" ref="Y496">IF($C496="","",_xll.ECONOMATICA($C496,"date",,"RealTime"))</f>
        <v/>
      </c>
    </row>
    <row r="497" spans="3:25" ht="15.5">
      <c r="C497" s="91"/>
      <c r="D497" s="92"/>
      <c r="E497" s="93"/>
      <c r="F497" s="94"/>
      <c r="G497" s="93"/>
      <c r="H497" s="93"/>
      <c r="J497" s="93"/>
      <c r="K497" s="93"/>
      <c r="L497" s="93"/>
      <c r="N497" s="83" t="str" cm="1">
        <f t="array" ref="N497">IF($C497="","",_xll.ECONOMATICA($C497,"open",,"RealTime"))</f>
        <v/>
      </c>
      <c r="O497" s="83" t="str" cm="1">
        <f t="array" ref="O497">IF($C497="","",_xll.ECONOMATICA($C497,"high",,"RealTime"))</f>
        <v/>
      </c>
      <c r="P497" s="83" t="str" cm="1">
        <f t="array" ref="P497">IF($C497="","",_xll.ECONOMATICA($C497,"low",,"RealTime"))</f>
        <v/>
      </c>
      <c r="Q497" s="83" t="str" cm="1">
        <f t="array" ref="Q497">IF($C497="","",_xll.ECONOMATICA($C497,"price",,"RealTime"))</f>
        <v/>
      </c>
      <c r="R497" s="83"/>
      <c r="S497" s="83" t="str" cm="1">
        <f t="array" ref="S497">IF($C497="","",_xll.ECONOMATICA($C497,"bidprice",,"RealTime"))</f>
        <v/>
      </c>
      <c r="T497" s="83" t="str" cm="1">
        <f t="array" ref="T497">IF($C497="","",_xll.ECONOMATICA($C497,"askprice",,"RealTime"))</f>
        <v/>
      </c>
      <c r="U497" s="86" t="str" cm="1">
        <f t="array" ref="U497">IF($C497="","",_xll.ECONOMATICA($C497,"pricediff",,"RealTime"))</f>
        <v/>
      </c>
      <c r="V497" s="86" t="str" cm="1">
        <f t="array" ref="V497">IF($C497="","",_xll.ECONOMATICA($C497,"percentdiff",,"RealTime"))</f>
        <v/>
      </c>
      <c r="W497" s="83" t="str" cm="1">
        <f t="array" ref="W497">IF($C497="","",_xll.ECONOMATICA($C497,"#shares",,"RealTime"))</f>
        <v/>
      </c>
      <c r="X497" s="83" t="str" cm="1">
        <f t="array" ref="X497">IF($C497="","",_xll.ECONOMATICA($C497,"volume$",,"RealTime"))</f>
        <v/>
      </c>
      <c r="Y497" s="87" t="str" cm="1">
        <f t="array" ref="Y497">IF($C497="","",_xll.ECONOMATICA($C497,"date",,"RealTime"))</f>
        <v/>
      </c>
    </row>
    <row r="498" spans="3:25" ht="15.5">
      <c r="C498" s="95"/>
      <c r="D498" s="96"/>
      <c r="E498" s="97"/>
      <c r="F498" s="98"/>
      <c r="G498" s="97"/>
      <c r="H498" s="97"/>
      <c r="J498" s="97"/>
      <c r="K498" s="97"/>
      <c r="L498" s="97"/>
      <c r="N498" s="84" t="str" cm="1">
        <f t="array" ref="N498">IF($C498="","",_xll.ECONOMATICA($C498,"open",,"RealTime"))</f>
        <v/>
      </c>
      <c r="O498" s="84" t="str" cm="1">
        <f t="array" ref="O498">IF($C498="","",_xll.ECONOMATICA($C498,"high",,"RealTime"))</f>
        <v/>
      </c>
      <c r="P498" s="84" t="str" cm="1">
        <f t="array" ref="P498">IF($C498="","",_xll.ECONOMATICA($C498,"low",,"RealTime"))</f>
        <v/>
      </c>
      <c r="Q498" s="84" t="str" cm="1">
        <f t="array" ref="Q498">IF($C498="","",_xll.ECONOMATICA($C498,"price",,"RealTime"))</f>
        <v/>
      </c>
      <c r="R498" s="84"/>
      <c r="S498" s="84" t="str" cm="1">
        <f t="array" ref="S498">IF($C498="","",_xll.ECONOMATICA($C498,"bidprice",,"RealTime"))</f>
        <v/>
      </c>
      <c r="T498" s="84" t="str" cm="1">
        <f t="array" ref="T498">IF($C498="","",_xll.ECONOMATICA($C498,"askprice",,"RealTime"))</f>
        <v/>
      </c>
      <c r="U498" s="88" t="str" cm="1">
        <f t="array" ref="U498">IF($C498="","",_xll.ECONOMATICA($C498,"pricediff",,"RealTime"))</f>
        <v/>
      </c>
      <c r="V498" s="88" t="str" cm="1">
        <f t="array" ref="V498">IF($C498="","",_xll.ECONOMATICA($C498,"percentdiff",,"RealTime"))</f>
        <v/>
      </c>
      <c r="W498" s="84" t="str" cm="1">
        <f t="array" ref="W498">IF($C498="","",_xll.ECONOMATICA($C498,"#shares",,"RealTime"))</f>
        <v/>
      </c>
      <c r="X498" s="84" t="str" cm="1">
        <f t="array" ref="X498">IF($C498="","",_xll.ECONOMATICA($C498,"volume$",,"RealTime"))</f>
        <v/>
      </c>
      <c r="Y498" s="89" t="str" cm="1">
        <f t="array" ref="Y498">IF($C498="","",_xll.ECONOMATICA($C498,"date",,"RealTime"))</f>
        <v/>
      </c>
    </row>
    <row r="499" spans="3:25" ht="15.5">
      <c r="C499" s="91"/>
      <c r="D499" s="92"/>
      <c r="E499" s="93"/>
      <c r="F499" s="94"/>
      <c r="G499" s="93"/>
      <c r="H499" s="93"/>
      <c r="J499" s="93"/>
      <c r="K499" s="93"/>
      <c r="L499" s="93"/>
      <c r="N499" s="83" t="str" cm="1">
        <f t="array" ref="N499">IF($C499="","",_xll.ECONOMATICA($C499,"open",,"RealTime"))</f>
        <v/>
      </c>
      <c r="O499" s="83" t="str" cm="1">
        <f t="array" ref="O499">IF($C499="","",_xll.ECONOMATICA($C499,"high",,"RealTime"))</f>
        <v/>
      </c>
      <c r="P499" s="83" t="str" cm="1">
        <f t="array" ref="P499">IF($C499="","",_xll.ECONOMATICA($C499,"low",,"RealTime"))</f>
        <v/>
      </c>
      <c r="Q499" s="83" t="str" cm="1">
        <f t="array" ref="Q499">IF($C499="","",_xll.ECONOMATICA($C499,"price",,"RealTime"))</f>
        <v/>
      </c>
      <c r="R499" s="83"/>
      <c r="S499" s="83" t="str" cm="1">
        <f t="array" ref="S499">IF($C499="","",_xll.ECONOMATICA($C499,"bidprice",,"RealTime"))</f>
        <v/>
      </c>
      <c r="T499" s="83" t="str" cm="1">
        <f t="array" ref="T499">IF($C499="","",_xll.ECONOMATICA($C499,"askprice",,"RealTime"))</f>
        <v/>
      </c>
      <c r="U499" s="86" t="str" cm="1">
        <f t="array" ref="U499">IF($C499="","",_xll.ECONOMATICA($C499,"pricediff",,"RealTime"))</f>
        <v/>
      </c>
      <c r="V499" s="86" t="str" cm="1">
        <f t="array" ref="V499">IF($C499="","",_xll.ECONOMATICA($C499,"percentdiff",,"RealTime"))</f>
        <v/>
      </c>
      <c r="W499" s="83" t="str" cm="1">
        <f t="array" ref="W499">IF($C499="","",_xll.ECONOMATICA($C499,"#shares",,"RealTime"))</f>
        <v/>
      </c>
      <c r="X499" s="83" t="str" cm="1">
        <f t="array" ref="X499">IF($C499="","",_xll.ECONOMATICA($C499,"volume$",,"RealTime"))</f>
        <v/>
      </c>
      <c r="Y499" s="87" t="str" cm="1">
        <f t="array" ref="Y499">IF($C499="","",_xll.ECONOMATICA($C499,"date",,"RealTime"))</f>
        <v/>
      </c>
    </row>
    <row r="500" spans="3:25" ht="15.5">
      <c r="C500" s="95"/>
      <c r="D500" s="96"/>
      <c r="E500" s="97"/>
      <c r="F500" s="98"/>
      <c r="G500" s="97"/>
      <c r="H500" s="97"/>
      <c r="J500" s="97"/>
      <c r="K500" s="97"/>
      <c r="L500" s="97"/>
      <c r="N500" s="84" t="str" cm="1">
        <f t="array" ref="N500">IF($C500="","",_xll.ECONOMATICA($C500,"open",,"RealTime"))</f>
        <v/>
      </c>
      <c r="O500" s="84" t="str" cm="1">
        <f t="array" ref="O500">IF($C500="","",_xll.ECONOMATICA($C500,"high",,"RealTime"))</f>
        <v/>
      </c>
      <c r="P500" s="84" t="str" cm="1">
        <f t="array" ref="P500">IF($C500="","",_xll.ECONOMATICA($C500,"low",,"RealTime"))</f>
        <v/>
      </c>
      <c r="Q500" s="84" t="str" cm="1">
        <f t="array" ref="Q500">IF($C500="","",_xll.ECONOMATICA($C500,"price",,"RealTime"))</f>
        <v/>
      </c>
      <c r="R500" s="84"/>
      <c r="S500" s="84" t="str" cm="1">
        <f t="array" ref="S500">IF($C500="","",_xll.ECONOMATICA($C500,"bidprice",,"RealTime"))</f>
        <v/>
      </c>
      <c r="T500" s="84" t="str" cm="1">
        <f t="array" ref="T500">IF($C500="","",_xll.ECONOMATICA($C500,"askprice",,"RealTime"))</f>
        <v/>
      </c>
      <c r="U500" s="88" t="str" cm="1">
        <f t="array" ref="U500">IF($C500="","",_xll.ECONOMATICA($C500,"pricediff",,"RealTime"))</f>
        <v/>
      </c>
      <c r="V500" s="88" t="str" cm="1">
        <f t="array" ref="V500">IF($C500="","",_xll.ECONOMATICA($C500,"percentdiff",,"RealTime"))</f>
        <v/>
      </c>
      <c r="W500" s="84" t="str" cm="1">
        <f t="array" ref="W500">IF($C500="","",_xll.ECONOMATICA($C500,"#shares",,"RealTime"))</f>
        <v/>
      </c>
      <c r="X500" s="84" t="str" cm="1">
        <f t="array" ref="X500">IF($C500="","",_xll.ECONOMATICA($C500,"volume$",,"RealTime"))</f>
        <v/>
      </c>
      <c r="Y500" s="89" t="str" cm="1">
        <f t="array" ref="Y500">IF($C500="","",_xll.ECONOMATICA($C500,"date",,"RealTime"))</f>
        <v/>
      </c>
    </row>
    <row r="501" spans="3:25" ht="15.5">
      <c r="C501" s="91"/>
      <c r="D501" s="92"/>
      <c r="E501" s="93"/>
      <c r="F501" s="94"/>
      <c r="G501" s="93"/>
      <c r="H501" s="93"/>
      <c r="J501" s="93"/>
      <c r="K501" s="93"/>
      <c r="L501" s="93"/>
      <c r="N501" s="83" t="str" cm="1">
        <f t="array" ref="N501">IF($C501="","",_xll.ECONOMATICA($C501,"open",,"RealTime"))</f>
        <v/>
      </c>
      <c r="O501" s="83" t="str" cm="1">
        <f t="array" ref="O501">IF($C501="","",_xll.ECONOMATICA($C501,"high",,"RealTime"))</f>
        <v/>
      </c>
      <c r="P501" s="83" t="str" cm="1">
        <f t="array" ref="P501">IF($C501="","",_xll.ECONOMATICA($C501,"low",,"RealTime"))</f>
        <v/>
      </c>
      <c r="Q501" s="83" t="str" cm="1">
        <f t="array" ref="Q501">IF($C501="","",_xll.ECONOMATICA($C501,"price",,"RealTime"))</f>
        <v/>
      </c>
      <c r="R501" s="83"/>
      <c r="S501" s="83" t="str" cm="1">
        <f t="array" ref="S501">IF($C501="","",_xll.ECONOMATICA($C501,"bidprice",,"RealTime"))</f>
        <v/>
      </c>
      <c r="T501" s="83" t="str" cm="1">
        <f t="array" ref="T501">IF($C501="","",_xll.ECONOMATICA($C501,"askprice",,"RealTime"))</f>
        <v/>
      </c>
      <c r="U501" s="86" t="str" cm="1">
        <f t="array" ref="U501">IF($C501="","",_xll.ECONOMATICA($C501,"pricediff",,"RealTime"))</f>
        <v/>
      </c>
      <c r="V501" s="86" t="str" cm="1">
        <f t="array" ref="V501">IF($C501="","",_xll.ECONOMATICA($C501,"percentdiff",,"RealTime"))</f>
        <v/>
      </c>
      <c r="W501" s="83" t="str" cm="1">
        <f t="array" ref="W501">IF($C501="","",_xll.ECONOMATICA($C501,"#shares",,"RealTime"))</f>
        <v/>
      </c>
      <c r="X501" s="83" t="str" cm="1">
        <f t="array" ref="X501">IF($C501="","",_xll.ECONOMATICA($C501,"volume$",,"RealTime"))</f>
        <v/>
      </c>
      <c r="Y501" s="87" t="str" cm="1">
        <f t="array" ref="Y501">IF($C501="","",_xll.ECONOMATICA($C501,"date",,"RealTime"))</f>
        <v/>
      </c>
    </row>
    <row r="502" spans="3:25" ht="15.5">
      <c r="C502" s="95"/>
      <c r="D502" s="96"/>
      <c r="E502" s="97"/>
      <c r="F502" s="98"/>
      <c r="G502" s="97"/>
      <c r="H502" s="97"/>
      <c r="J502" s="97"/>
      <c r="K502" s="97"/>
      <c r="L502" s="97"/>
      <c r="N502" s="84" t="str" cm="1">
        <f t="array" ref="N502">IF($C502="","",_xll.ECONOMATICA($C502,"open",,"RealTime"))</f>
        <v/>
      </c>
      <c r="O502" s="84" t="str" cm="1">
        <f t="array" ref="O502">IF($C502="","",_xll.ECONOMATICA($C502,"high",,"RealTime"))</f>
        <v/>
      </c>
      <c r="P502" s="84" t="str" cm="1">
        <f t="array" ref="P502">IF($C502="","",_xll.ECONOMATICA($C502,"low",,"RealTime"))</f>
        <v/>
      </c>
      <c r="Q502" s="84" t="str" cm="1">
        <f t="array" ref="Q502">IF($C502="","",_xll.ECONOMATICA($C502,"price",,"RealTime"))</f>
        <v/>
      </c>
      <c r="R502" s="84"/>
      <c r="S502" s="84" t="str" cm="1">
        <f t="array" ref="S502">IF($C502="","",_xll.ECONOMATICA($C502,"bidprice",,"RealTime"))</f>
        <v/>
      </c>
      <c r="T502" s="84" t="str" cm="1">
        <f t="array" ref="T502">IF($C502="","",_xll.ECONOMATICA($C502,"askprice",,"RealTime"))</f>
        <v/>
      </c>
      <c r="U502" s="88" t="str" cm="1">
        <f t="array" ref="U502">IF($C502="","",_xll.ECONOMATICA($C502,"pricediff",,"RealTime"))</f>
        <v/>
      </c>
      <c r="V502" s="88" t="str" cm="1">
        <f t="array" ref="V502">IF($C502="","",_xll.ECONOMATICA($C502,"percentdiff",,"RealTime"))</f>
        <v/>
      </c>
      <c r="W502" s="84" t="str" cm="1">
        <f t="array" ref="W502">IF($C502="","",_xll.ECONOMATICA($C502,"#shares",,"RealTime"))</f>
        <v/>
      </c>
      <c r="X502" s="84" t="str" cm="1">
        <f t="array" ref="X502">IF($C502="","",_xll.ECONOMATICA($C502,"volume$",,"RealTime"))</f>
        <v/>
      </c>
      <c r="Y502" s="89" t="str" cm="1">
        <f t="array" ref="Y502">IF($C502="","",_xll.ECONOMATICA($C502,"date",,"RealTime"))</f>
        <v/>
      </c>
    </row>
    <row r="503" spans="3:25" ht="15.5">
      <c r="C503" s="91"/>
      <c r="D503" s="92"/>
      <c r="E503" s="93"/>
      <c r="F503" s="94"/>
      <c r="G503" s="93"/>
      <c r="H503" s="93"/>
      <c r="J503" s="93"/>
      <c r="K503" s="93"/>
      <c r="L503" s="93"/>
      <c r="N503" s="83" t="str" cm="1">
        <f t="array" ref="N503">IF($C503="","",_xll.ECONOMATICA($C503,"open",,"RealTime"))</f>
        <v/>
      </c>
      <c r="O503" s="83" t="str" cm="1">
        <f t="array" ref="O503">IF($C503="","",_xll.ECONOMATICA($C503,"high",,"RealTime"))</f>
        <v/>
      </c>
      <c r="P503" s="83" t="str" cm="1">
        <f t="array" ref="P503">IF($C503="","",_xll.ECONOMATICA($C503,"low",,"RealTime"))</f>
        <v/>
      </c>
      <c r="Q503" s="83" t="str" cm="1">
        <f t="array" ref="Q503">IF($C503="","",_xll.ECONOMATICA($C503,"price",,"RealTime"))</f>
        <v/>
      </c>
      <c r="R503" s="83"/>
      <c r="S503" s="83" t="str" cm="1">
        <f t="array" ref="S503">IF($C503="","",_xll.ECONOMATICA($C503,"bidprice",,"RealTime"))</f>
        <v/>
      </c>
      <c r="T503" s="83" t="str" cm="1">
        <f t="array" ref="T503">IF($C503="","",_xll.ECONOMATICA($C503,"askprice",,"RealTime"))</f>
        <v/>
      </c>
      <c r="U503" s="86" t="str" cm="1">
        <f t="array" ref="U503">IF($C503="","",_xll.ECONOMATICA($C503,"pricediff",,"RealTime"))</f>
        <v/>
      </c>
      <c r="V503" s="86" t="str" cm="1">
        <f t="array" ref="V503">IF($C503="","",_xll.ECONOMATICA($C503,"percentdiff",,"RealTime"))</f>
        <v/>
      </c>
      <c r="W503" s="83" t="str" cm="1">
        <f t="array" ref="W503">IF($C503="","",_xll.ECONOMATICA($C503,"#shares",,"RealTime"))</f>
        <v/>
      </c>
      <c r="X503" s="83" t="str" cm="1">
        <f t="array" ref="X503">IF($C503="","",_xll.ECONOMATICA($C503,"volume$",,"RealTime"))</f>
        <v/>
      </c>
      <c r="Y503" s="87" t="str" cm="1">
        <f t="array" ref="Y503">IF($C503="","",_xll.ECONOMATICA($C503,"date",,"RealTime"))</f>
        <v/>
      </c>
    </row>
    <row r="504" spans="3:25" ht="15.5">
      <c r="C504" s="95"/>
      <c r="D504" s="96"/>
      <c r="E504" s="97"/>
      <c r="F504" s="98"/>
      <c r="G504" s="97"/>
      <c r="H504" s="97"/>
      <c r="J504" s="97"/>
      <c r="K504" s="97"/>
      <c r="L504" s="97"/>
      <c r="N504" s="84" t="str" cm="1">
        <f t="array" ref="N504">IF($C504="","",_xll.ECONOMATICA($C504,"open",,"RealTime"))</f>
        <v/>
      </c>
      <c r="O504" s="84" t="str" cm="1">
        <f t="array" ref="O504">IF($C504="","",_xll.ECONOMATICA($C504,"high",,"RealTime"))</f>
        <v/>
      </c>
      <c r="P504" s="84" t="str" cm="1">
        <f t="array" ref="P504">IF($C504="","",_xll.ECONOMATICA($C504,"low",,"RealTime"))</f>
        <v/>
      </c>
      <c r="Q504" s="84" t="str" cm="1">
        <f t="array" ref="Q504">IF($C504="","",_xll.ECONOMATICA($C504,"price",,"RealTime"))</f>
        <v/>
      </c>
      <c r="R504" s="84"/>
      <c r="S504" s="84" t="str" cm="1">
        <f t="array" ref="S504">IF($C504="","",_xll.ECONOMATICA($C504,"bidprice",,"RealTime"))</f>
        <v/>
      </c>
      <c r="T504" s="84" t="str" cm="1">
        <f t="array" ref="T504">IF($C504="","",_xll.ECONOMATICA($C504,"askprice",,"RealTime"))</f>
        <v/>
      </c>
      <c r="U504" s="88" t="str" cm="1">
        <f t="array" ref="U504">IF($C504="","",_xll.ECONOMATICA($C504,"pricediff",,"RealTime"))</f>
        <v/>
      </c>
      <c r="V504" s="88" t="str" cm="1">
        <f t="array" ref="V504">IF($C504="","",_xll.ECONOMATICA($C504,"percentdiff",,"RealTime"))</f>
        <v/>
      </c>
      <c r="W504" s="84" t="str" cm="1">
        <f t="array" ref="W504">IF($C504="","",_xll.ECONOMATICA($C504,"#shares",,"RealTime"))</f>
        <v/>
      </c>
      <c r="X504" s="84" t="str" cm="1">
        <f t="array" ref="X504">IF($C504="","",_xll.ECONOMATICA($C504,"volume$",,"RealTime"))</f>
        <v/>
      </c>
      <c r="Y504" s="89" t="str" cm="1">
        <f t="array" ref="Y504">IF($C504="","",_xll.ECONOMATICA($C504,"date",,"RealTime"))</f>
        <v/>
      </c>
    </row>
    <row r="505" spans="3:25" ht="15.5">
      <c r="C505" s="91"/>
      <c r="D505" s="92"/>
      <c r="E505" s="93"/>
      <c r="F505" s="94"/>
      <c r="G505" s="93"/>
      <c r="H505" s="93"/>
      <c r="J505" s="93"/>
      <c r="K505" s="93"/>
      <c r="L505" s="93"/>
      <c r="N505" s="83" t="str" cm="1">
        <f t="array" ref="N505">IF($C505="","",_xll.ECONOMATICA($C505,"open",,"RealTime"))</f>
        <v/>
      </c>
      <c r="O505" s="83" t="str" cm="1">
        <f t="array" ref="O505">IF($C505="","",_xll.ECONOMATICA($C505,"high",,"RealTime"))</f>
        <v/>
      </c>
      <c r="P505" s="83" t="str" cm="1">
        <f t="array" ref="P505">IF($C505="","",_xll.ECONOMATICA($C505,"low",,"RealTime"))</f>
        <v/>
      </c>
      <c r="Q505" s="83" t="str" cm="1">
        <f t="array" ref="Q505">IF($C505="","",_xll.ECONOMATICA($C505,"price",,"RealTime"))</f>
        <v/>
      </c>
      <c r="R505" s="83"/>
      <c r="S505" s="83" t="str" cm="1">
        <f t="array" ref="S505">IF($C505="","",_xll.ECONOMATICA($C505,"bidprice",,"RealTime"))</f>
        <v/>
      </c>
      <c r="T505" s="83" t="str" cm="1">
        <f t="array" ref="T505">IF($C505="","",_xll.ECONOMATICA($C505,"askprice",,"RealTime"))</f>
        <v/>
      </c>
      <c r="U505" s="86" t="str" cm="1">
        <f t="array" ref="U505">IF($C505="","",_xll.ECONOMATICA($C505,"pricediff",,"RealTime"))</f>
        <v/>
      </c>
      <c r="V505" s="86" t="str" cm="1">
        <f t="array" ref="V505">IF($C505="","",_xll.ECONOMATICA($C505,"percentdiff",,"RealTime"))</f>
        <v/>
      </c>
      <c r="W505" s="83" t="str" cm="1">
        <f t="array" ref="W505">IF($C505="","",_xll.ECONOMATICA($C505,"#shares",,"RealTime"))</f>
        <v/>
      </c>
      <c r="X505" s="83" t="str" cm="1">
        <f t="array" ref="X505">IF($C505="","",_xll.ECONOMATICA($C505,"volume$",,"RealTime"))</f>
        <v/>
      </c>
      <c r="Y505" s="87" t="str" cm="1">
        <f t="array" ref="Y505">IF($C505="","",_xll.ECONOMATICA($C505,"date",,"RealTime"))</f>
        <v/>
      </c>
    </row>
    <row r="506" spans="3:25" ht="15.5">
      <c r="C506" s="95"/>
      <c r="D506" s="96"/>
      <c r="E506" s="97"/>
      <c r="F506" s="98"/>
      <c r="G506" s="97"/>
      <c r="H506" s="97"/>
      <c r="J506" s="97"/>
      <c r="K506" s="97"/>
      <c r="L506" s="97"/>
      <c r="N506" s="84" t="str" cm="1">
        <f t="array" ref="N506">IF($C506="","",_xll.ECONOMATICA($C506,"open",,"RealTime"))</f>
        <v/>
      </c>
      <c r="O506" s="84" t="str" cm="1">
        <f t="array" ref="O506">IF($C506="","",_xll.ECONOMATICA($C506,"high",,"RealTime"))</f>
        <v/>
      </c>
      <c r="P506" s="84" t="str" cm="1">
        <f t="array" ref="P506">IF($C506="","",_xll.ECONOMATICA($C506,"low",,"RealTime"))</f>
        <v/>
      </c>
      <c r="Q506" s="84" t="str" cm="1">
        <f t="array" ref="Q506">IF($C506="","",_xll.ECONOMATICA($C506,"price",,"RealTime"))</f>
        <v/>
      </c>
      <c r="R506" s="84"/>
      <c r="S506" s="84" t="str" cm="1">
        <f t="array" ref="S506">IF($C506="","",_xll.ECONOMATICA($C506,"bidprice",,"RealTime"))</f>
        <v/>
      </c>
      <c r="T506" s="84" t="str" cm="1">
        <f t="array" ref="T506">IF($C506="","",_xll.ECONOMATICA($C506,"askprice",,"RealTime"))</f>
        <v/>
      </c>
      <c r="U506" s="88" t="str" cm="1">
        <f t="array" ref="U506">IF($C506="","",_xll.ECONOMATICA($C506,"pricediff",,"RealTime"))</f>
        <v/>
      </c>
      <c r="V506" s="88" t="str" cm="1">
        <f t="array" ref="V506">IF($C506="","",_xll.ECONOMATICA($C506,"percentdiff",,"RealTime"))</f>
        <v/>
      </c>
      <c r="W506" s="84" t="str" cm="1">
        <f t="array" ref="W506">IF($C506="","",_xll.ECONOMATICA($C506,"#shares",,"RealTime"))</f>
        <v/>
      </c>
      <c r="X506" s="84" t="str" cm="1">
        <f t="array" ref="X506">IF($C506="","",_xll.ECONOMATICA($C506,"volume$",,"RealTime"))</f>
        <v/>
      </c>
      <c r="Y506" s="89" t="str" cm="1">
        <f t="array" ref="Y506">IF($C506="","",_xll.ECONOMATICA($C506,"date",,"RealTime"))</f>
        <v/>
      </c>
    </row>
    <row r="507" spans="3:25" ht="15.5">
      <c r="C507" s="91"/>
      <c r="D507" s="92"/>
      <c r="E507" s="93"/>
      <c r="F507" s="94"/>
      <c r="G507" s="93"/>
      <c r="H507" s="93"/>
      <c r="J507" s="93"/>
      <c r="K507" s="93"/>
      <c r="L507" s="93"/>
      <c r="N507" s="83" t="str" cm="1">
        <f t="array" ref="N507">IF($C507="","",_xll.ECONOMATICA($C507,"open",,"RealTime"))</f>
        <v/>
      </c>
      <c r="O507" s="83" t="str" cm="1">
        <f t="array" ref="O507">IF($C507="","",_xll.ECONOMATICA($C507,"high",,"RealTime"))</f>
        <v/>
      </c>
      <c r="P507" s="83" t="str" cm="1">
        <f t="array" ref="P507">IF($C507="","",_xll.ECONOMATICA($C507,"low",,"RealTime"))</f>
        <v/>
      </c>
      <c r="Q507" s="83" t="str" cm="1">
        <f t="array" ref="Q507">IF($C507="","",_xll.ECONOMATICA($C507,"price",,"RealTime"))</f>
        <v/>
      </c>
      <c r="R507" s="83"/>
      <c r="S507" s="83" t="str" cm="1">
        <f t="array" ref="S507">IF($C507="","",_xll.ECONOMATICA($C507,"bidprice",,"RealTime"))</f>
        <v/>
      </c>
      <c r="T507" s="83" t="str" cm="1">
        <f t="array" ref="T507">IF($C507="","",_xll.ECONOMATICA($C507,"askprice",,"RealTime"))</f>
        <v/>
      </c>
      <c r="U507" s="86" t="str" cm="1">
        <f t="array" ref="U507">IF($C507="","",_xll.ECONOMATICA($C507,"pricediff",,"RealTime"))</f>
        <v/>
      </c>
      <c r="V507" s="86" t="str" cm="1">
        <f t="array" ref="V507">IF($C507="","",_xll.ECONOMATICA($C507,"percentdiff",,"RealTime"))</f>
        <v/>
      </c>
      <c r="W507" s="83" t="str" cm="1">
        <f t="array" ref="W507">IF($C507="","",_xll.ECONOMATICA($C507,"#shares",,"RealTime"))</f>
        <v/>
      </c>
      <c r="X507" s="83" t="str" cm="1">
        <f t="array" ref="X507">IF($C507="","",_xll.ECONOMATICA($C507,"volume$",,"RealTime"))</f>
        <v/>
      </c>
      <c r="Y507" s="87" t="str" cm="1">
        <f t="array" ref="Y507">IF($C507="","",_xll.ECONOMATICA($C507,"date",,"RealTime"))</f>
        <v/>
      </c>
    </row>
    <row r="508" spans="3:25" ht="15.5">
      <c r="C508" s="95"/>
      <c r="D508" s="96"/>
      <c r="E508" s="97"/>
      <c r="F508" s="98"/>
      <c r="G508" s="97"/>
      <c r="H508" s="97"/>
      <c r="J508" s="97"/>
      <c r="K508" s="97"/>
      <c r="L508" s="97"/>
      <c r="N508" s="84" t="str" cm="1">
        <f t="array" ref="N508">IF($C508="","",_xll.ECONOMATICA($C508,"open",,"RealTime"))</f>
        <v/>
      </c>
      <c r="O508" s="84" t="str" cm="1">
        <f t="array" ref="O508">IF($C508="","",_xll.ECONOMATICA($C508,"high",,"RealTime"))</f>
        <v/>
      </c>
      <c r="P508" s="84" t="str" cm="1">
        <f t="array" ref="P508">IF($C508="","",_xll.ECONOMATICA($C508,"low",,"RealTime"))</f>
        <v/>
      </c>
      <c r="Q508" s="84" t="str" cm="1">
        <f t="array" ref="Q508">IF($C508="","",_xll.ECONOMATICA($C508,"price",,"RealTime"))</f>
        <v/>
      </c>
      <c r="R508" s="84"/>
      <c r="S508" s="84" t="str" cm="1">
        <f t="array" ref="S508">IF($C508="","",_xll.ECONOMATICA($C508,"bidprice",,"RealTime"))</f>
        <v/>
      </c>
      <c r="T508" s="84" t="str" cm="1">
        <f t="array" ref="T508">IF($C508="","",_xll.ECONOMATICA($C508,"askprice",,"RealTime"))</f>
        <v/>
      </c>
      <c r="U508" s="88" t="str" cm="1">
        <f t="array" ref="U508">IF($C508="","",_xll.ECONOMATICA($C508,"pricediff",,"RealTime"))</f>
        <v/>
      </c>
      <c r="V508" s="88" t="str" cm="1">
        <f t="array" ref="V508">IF($C508="","",_xll.ECONOMATICA($C508,"percentdiff",,"RealTime"))</f>
        <v/>
      </c>
      <c r="W508" s="84" t="str" cm="1">
        <f t="array" ref="W508">IF($C508="","",_xll.ECONOMATICA($C508,"#shares",,"RealTime"))</f>
        <v/>
      </c>
      <c r="X508" s="84" t="str" cm="1">
        <f t="array" ref="X508">IF($C508="","",_xll.ECONOMATICA($C508,"volume$",,"RealTime"))</f>
        <v/>
      </c>
      <c r="Y508" s="89" t="str" cm="1">
        <f t="array" ref="Y508">IF($C508="","",_xll.ECONOMATICA($C508,"date",,"RealTime"))</f>
        <v/>
      </c>
    </row>
    <row r="509" spans="3:25" ht="15.5">
      <c r="C509" s="91"/>
      <c r="D509" s="92"/>
      <c r="E509" s="93"/>
      <c r="F509" s="94"/>
      <c r="G509" s="93"/>
      <c r="H509" s="93"/>
      <c r="J509" s="93"/>
      <c r="K509" s="93"/>
      <c r="L509" s="93"/>
      <c r="N509" s="83" t="str" cm="1">
        <f t="array" ref="N509">IF($C509="","",_xll.ECONOMATICA($C509,"open",,"RealTime"))</f>
        <v/>
      </c>
      <c r="O509" s="83" t="str" cm="1">
        <f t="array" ref="O509">IF($C509="","",_xll.ECONOMATICA($C509,"high",,"RealTime"))</f>
        <v/>
      </c>
      <c r="P509" s="83" t="str" cm="1">
        <f t="array" ref="P509">IF($C509="","",_xll.ECONOMATICA($C509,"low",,"RealTime"))</f>
        <v/>
      </c>
      <c r="Q509" s="83" t="str" cm="1">
        <f t="array" ref="Q509">IF($C509="","",_xll.ECONOMATICA($C509,"price",,"RealTime"))</f>
        <v/>
      </c>
      <c r="R509" s="83"/>
      <c r="S509" s="83" t="str" cm="1">
        <f t="array" ref="S509">IF($C509="","",_xll.ECONOMATICA($C509,"bidprice",,"RealTime"))</f>
        <v/>
      </c>
      <c r="T509" s="83" t="str" cm="1">
        <f t="array" ref="T509">IF($C509="","",_xll.ECONOMATICA($C509,"askprice",,"RealTime"))</f>
        <v/>
      </c>
      <c r="U509" s="86" t="str" cm="1">
        <f t="array" ref="U509">IF($C509="","",_xll.ECONOMATICA($C509,"pricediff",,"RealTime"))</f>
        <v/>
      </c>
      <c r="V509" s="86" t="str" cm="1">
        <f t="array" ref="V509">IF($C509="","",_xll.ECONOMATICA($C509,"percentdiff",,"RealTime"))</f>
        <v/>
      </c>
      <c r="W509" s="83" t="str" cm="1">
        <f t="array" ref="W509">IF($C509="","",_xll.ECONOMATICA($C509,"#shares",,"RealTime"))</f>
        <v/>
      </c>
      <c r="X509" s="83" t="str" cm="1">
        <f t="array" ref="X509">IF($C509="","",_xll.ECONOMATICA($C509,"volume$",,"RealTime"))</f>
        <v/>
      </c>
      <c r="Y509" s="87" t="str" cm="1">
        <f t="array" ref="Y509">IF($C509="","",_xll.ECONOMATICA($C509,"date",,"RealTime"))</f>
        <v/>
      </c>
    </row>
    <row r="510" spans="3:25" ht="15.5">
      <c r="C510" s="95"/>
      <c r="D510" s="96"/>
      <c r="E510" s="97"/>
      <c r="F510" s="98"/>
      <c r="G510" s="97"/>
      <c r="H510" s="97"/>
      <c r="J510" s="97"/>
      <c r="K510" s="97"/>
      <c r="L510" s="97"/>
      <c r="N510" s="84" t="str" cm="1">
        <f t="array" ref="N510">IF($C510="","",_xll.ECONOMATICA($C510,"open",,"RealTime"))</f>
        <v/>
      </c>
      <c r="O510" s="84" t="str" cm="1">
        <f t="array" ref="O510">IF($C510="","",_xll.ECONOMATICA($C510,"high",,"RealTime"))</f>
        <v/>
      </c>
      <c r="P510" s="84" t="str" cm="1">
        <f t="array" ref="P510">IF($C510="","",_xll.ECONOMATICA($C510,"low",,"RealTime"))</f>
        <v/>
      </c>
      <c r="Q510" s="84" t="str" cm="1">
        <f t="array" ref="Q510">IF($C510="","",_xll.ECONOMATICA($C510,"price",,"RealTime"))</f>
        <v/>
      </c>
      <c r="R510" s="84"/>
      <c r="S510" s="84" t="str" cm="1">
        <f t="array" ref="S510">IF($C510="","",_xll.ECONOMATICA($C510,"bidprice",,"RealTime"))</f>
        <v/>
      </c>
      <c r="T510" s="84" t="str" cm="1">
        <f t="array" ref="T510">IF($C510="","",_xll.ECONOMATICA($C510,"askprice",,"RealTime"))</f>
        <v/>
      </c>
      <c r="U510" s="88" t="str" cm="1">
        <f t="array" ref="U510">IF($C510="","",_xll.ECONOMATICA($C510,"pricediff",,"RealTime"))</f>
        <v/>
      </c>
      <c r="V510" s="88" t="str" cm="1">
        <f t="array" ref="V510">IF($C510="","",_xll.ECONOMATICA($C510,"percentdiff",,"RealTime"))</f>
        <v/>
      </c>
      <c r="W510" s="84" t="str" cm="1">
        <f t="array" ref="W510">IF($C510="","",_xll.ECONOMATICA($C510,"#shares",,"RealTime"))</f>
        <v/>
      </c>
      <c r="X510" s="84" t="str" cm="1">
        <f t="array" ref="X510">IF($C510="","",_xll.ECONOMATICA($C510,"volume$",,"RealTime"))</f>
        <v/>
      </c>
      <c r="Y510" s="89" t="str" cm="1">
        <f t="array" ref="Y510">IF($C510="","",_xll.ECONOMATICA($C510,"date",,"RealTime"))</f>
        <v/>
      </c>
    </row>
    <row r="511" spans="3:25" ht="15.5">
      <c r="C511" s="91"/>
      <c r="D511" s="92"/>
      <c r="E511" s="93"/>
      <c r="F511" s="94"/>
      <c r="G511" s="93"/>
      <c r="H511" s="93"/>
      <c r="J511" s="93"/>
      <c r="K511" s="93"/>
      <c r="L511" s="93"/>
      <c r="N511" s="83" t="str" cm="1">
        <f t="array" ref="N511">IF($C511="","",_xll.ECONOMATICA($C511,"open",,"RealTime"))</f>
        <v/>
      </c>
      <c r="O511" s="83" t="str" cm="1">
        <f t="array" ref="O511">IF($C511="","",_xll.ECONOMATICA($C511,"high",,"RealTime"))</f>
        <v/>
      </c>
      <c r="P511" s="83" t="str" cm="1">
        <f t="array" ref="P511">IF($C511="","",_xll.ECONOMATICA($C511,"low",,"RealTime"))</f>
        <v/>
      </c>
      <c r="Q511" s="83" t="str" cm="1">
        <f t="array" ref="Q511">IF($C511="","",_xll.ECONOMATICA($C511,"price",,"RealTime"))</f>
        <v/>
      </c>
      <c r="R511" s="83"/>
      <c r="S511" s="83" t="str" cm="1">
        <f t="array" ref="S511">IF($C511="","",_xll.ECONOMATICA($C511,"bidprice",,"RealTime"))</f>
        <v/>
      </c>
      <c r="T511" s="83" t="str" cm="1">
        <f t="array" ref="T511">IF($C511="","",_xll.ECONOMATICA($C511,"askprice",,"RealTime"))</f>
        <v/>
      </c>
      <c r="U511" s="86" t="str" cm="1">
        <f t="array" ref="U511">IF($C511="","",_xll.ECONOMATICA($C511,"pricediff",,"RealTime"))</f>
        <v/>
      </c>
      <c r="V511" s="86" t="str" cm="1">
        <f t="array" ref="V511">IF($C511="","",_xll.ECONOMATICA($C511,"percentdiff",,"RealTime"))</f>
        <v/>
      </c>
      <c r="W511" s="83" t="str" cm="1">
        <f t="array" ref="W511">IF($C511="","",_xll.ECONOMATICA($C511,"#shares",,"RealTime"))</f>
        <v/>
      </c>
      <c r="X511" s="83" t="str" cm="1">
        <f t="array" ref="X511">IF($C511="","",_xll.ECONOMATICA($C511,"volume$",,"RealTime"))</f>
        <v/>
      </c>
      <c r="Y511" s="87" t="str" cm="1">
        <f t="array" ref="Y511">IF($C511="","",_xll.ECONOMATICA($C511,"date",,"RealTime"))</f>
        <v/>
      </c>
    </row>
    <row r="512" spans="3:25" ht="15.5">
      <c r="C512" s="95"/>
      <c r="D512" s="96"/>
      <c r="E512" s="97"/>
      <c r="F512" s="98"/>
      <c r="G512" s="97"/>
      <c r="H512" s="97"/>
      <c r="J512" s="97"/>
      <c r="K512" s="97"/>
      <c r="L512" s="97"/>
      <c r="N512" s="84" t="str" cm="1">
        <f t="array" ref="N512">IF($C512="","",_xll.ECONOMATICA($C512,"open",,"RealTime"))</f>
        <v/>
      </c>
      <c r="O512" s="84" t="str" cm="1">
        <f t="array" ref="O512">IF($C512="","",_xll.ECONOMATICA($C512,"high",,"RealTime"))</f>
        <v/>
      </c>
      <c r="P512" s="84" t="str" cm="1">
        <f t="array" ref="P512">IF($C512="","",_xll.ECONOMATICA($C512,"low",,"RealTime"))</f>
        <v/>
      </c>
      <c r="Q512" s="84" t="str" cm="1">
        <f t="array" ref="Q512">IF($C512="","",_xll.ECONOMATICA($C512,"price",,"RealTime"))</f>
        <v/>
      </c>
      <c r="R512" s="84"/>
      <c r="S512" s="84" t="str" cm="1">
        <f t="array" ref="S512">IF($C512="","",_xll.ECONOMATICA($C512,"bidprice",,"RealTime"))</f>
        <v/>
      </c>
      <c r="T512" s="84" t="str" cm="1">
        <f t="array" ref="T512">IF($C512="","",_xll.ECONOMATICA($C512,"askprice",,"RealTime"))</f>
        <v/>
      </c>
      <c r="U512" s="88" t="str" cm="1">
        <f t="array" ref="U512">IF($C512="","",_xll.ECONOMATICA($C512,"pricediff",,"RealTime"))</f>
        <v/>
      </c>
      <c r="V512" s="88" t="str" cm="1">
        <f t="array" ref="V512">IF($C512="","",_xll.ECONOMATICA($C512,"percentdiff",,"RealTime"))</f>
        <v/>
      </c>
      <c r="W512" s="84" t="str" cm="1">
        <f t="array" ref="W512">IF($C512="","",_xll.ECONOMATICA($C512,"#shares",,"RealTime"))</f>
        <v/>
      </c>
      <c r="X512" s="84" t="str" cm="1">
        <f t="array" ref="X512">IF($C512="","",_xll.ECONOMATICA($C512,"volume$",,"RealTime"))</f>
        <v/>
      </c>
      <c r="Y512" s="89" t="str" cm="1">
        <f t="array" ref="Y512">IF($C512="","",_xll.ECONOMATICA($C512,"date",,"RealTime"))</f>
        <v/>
      </c>
    </row>
    <row r="513" spans="3:25" ht="15.5">
      <c r="C513" s="91"/>
      <c r="D513" s="92"/>
      <c r="E513" s="93"/>
      <c r="F513" s="94"/>
      <c r="G513" s="93"/>
      <c r="H513" s="93"/>
      <c r="J513" s="93"/>
      <c r="K513" s="93"/>
      <c r="L513" s="93"/>
      <c r="N513" s="83" t="str" cm="1">
        <f t="array" ref="N513">IF($C513="","",_xll.ECONOMATICA($C513,"open",,"RealTime"))</f>
        <v/>
      </c>
      <c r="O513" s="83" t="str" cm="1">
        <f t="array" ref="O513">IF($C513="","",_xll.ECONOMATICA($C513,"high",,"RealTime"))</f>
        <v/>
      </c>
      <c r="P513" s="83" t="str" cm="1">
        <f t="array" ref="P513">IF($C513="","",_xll.ECONOMATICA($C513,"low",,"RealTime"))</f>
        <v/>
      </c>
      <c r="Q513" s="83" t="str" cm="1">
        <f t="array" ref="Q513">IF($C513="","",_xll.ECONOMATICA($C513,"price",,"RealTime"))</f>
        <v/>
      </c>
      <c r="R513" s="83"/>
      <c r="S513" s="83" t="str" cm="1">
        <f t="array" ref="S513">IF($C513="","",_xll.ECONOMATICA($C513,"bidprice",,"RealTime"))</f>
        <v/>
      </c>
      <c r="T513" s="83" t="str" cm="1">
        <f t="array" ref="T513">IF($C513="","",_xll.ECONOMATICA($C513,"askprice",,"RealTime"))</f>
        <v/>
      </c>
      <c r="U513" s="86" t="str" cm="1">
        <f t="array" ref="U513">IF($C513="","",_xll.ECONOMATICA($C513,"pricediff",,"RealTime"))</f>
        <v/>
      </c>
      <c r="V513" s="86" t="str" cm="1">
        <f t="array" ref="V513">IF($C513="","",_xll.ECONOMATICA($C513,"percentdiff",,"RealTime"))</f>
        <v/>
      </c>
      <c r="W513" s="83" t="str" cm="1">
        <f t="array" ref="W513">IF($C513="","",_xll.ECONOMATICA($C513,"#shares",,"RealTime"))</f>
        <v/>
      </c>
      <c r="X513" s="83" t="str" cm="1">
        <f t="array" ref="X513">IF($C513="","",_xll.ECONOMATICA($C513,"volume$",,"RealTime"))</f>
        <v/>
      </c>
      <c r="Y513" s="87" t="str" cm="1">
        <f t="array" ref="Y513">IF($C513="","",_xll.ECONOMATICA($C513,"date",,"RealTime"))</f>
        <v/>
      </c>
    </row>
    <row r="514" spans="3:25" ht="15.5">
      <c r="C514" s="95"/>
      <c r="D514" s="96"/>
      <c r="E514" s="97"/>
      <c r="F514" s="98"/>
      <c r="G514" s="97"/>
      <c r="H514" s="97"/>
      <c r="J514" s="97"/>
      <c r="K514" s="97"/>
      <c r="L514" s="97"/>
      <c r="N514" s="84" t="str" cm="1">
        <f t="array" ref="N514">IF($C514="","",_xll.ECONOMATICA($C514,"open",,"RealTime"))</f>
        <v/>
      </c>
      <c r="O514" s="84" t="str" cm="1">
        <f t="array" ref="O514">IF($C514="","",_xll.ECONOMATICA($C514,"high",,"RealTime"))</f>
        <v/>
      </c>
      <c r="P514" s="84" t="str" cm="1">
        <f t="array" ref="P514">IF($C514="","",_xll.ECONOMATICA($C514,"low",,"RealTime"))</f>
        <v/>
      </c>
      <c r="Q514" s="84" t="str" cm="1">
        <f t="array" ref="Q514">IF($C514="","",_xll.ECONOMATICA($C514,"price",,"RealTime"))</f>
        <v/>
      </c>
      <c r="R514" s="84"/>
      <c r="S514" s="84" t="str" cm="1">
        <f t="array" ref="S514">IF($C514="","",_xll.ECONOMATICA($C514,"bidprice",,"RealTime"))</f>
        <v/>
      </c>
      <c r="T514" s="84" t="str" cm="1">
        <f t="array" ref="T514">IF($C514="","",_xll.ECONOMATICA($C514,"askprice",,"RealTime"))</f>
        <v/>
      </c>
      <c r="U514" s="88" t="str" cm="1">
        <f t="array" ref="U514">IF($C514="","",_xll.ECONOMATICA($C514,"pricediff",,"RealTime"))</f>
        <v/>
      </c>
      <c r="V514" s="88" t="str" cm="1">
        <f t="array" ref="V514">IF($C514="","",_xll.ECONOMATICA($C514,"percentdiff",,"RealTime"))</f>
        <v/>
      </c>
      <c r="W514" s="84" t="str" cm="1">
        <f t="array" ref="W514">IF($C514="","",_xll.ECONOMATICA($C514,"#shares",,"RealTime"))</f>
        <v/>
      </c>
      <c r="X514" s="84" t="str" cm="1">
        <f t="array" ref="X514">IF($C514="","",_xll.ECONOMATICA($C514,"volume$",,"RealTime"))</f>
        <v/>
      </c>
      <c r="Y514" s="89" t="str" cm="1">
        <f t="array" ref="Y514">IF($C514="","",_xll.ECONOMATICA($C514,"date",,"RealTime"))</f>
        <v/>
      </c>
    </row>
    <row r="515" spans="3:25" ht="15.5">
      <c r="C515" s="91"/>
      <c r="D515" s="92"/>
      <c r="E515" s="93"/>
      <c r="F515" s="94"/>
      <c r="G515" s="93"/>
      <c r="H515" s="93"/>
      <c r="J515" s="93"/>
      <c r="K515" s="93"/>
      <c r="L515" s="93"/>
      <c r="N515" s="83" t="str" cm="1">
        <f t="array" ref="N515">IF($C515="","",_xll.ECONOMATICA($C515,"open",,"RealTime"))</f>
        <v/>
      </c>
      <c r="O515" s="83" t="str" cm="1">
        <f t="array" ref="O515">IF($C515="","",_xll.ECONOMATICA($C515,"high",,"RealTime"))</f>
        <v/>
      </c>
      <c r="P515" s="83" t="str" cm="1">
        <f t="array" ref="P515">IF($C515="","",_xll.ECONOMATICA($C515,"low",,"RealTime"))</f>
        <v/>
      </c>
      <c r="Q515" s="83" t="str" cm="1">
        <f t="array" ref="Q515">IF($C515="","",_xll.ECONOMATICA($C515,"price",,"RealTime"))</f>
        <v/>
      </c>
      <c r="R515" s="83"/>
      <c r="S515" s="83" t="str" cm="1">
        <f t="array" ref="S515">IF($C515="","",_xll.ECONOMATICA($C515,"bidprice",,"RealTime"))</f>
        <v/>
      </c>
      <c r="T515" s="83" t="str" cm="1">
        <f t="array" ref="T515">IF($C515="","",_xll.ECONOMATICA($C515,"askprice",,"RealTime"))</f>
        <v/>
      </c>
      <c r="U515" s="86" t="str" cm="1">
        <f t="array" ref="U515">IF($C515="","",_xll.ECONOMATICA($C515,"pricediff",,"RealTime"))</f>
        <v/>
      </c>
      <c r="V515" s="86" t="str" cm="1">
        <f t="array" ref="V515">IF($C515="","",_xll.ECONOMATICA($C515,"percentdiff",,"RealTime"))</f>
        <v/>
      </c>
      <c r="W515" s="83" t="str" cm="1">
        <f t="array" ref="W515">IF($C515="","",_xll.ECONOMATICA($C515,"#shares",,"RealTime"))</f>
        <v/>
      </c>
      <c r="X515" s="83" t="str" cm="1">
        <f t="array" ref="X515">IF($C515="","",_xll.ECONOMATICA($C515,"volume$",,"RealTime"))</f>
        <v/>
      </c>
      <c r="Y515" s="87" t="str" cm="1">
        <f t="array" ref="Y515">IF($C515="","",_xll.ECONOMATICA($C515,"date",,"RealTime"))</f>
        <v/>
      </c>
    </row>
    <row r="516" spans="3:25" ht="15.5">
      <c r="C516" s="95"/>
      <c r="D516" s="96"/>
      <c r="E516" s="97"/>
      <c r="F516" s="98"/>
      <c r="G516" s="97"/>
      <c r="H516" s="97"/>
      <c r="J516" s="97"/>
      <c r="K516" s="97"/>
      <c r="L516" s="97"/>
      <c r="N516" s="84" t="str" cm="1">
        <f t="array" ref="N516">IF($C516="","",_xll.ECONOMATICA($C516,"open",,"RealTime"))</f>
        <v/>
      </c>
      <c r="O516" s="84" t="str" cm="1">
        <f t="array" ref="O516">IF($C516="","",_xll.ECONOMATICA($C516,"high",,"RealTime"))</f>
        <v/>
      </c>
      <c r="P516" s="84" t="str" cm="1">
        <f t="array" ref="P516">IF($C516="","",_xll.ECONOMATICA($C516,"low",,"RealTime"))</f>
        <v/>
      </c>
      <c r="Q516" s="84" t="str" cm="1">
        <f t="array" ref="Q516">IF($C516="","",_xll.ECONOMATICA($C516,"price",,"RealTime"))</f>
        <v/>
      </c>
      <c r="R516" s="84"/>
      <c r="S516" s="84" t="str" cm="1">
        <f t="array" ref="S516">IF($C516="","",_xll.ECONOMATICA($C516,"bidprice",,"RealTime"))</f>
        <v/>
      </c>
      <c r="T516" s="84" t="str" cm="1">
        <f t="array" ref="T516">IF($C516="","",_xll.ECONOMATICA($C516,"askprice",,"RealTime"))</f>
        <v/>
      </c>
      <c r="U516" s="88" t="str" cm="1">
        <f t="array" ref="U516">IF($C516="","",_xll.ECONOMATICA($C516,"pricediff",,"RealTime"))</f>
        <v/>
      </c>
      <c r="V516" s="88" t="str" cm="1">
        <f t="array" ref="V516">IF($C516="","",_xll.ECONOMATICA($C516,"percentdiff",,"RealTime"))</f>
        <v/>
      </c>
      <c r="W516" s="84" t="str" cm="1">
        <f t="array" ref="W516">IF($C516="","",_xll.ECONOMATICA($C516,"#shares",,"RealTime"))</f>
        <v/>
      </c>
      <c r="X516" s="84" t="str" cm="1">
        <f t="array" ref="X516">IF($C516="","",_xll.ECONOMATICA($C516,"volume$",,"RealTime"))</f>
        <v/>
      </c>
      <c r="Y516" s="89" t="str" cm="1">
        <f t="array" ref="Y516">IF($C516="","",_xll.ECONOMATICA($C516,"date",,"RealTime"))</f>
        <v/>
      </c>
    </row>
    <row r="517" spans="3:25" ht="15.5">
      <c r="C517" s="91"/>
      <c r="D517" s="92"/>
      <c r="E517" s="93"/>
      <c r="F517" s="94"/>
      <c r="G517" s="93"/>
      <c r="H517" s="93"/>
      <c r="J517" s="93"/>
      <c r="K517" s="93"/>
      <c r="L517" s="93"/>
      <c r="N517" s="83" t="str" cm="1">
        <f t="array" ref="N517">IF($C517="","",_xll.ECONOMATICA($C517,"open",,"RealTime"))</f>
        <v/>
      </c>
      <c r="O517" s="83" t="str" cm="1">
        <f t="array" ref="O517">IF($C517="","",_xll.ECONOMATICA($C517,"high",,"RealTime"))</f>
        <v/>
      </c>
      <c r="P517" s="83" t="str" cm="1">
        <f t="array" ref="P517">IF($C517="","",_xll.ECONOMATICA($C517,"low",,"RealTime"))</f>
        <v/>
      </c>
      <c r="Q517" s="83" t="str" cm="1">
        <f t="array" ref="Q517">IF($C517="","",_xll.ECONOMATICA($C517,"price",,"RealTime"))</f>
        <v/>
      </c>
      <c r="R517" s="83"/>
      <c r="S517" s="83" t="str" cm="1">
        <f t="array" ref="S517">IF($C517="","",_xll.ECONOMATICA($C517,"bidprice",,"RealTime"))</f>
        <v/>
      </c>
      <c r="T517" s="83" t="str" cm="1">
        <f t="array" ref="T517">IF($C517="","",_xll.ECONOMATICA($C517,"askprice",,"RealTime"))</f>
        <v/>
      </c>
      <c r="U517" s="86" t="str" cm="1">
        <f t="array" ref="U517">IF($C517="","",_xll.ECONOMATICA($C517,"pricediff",,"RealTime"))</f>
        <v/>
      </c>
      <c r="V517" s="86" t="str" cm="1">
        <f t="array" ref="V517">IF($C517="","",_xll.ECONOMATICA($C517,"percentdiff",,"RealTime"))</f>
        <v/>
      </c>
      <c r="W517" s="83" t="str" cm="1">
        <f t="array" ref="W517">IF($C517="","",_xll.ECONOMATICA($C517,"#shares",,"RealTime"))</f>
        <v/>
      </c>
      <c r="X517" s="83" t="str" cm="1">
        <f t="array" ref="X517">IF($C517="","",_xll.ECONOMATICA($C517,"volume$",,"RealTime"))</f>
        <v/>
      </c>
      <c r="Y517" s="87" t="str" cm="1">
        <f t="array" ref="Y517">IF($C517="","",_xll.ECONOMATICA($C517,"date",,"RealTime"))</f>
        <v/>
      </c>
    </row>
    <row r="518" spans="3:25" ht="15.5">
      <c r="C518" s="95"/>
      <c r="D518" s="96"/>
      <c r="E518" s="97"/>
      <c r="F518" s="98"/>
      <c r="G518" s="97"/>
      <c r="H518" s="97"/>
      <c r="J518" s="97"/>
      <c r="K518" s="97"/>
      <c r="L518" s="97"/>
      <c r="N518" s="84" t="str" cm="1">
        <f t="array" ref="N518">IF($C518="","",_xll.ECONOMATICA($C518,"open",,"RealTime"))</f>
        <v/>
      </c>
      <c r="O518" s="84" t="str" cm="1">
        <f t="array" ref="O518">IF($C518="","",_xll.ECONOMATICA($C518,"high",,"RealTime"))</f>
        <v/>
      </c>
      <c r="P518" s="84" t="str" cm="1">
        <f t="array" ref="P518">IF($C518="","",_xll.ECONOMATICA($C518,"low",,"RealTime"))</f>
        <v/>
      </c>
      <c r="Q518" s="84" t="str" cm="1">
        <f t="array" ref="Q518">IF($C518="","",_xll.ECONOMATICA($C518,"price",,"RealTime"))</f>
        <v/>
      </c>
      <c r="R518" s="84"/>
      <c r="S518" s="84" t="str" cm="1">
        <f t="array" ref="S518">IF($C518="","",_xll.ECONOMATICA($C518,"bidprice",,"RealTime"))</f>
        <v/>
      </c>
      <c r="T518" s="84" t="str" cm="1">
        <f t="array" ref="T518">IF($C518="","",_xll.ECONOMATICA($C518,"askprice",,"RealTime"))</f>
        <v/>
      </c>
      <c r="U518" s="88" t="str" cm="1">
        <f t="array" ref="U518">IF($C518="","",_xll.ECONOMATICA($C518,"pricediff",,"RealTime"))</f>
        <v/>
      </c>
      <c r="V518" s="88" t="str" cm="1">
        <f t="array" ref="V518">IF($C518="","",_xll.ECONOMATICA($C518,"percentdiff",,"RealTime"))</f>
        <v/>
      </c>
      <c r="W518" s="84" t="str" cm="1">
        <f t="array" ref="W518">IF($C518="","",_xll.ECONOMATICA($C518,"#shares",,"RealTime"))</f>
        <v/>
      </c>
      <c r="X518" s="84" t="str" cm="1">
        <f t="array" ref="X518">IF($C518="","",_xll.ECONOMATICA($C518,"volume$",,"RealTime"))</f>
        <v/>
      </c>
      <c r="Y518" s="89" t="str" cm="1">
        <f t="array" ref="Y518">IF($C518="","",_xll.ECONOMATICA($C518,"date",,"RealTime"))</f>
        <v/>
      </c>
    </row>
    <row r="519" spans="3:25" ht="15.5">
      <c r="C519" s="91"/>
      <c r="D519" s="92"/>
      <c r="E519" s="93"/>
      <c r="F519" s="94"/>
      <c r="G519" s="93"/>
      <c r="H519" s="93"/>
      <c r="J519" s="93"/>
      <c r="K519" s="93"/>
      <c r="L519" s="93"/>
      <c r="N519" s="83" t="str" cm="1">
        <f t="array" ref="N519">IF($C519="","",_xll.ECONOMATICA($C519,"open",,"RealTime"))</f>
        <v/>
      </c>
      <c r="O519" s="83" t="str" cm="1">
        <f t="array" ref="O519">IF($C519="","",_xll.ECONOMATICA($C519,"high",,"RealTime"))</f>
        <v/>
      </c>
      <c r="P519" s="83" t="str" cm="1">
        <f t="array" ref="P519">IF($C519="","",_xll.ECONOMATICA($C519,"low",,"RealTime"))</f>
        <v/>
      </c>
      <c r="Q519" s="83" t="str" cm="1">
        <f t="array" ref="Q519">IF($C519="","",_xll.ECONOMATICA($C519,"price",,"RealTime"))</f>
        <v/>
      </c>
      <c r="R519" s="83"/>
      <c r="S519" s="83" t="str" cm="1">
        <f t="array" ref="S519">IF($C519="","",_xll.ECONOMATICA($C519,"bidprice",,"RealTime"))</f>
        <v/>
      </c>
      <c r="T519" s="83" t="str" cm="1">
        <f t="array" ref="T519">IF($C519="","",_xll.ECONOMATICA($C519,"askprice",,"RealTime"))</f>
        <v/>
      </c>
      <c r="U519" s="86" t="str" cm="1">
        <f t="array" ref="U519">IF($C519="","",_xll.ECONOMATICA($C519,"pricediff",,"RealTime"))</f>
        <v/>
      </c>
      <c r="V519" s="86" t="str" cm="1">
        <f t="array" ref="V519">IF($C519="","",_xll.ECONOMATICA($C519,"percentdiff",,"RealTime"))</f>
        <v/>
      </c>
      <c r="W519" s="83" t="str" cm="1">
        <f t="array" ref="W519">IF($C519="","",_xll.ECONOMATICA($C519,"#shares",,"RealTime"))</f>
        <v/>
      </c>
      <c r="X519" s="83" t="str" cm="1">
        <f t="array" ref="X519">IF($C519="","",_xll.ECONOMATICA($C519,"volume$",,"RealTime"))</f>
        <v/>
      </c>
      <c r="Y519" s="87" t="str" cm="1">
        <f t="array" ref="Y519">IF($C519="","",_xll.ECONOMATICA($C519,"date",,"RealTime"))</f>
        <v/>
      </c>
    </row>
    <row r="520" spans="3:25" ht="15.5">
      <c r="C520" s="95"/>
      <c r="D520" s="96"/>
      <c r="E520" s="97"/>
      <c r="F520" s="98"/>
      <c r="G520" s="97"/>
      <c r="H520" s="97"/>
      <c r="J520" s="97"/>
      <c r="K520" s="97"/>
      <c r="L520" s="97"/>
      <c r="N520" s="84" t="str" cm="1">
        <f t="array" ref="N520">IF($C520="","",_xll.ECONOMATICA($C520,"open",,"RealTime"))</f>
        <v/>
      </c>
      <c r="O520" s="84" t="str" cm="1">
        <f t="array" ref="O520">IF($C520="","",_xll.ECONOMATICA($C520,"high",,"RealTime"))</f>
        <v/>
      </c>
      <c r="P520" s="84" t="str" cm="1">
        <f t="array" ref="P520">IF($C520="","",_xll.ECONOMATICA($C520,"low",,"RealTime"))</f>
        <v/>
      </c>
      <c r="Q520" s="84" t="str" cm="1">
        <f t="array" ref="Q520">IF($C520="","",_xll.ECONOMATICA($C520,"price",,"RealTime"))</f>
        <v/>
      </c>
      <c r="R520" s="84"/>
      <c r="S520" s="84" t="str" cm="1">
        <f t="array" ref="S520">IF($C520="","",_xll.ECONOMATICA($C520,"bidprice",,"RealTime"))</f>
        <v/>
      </c>
      <c r="T520" s="84" t="str" cm="1">
        <f t="array" ref="T520">IF($C520="","",_xll.ECONOMATICA($C520,"askprice",,"RealTime"))</f>
        <v/>
      </c>
      <c r="U520" s="88" t="str" cm="1">
        <f t="array" ref="U520">IF($C520="","",_xll.ECONOMATICA($C520,"pricediff",,"RealTime"))</f>
        <v/>
      </c>
      <c r="V520" s="88" t="str" cm="1">
        <f t="array" ref="V520">IF($C520="","",_xll.ECONOMATICA($C520,"percentdiff",,"RealTime"))</f>
        <v/>
      </c>
      <c r="W520" s="84" t="str" cm="1">
        <f t="array" ref="W520">IF($C520="","",_xll.ECONOMATICA($C520,"#shares",,"RealTime"))</f>
        <v/>
      </c>
      <c r="X520" s="84" t="str" cm="1">
        <f t="array" ref="X520">IF($C520="","",_xll.ECONOMATICA($C520,"volume$",,"RealTime"))</f>
        <v/>
      </c>
      <c r="Y520" s="89" t="str" cm="1">
        <f t="array" ref="Y520">IF($C520="","",_xll.ECONOMATICA($C520,"date",,"RealTime"))</f>
        <v/>
      </c>
    </row>
    <row r="521" spans="3:25" ht="15.5">
      <c r="C521" s="91"/>
      <c r="D521" s="92"/>
      <c r="E521" s="93"/>
      <c r="F521" s="94"/>
      <c r="G521" s="93"/>
      <c r="H521" s="93"/>
      <c r="J521" s="93"/>
      <c r="K521" s="93"/>
      <c r="L521" s="93"/>
      <c r="N521" s="83" t="str" cm="1">
        <f t="array" ref="N521">IF($C521="","",_xll.ECONOMATICA($C521,"open",,"RealTime"))</f>
        <v/>
      </c>
      <c r="O521" s="83" t="str" cm="1">
        <f t="array" ref="O521">IF($C521="","",_xll.ECONOMATICA($C521,"high",,"RealTime"))</f>
        <v/>
      </c>
      <c r="P521" s="83" t="str" cm="1">
        <f t="array" ref="P521">IF($C521="","",_xll.ECONOMATICA($C521,"low",,"RealTime"))</f>
        <v/>
      </c>
      <c r="Q521" s="83" t="str" cm="1">
        <f t="array" ref="Q521">IF($C521="","",_xll.ECONOMATICA($C521,"price",,"RealTime"))</f>
        <v/>
      </c>
      <c r="R521" s="83"/>
      <c r="S521" s="83" t="str" cm="1">
        <f t="array" ref="S521">IF($C521="","",_xll.ECONOMATICA($C521,"bidprice",,"RealTime"))</f>
        <v/>
      </c>
      <c r="T521" s="83" t="str" cm="1">
        <f t="array" ref="T521">IF($C521="","",_xll.ECONOMATICA($C521,"askprice",,"RealTime"))</f>
        <v/>
      </c>
      <c r="U521" s="86" t="str" cm="1">
        <f t="array" ref="U521">IF($C521="","",_xll.ECONOMATICA($C521,"pricediff",,"RealTime"))</f>
        <v/>
      </c>
      <c r="V521" s="86" t="str" cm="1">
        <f t="array" ref="V521">IF($C521="","",_xll.ECONOMATICA($C521,"percentdiff",,"RealTime"))</f>
        <v/>
      </c>
      <c r="W521" s="83" t="str" cm="1">
        <f t="array" ref="W521">IF($C521="","",_xll.ECONOMATICA($C521,"#shares",,"RealTime"))</f>
        <v/>
      </c>
      <c r="X521" s="83" t="str" cm="1">
        <f t="array" ref="X521">IF($C521="","",_xll.ECONOMATICA($C521,"volume$",,"RealTime"))</f>
        <v/>
      </c>
      <c r="Y521" s="87" t="str" cm="1">
        <f t="array" ref="Y521">IF($C521="","",_xll.ECONOMATICA($C521,"date",,"RealTime"))</f>
        <v/>
      </c>
    </row>
    <row r="522" spans="3:25" ht="15.5">
      <c r="C522" s="95"/>
      <c r="D522" s="96"/>
      <c r="E522" s="97"/>
      <c r="F522" s="98"/>
      <c r="G522" s="97"/>
      <c r="H522" s="97"/>
      <c r="J522" s="97"/>
      <c r="K522" s="97"/>
      <c r="L522" s="97"/>
      <c r="N522" s="84" t="str" cm="1">
        <f t="array" ref="N522">IF($C522="","",_xll.ECONOMATICA($C522,"open",,"RealTime"))</f>
        <v/>
      </c>
      <c r="O522" s="84" t="str" cm="1">
        <f t="array" ref="O522">IF($C522="","",_xll.ECONOMATICA($C522,"high",,"RealTime"))</f>
        <v/>
      </c>
      <c r="P522" s="84" t="str" cm="1">
        <f t="array" ref="P522">IF($C522="","",_xll.ECONOMATICA($C522,"low",,"RealTime"))</f>
        <v/>
      </c>
      <c r="Q522" s="84" t="str" cm="1">
        <f t="array" ref="Q522">IF($C522="","",_xll.ECONOMATICA($C522,"price",,"RealTime"))</f>
        <v/>
      </c>
      <c r="R522" s="84"/>
      <c r="S522" s="84" t="str" cm="1">
        <f t="array" ref="S522">IF($C522="","",_xll.ECONOMATICA($C522,"bidprice",,"RealTime"))</f>
        <v/>
      </c>
      <c r="T522" s="84" t="str" cm="1">
        <f t="array" ref="T522">IF($C522="","",_xll.ECONOMATICA($C522,"askprice",,"RealTime"))</f>
        <v/>
      </c>
      <c r="U522" s="88" t="str" cm="1">
        <f t="array" ref="U522">IF($C522="","",_xll.ECONOMATICA($C522,"pricediff",,"RealTime"))</f>
        <v/>
      </c>
      <c r="V522" s="88" t="str" cm="1">
        <f t="array" ref="V522">IF($C522="","",_xll.ECONOMATICA($C522,"percentdiff",,"RealTime"))</f>
        <v/>
      </c>
      <c r="W522" s="84" t="str" cm="1">
        <f t="array" ref="W522">IF($C522="","",_xll.ECONOMATICA($C522,"#shares",,"RealTime"))</f>
        <v/>
      </c>
      <c r="X522" s="84" t="str" cm="1">
        <f t="array" ref="X522">IF($C522="","",_xll.ECONOMATICA($C522,"volume$",,"RealTime"))</f>
        <v/>
      </c>
      <c r="Y522" s="89" t="str" cm="1">
        <f t="array" ref="Y522">IF($C522="","",_xll.ECONOMATICA($C522,"date",,"RealTime"))</f>
        <v/>
      </c>
    </row>
    <row r="523" spans="3:25" ht="15.5">
      <c r="C523" s="91"/>
      <c r="D523" s="92"/>
      <c r="E523" s="93"/>
      <c r="F523" s="94"/>
      <c r="G523" s="93"/>
      <c r="H523" s="93"/>
      <c r="J523" s="93"/>
      <c r="K523" s="93"/>
      <c r="L523" s="93"/>
      <c r="N523" s="83" t="str" cm="1">
        <f t="array" ref="N523">IF($C523="","",_xll.ECONOMATICA($C523,"open",,"RealTime"))</f>
        <v/>
      </c>
      <c r="O523" s="83" t="str" cm="1">
        <f t="array" ref="O523">IF($C523="","",_xll.ECONOMATICA($C523,"high",,"RealTime"))</f>
        <v/>
      </c>
      <c r="P523" s="83" t="str" cm="1">
        <f t="array" ref="P523">IF($C523="","",_xll.ECONOMATICA($C523,"low",,"RealTime"))</f>
        <v/>
      </c>
      <c r="Q523" s="83" t="str" cm="1">
        <f t="array" ref="Q523">IF($C523="","",_xll.ECONOMATICA($C523,"price",,"RealTime"))</f>
        <v/>
      </c>
      <c r="R523" s="83"/>
      <c r="S523" s="83" t="str" cm="1">
        <f t="array" ref="S523">IF($C523="","",_xll.ECONOMATICA($C523,"bidprice",,"RealTime"))</f>
        <v/>
      </c>
      <c r="T523" s="83" t="str" cm="1">
        <f t="array" ref="T523">IF($C523="","",_xll.ECONOMATICA($C523,"askprice",,"RealTime"))</f>
        <v/>
      </c>
      <c r="U523" s="86" t="str" cm="1">
        <f t="array" ref="U523">IF($C523="","",_xll.ECONOMATICA($C523,"pricediff",,"RealTime"))</f>
        <v/>
      </c>
      <c r="V523" s="86" t="str" cm="1">
        <f t="array" ref="V523">IF($C523="","",_xll.ECONOMATICA($C523,"percentdiff",,"RealTime"))</f>
        <v/>
      </c>
      <c r="W523" s="83" t="str" cm="1">
        <f t="array" ref="W523">IF($C523="","",_xll.ECONOMATICA($C523,"#shares",,"RealTime"))</f>
        <v/>
      </c>
      <c r="X523" s="83" t="str" cm="1">
        <f t="array" ref="X523">IF($C523="","",_xll.ECONOMATICA($C523,"volume$",,"RealTime"))</f>
        <v/>
      </c>
      <c r="Y523" s="87" t="str" cm="1">
        <f t="array" ref="Y523">IF($C523="","",_xll.ECONOMATICA($C523,"date",,"RealTime"))</f>
        <v/>
      </c>
    </row>
    <row r="524" spans="3:25" ht="15.5">
      <c r="C524" s="95"/>
      <c r="D524" s="96"/>
      <c r="E524" s="97"/>
      <c r="F524" s="98"/>
      <c r="G524" s="97"/>
      <c r="H524" s="97"/>
      <c r="J524" s="97"/>
      <c r="K524" s="97"/>
      <c r="L524" s="97"/>
      <c r="N524" s="84" t="str" cm="1">
        <f t="array" ref="N524">IF($C524="","",_xll.ECONOMATICA($C524,"open",,"RealTime"))</f>
        <v/>
      </c>
      <c r="O524" s="84" t="str" cm="1">
        <f t="array" ref="O524">IF($C524="","",_xll.ECONOMATICA($C524,"high",,"RealTime"))</f>
        <v/>
      </c>
      <c r="P524" s="84" t="str" cm="1">
        <f t="array" ref="P524">IF($C524="","",_xll.ECONOMATICA($C524,"low",,"RealTime"))</f>
        <v/>
      </c>
      <c r="Q524" s="84" t="str" cm="1">
        <f t="array" ref="Q524">IF($C524="","",_xll.ECONOMATICA($C524,"price",,"RealTime"))</f>
        <v/>
      </c>
      <c r="R524" s="84"/>
      <c r="S524" s="84" t="str" cm="1">
        <f t="array" ref="S524">IF($C524="","",_xll.ECONOMATICA($C524,"bidprice",,"RealTime"))</f>
        <v/>
      </c>
      <c r="T524" s="84" t="str" cm="1">
        <f t="array" ref="T524">IF($C524="","",_xll.ECONOMATICA($C524,"askprice",,"RealTime"))</f>
        <v/>
      </c>
      <c r="U524" s="88" t="str" cm="1">
        <f t="array" ref="U524">IF($C524="","",_xll.ECONOMATICA($C524,"pricediff",,"RealTime"))</f>
        <v/>
      </c>
      <c r="V524" s="88" t="str" cm="1">
        <f t="array" ref="V524">IF($C524="","",_xll.ECONOMATICA($C524,"percentdiff",,"RealTime"))</f>
        <v/>
      </c>
      <c r="W524" s="84" t="str" cm="1">
        <f t="array" ref="W524">IF($C524="","",_xll.ECONOMATICA($C524,"#shares",,"RealTime"))</f>
        <v/>
      </c>
      <c r="X524" s="84" t="str" cm="1">
        <f t="array" ref="X524">IF($C524="","",_xll.ECONOMATICA($C524,"volume$",,"RealTime"))</f>
        <v/>
      </c>
      <c r="Y524" s="89" t="str" cm="1">
        <f t="array" ref="Y524">IF($C524="","",_xll.ECONOMATICA($C524,"date",,"RealTime"))</f>
        <v/>
      </c>
    </row>
    <row r="525" spans="3:25" ht="15.5">
      <c r="C525" s="91"/>
      <c r="D525" s="92"/>
      <c r="E525" s="93"/>
      <c r="F525" s="94"/>
      <c r="G525" s="93"/>
      <c r="H525" s="93"/>
      <c r="J525" s="93"/>
      <c r="K525" s="93"/>
      <c r="L525" s="93"/>
      <c r="N525" s="83" t="str" cm="1">
        <f t="array" ref="N525">IF($C525="","",_xll.ECONOMATICA($C525,"open",,"RealTime"))</f>
        <v/>
      </c>
      <c r="O525" s="83" t="str" cm="1">
        <f t="array" ref="O525">IF($C525="","",_xll.ECONOMATICA($C525,"high",,"RealTime"))</f>
        <v/>
      </c>
      <c r="P525" s="83" t="str" cm="1">
        <f t="array" ref="P525">IF($C525="","",_xll.ECONOMATICA($C525,"low",,"RealTime"))</f>
        <v/>
      </c>
      <c r="Q525" s="83" t="str" cm="1">
        <f t="array" ref="Q525">IF($C525="","",_xll.ECONOMATICA($C525,"price",,"RealTime"))</f>
        <v/>
      </c>
      <c r="R525" s="83"/>
      <c r="S525" s="83" t="str" cm="1">
        <f t="array" ref="S525">IF($C525="","",_xll.ECONOMATICA($C525,"bidprice",,"RealTime"))</f>
        <v/>
      </c>
      <c r="T525" s="83" t="str" cm="1">
        <f t="array" ref="T525">IF($C525="","",_xll.ECONOMATICA($C525,"askprice",,"RealTime"))</f>
        <v/>
      </c>
      <c r="U525" s="86" t="str" cm="1">
        <f t="array" ref="U525">IF($C525="","",_xll.ECONOMATICA($C525,"pricediff",,"RealTime"))</f>
        <v/>
      </c>
      <c r="V525" s="86" t="str" cm="1">
        <f t="array" ref="V525">IF($C525="","",_xll.ECONOMATICA($C525,"percentdiff",,"RealTime"))</f>
        <v/>
      </c>
      <c r="W525" s="83" t="str" cm="1">
        <f t="array" ref="W525">IF($C525="","",_xll.ECONOMATICA($C525,"#shares",,"RealTime"))</f>
        <v/>
      </c>
      <c r="X525" s="83" t="str" cm="1">
        <f t="array" ref="X525">IF($C525="","",_xll.ECONOMATICA($C525,"volume$",,"RealTime"))</f>
        <v/>
      </c>
      <c r="Y525" s="87" t="str" cm="1">
        <f t="array" ref="Y525">IF($C525="","",_xll.ECONOMATICA($C525,"date",,"RealTime"))</f>
        <v/>
      </c>
    </row>
    <row r="526" spans="3:25" ht="15.5">
      <c r="C526" s="95"/>
      <c r="D526" s="96"/>
      <c r="E526" s="97"/>
      <c r="F526" s="98"/>
      <c r="G526" s="97"/>
      <c r="H526" s="97"/>
      <c r="J526" s="97"/>
      <c r="K526" s="97"/>
      <c r="L526" s="97"/>
      <c r="N526" s="84" t="str" cm="1">
        <f t="array" ref="N526">IF($C526="","",_xll.ECONOMATICA($C526,"open",,"RealTime"))</f>
        <v/>
      </c>
      <c r="O526" s="84" t="str" cm="1">
        <f t="array" ref="O526">IF($C526="","",_xll.ECONOMATICA($C526,"high",,"RealTime"))</f>
        <v/>
      </c>
      <c r="P526" s="84" t="str" cm="1">
        <f t="array" ref="P526">IF($C526="","",_xll.ECONOMATICA($C526,"low",,"RealTime"))</f>
        <v/>
      </c>
      <c r="Q526" s="84" t="str" cm="1">
        <f t="array" ref="Q526">IF($C526="","",_xll.ECONOMATICA($C526,"price",,"RealTime"))</f>
        <v/>
      </c>
      <c r="R526" s="84"/>
      <c r="S526" s="84" t="str" cm="1">
        <f t="array" ref="S526">IF($C526="","",_xll.ECONOMATICA($C526,"bidprice",,"RealTime"))</f>
        <v/>
      </c>
      <c r="T526" s="84" t="str" cm="1">
        <f t="array" ref="T526">IF($C526="","",_xll.ECONOMATICA($C526,"askprice",,"RealTime"))</f>
        <v/>
      </c>
      <c r="U526" s="88" t="str" cm="1">
        <f t="array" ref="U526">IF($C526="","",_xll.ECONOMATICA($C526,"pricediff",,"RealTime"))</f>
        <v/>
      </c>
      <c r="V526" s="88" t="str" cm="1">
        <f t="array" ref="V526">IF($C526="","",_xll.ECONOMATICA($C526,"percentdiff",,"RealTime"))</f>
        <v/>
      </c>
      <c r="W526" s="84" t="str" cm="1">
        <f t="array" ref="W526">IF($C526="","",_xll.ECONOMATICA($C526,"#shares",,"RealTime"))</f>
        <v/>
      </c>
      <c r="X526" s="84" t="str" cm="1">
        <f t="array" ref="X526">IF($C526="","",_xll.ECONOMATICA($C526,"volume$",,"RealTime"))</f>
        <v/>
      </c>
      <c r="Y526" s="89" t="str" cm="1">
        <f t="array" ref="Y526">IF($C526="","",_xll.ECONOMATICA($C526,"date",,"RealTime"))</f>
        <v/>
      </c>
    </row>
    <row r="527" spans="3:25" ht="15.5">
      <c r="C527" s="91"/>
      <c r="D527" s="92"/>
      <c r="E527" s="93"/>
      <c r="F527" s="94"/>
      <c r="G527" s="93"/>
      <c r="H527" s="93"/>
      <c r="J527" s="93"/>
      <c r="K527" s="93"/>
      <c r="L527" s="93"/>
      <c r="N527" s="83" t="str" cm="1">
        <f t="array" ref="N527">IF($C527="","",_xll.ECONOMATICA($C527,"open",,"RealTime"))</f>
        <v/>
      </c>
      <c r="O527" s="83" t="str" cm="1">
        <f t="array" ref="O527">IF($C527="","",_xll.ECONOMATICA($C527,"high",,"RealTime"))</f>
        <v/>
      </c>
      <c r="P527" s="83" t="str" cm="1">
        <f t="array" ref="P527">IF($C527="","",_xll.ECONOMATICA($C527,"low",,"RealTime"))</f>
        <v/>
      </c>
      <c r="Q527" s="83" t="str" cm="1">
        <f t="array" ref="Q527">IF($C527="","",_xll.ECONOMATICA($C527,"price",,"RealTime"))</f>
        <v/>
      </c>
      <c r="R527" s="83"/>
      <c r="S527" s="83" t="str" cm="1">
        <f t="array" ref="S527">IF($C527="","",_xll.ECONOMATICA($C527,"bidprice",,"RealTime"))</f>
        <v/>
      </c>
      <c r="T527" s="83" t="str" cm="1">
        <f t="array" ref="T527">IF($C527="","",_xll.ECONOMATICA($C527,"askprice",,"RealTime"))</f>
        <v/>
      </c>
      <c r="U527" s="86" t="str" cm="1">
        <f t="array" ref="U527">IF($C527="","",_xll.ECONOMATICA($C527,"pricediff",,"RealTime"))</f>
        <v/>
      </c>
      <c r="V527" s="86" t="str" cm="1">
        <f t="array" ref="V527">IF($C527="","",_xll.ECONOMATICA($C527,"percentdiff",,"RealTime"))</f>
        <v/>
      </c>
      <c r="W527" s="83" t="str" cm="1">
        <f t="array" ref="W527">IF($C527="","",_xll.ECONOMATICA($C527,"#shares",,"RealTime"))</f>
        <v/>
      </c>
      <c r="X527" s="83" t="str" cm="1">
        <f t="array" ref="X527">IF($C527="","",_xll.ECONOMATICA($C527,"volume$",,"RealTime"))</f>
        <v/>
      </c>
      <c r="Y527" s="87" t="str" cm="1">
        <f t="array" ref="Y527">IF($C527="","",_xll.ECONOMATICA($C527,"date",,"RealTime"))</f>
        <v/>
      </c>
    </row>
    <row r="528" spans="3:25" ht="15.5">
      <c r="C528" s="95"/>
      <c r="D528" s="96"/>
      <c r="E528" s="97"/>
      <c r="F528" s="98"/>
      <c r="G528" s="97"/>
      <c r="H528" s="97"/>
      <c r="J528" s="97"/>
      <c r="K528" s="97"/>
      <c r="L528" s="97"/>
      <c r="N528" s="84" t="str" cm="1">
        <f t="array" ref="N528">IF($C528="","",_xll.ECONOMATICA($C528,"open",,"RealTime"))</f>
        <v/>
      </c>
      <c r="O528" s="84" t="str" cm="1">
        <f t="array" ref="O528">IF($C528="","",_xll.ECONOMATICA($C528,"high",,"RealTime"))</f>
        <v/>
      </c>
      <c r="P528" s="84" t="str" cm="1">
        <f t="array" ref="P528">IF($C528="","",_xll.ECONOMATICA($C528,"low",,"RealTime"))</f>
        <v/>
      </c>
      <c r="Q528" s="84" t="str" cm="1">
        <f t="array" ref="Q528">IF($C528="","",_xll.ECONOMATICA($C528,"price",,"RealTime"))</f>
        <v/>
      </c>
      <c r="R528" s="84"/>
      <c r="S528" s="84" t="str" cm="1">
        <f t="array" ref="S528">IF($C528="","",_xll.ECONOMATICA($C528,"bidprice",,"RealTime"))</f>
        <v/>
      </c>
      <c r="T528" s="84" t="str" cm="1">
        <f t="array" ref="T528">IF($C528="","",_xll.ECONOMATICA($C528,"askprice",,"RealTime"))</f>
        <v/>
      </c>
      <c r="U528" s="88" t="str" cm="1">
        <f t="array" ref="U528">IF($C528="","",_xll.ECONOMATICA($C528,"pricediff",,"RealTime"))</f>
        <v/>
      </c>
      <c r="V528" s="88" t="str" cm="1">
        <f t="array" ref="V528">IF($C528="","",_xll.ECONOMATICA($C528,"percentdiff",,"RealTime"))</f>
        <v/>
      </c>
      <c r="W528" s="84" t="str" cm="1">
        <f t="array" ref="W528">IF($C528="","",_xll.ECONOMATICA($C528,"#shares",,"RealTime"))</f>
        <v/>
      </c>
      <c r="X528" s="84" t="str" cm="1">
        <f t="array" ref="X528">IF($C528="","",_xll.ECONOMATICA($C528,"volume$",,"RealTime"))</f>
        <v/>
      </c>
      <c r="Y528" s="89" t="str" cm="1">
        <f t="array" ref="Y528">IF($C528="","",_xll.ECONOMATICA($C528,"date",,"RealTime"))</f>
        <v/>
      </c>
    </row>
    <row r="529" spans="3:25" ht="15.5">
      <c r="C529" s="91"/>
      <c r="D529" s="92"/>
      <c r="E529" s="93"/>
      <c r="F529" s="94"/>
      <c r="G529" s="93"/>
      <c r="H529" s="93"/>
      <c r="J529" s="93"/>
      <c r="K529" s="93"/>
      <c r="L529" s="93"/>
      <c r="N529" s="83" t="str" cm="1">
        <f t="array" ref="N529">IF($C529="","",_xll.ECONOMATICA($C529,"open",,"RealTime"))</f>
        <v/>
      </c>
      <c r="O529" s="83" t="str" cm="1">
        <f t="array" ref="O529">IF($C529="","",_xll.ECONOMATICA($C529,"high",,"RealTime"))</f>
        <v/>
      </c>
      <c r="P529" s="83" t="str" cm="1">
        <f t="array" ref="P529">IF($C529="","",_xll.ECONOMATICA($C529,"low",,"RealTime"))</f>
        <v/>
      </c>
      <c r="Q529" s="83" t="str" cm="1">
        <f t="array" ref="Q529">IF($C529="","",_xll.ECONOMATICA($C529,"price",,"RealTime"))</f>
        <v/>
      </c>
      <c r="R529" s="83"/>
      <c r="S529" s="83" t="str" cm="1">
        <f t="array" ref="S529">IF($C529="","",_xll.ECONOMATICA($C529,"bidprice",,"RealTime"))</f>
        <v/>
      </c>
      <c r="T529" s="83" t="str" cm="1">
        <f t="array" ref="T529">IF($C529="","",_xll.ECONOMATICA($C529,"askprice",,"RealTime"))</f>
        <v/>
      </c>
      <c r="U529" s="86" t="str" cm="1">
        <f t="array" ref="U529">IF($C529="","",_xll.ECONOMATICA($C529,"pricediff",,"RealTime"))</f>
        <v/>
      </c>
      <c r="V529" s="86" t="str" cm="1">
        <f t="array" ref="V529">IF($C529="","",_xll.ECONOMATICA($C529,"percentdiff",,"RealTime"))</f>
        <v/>
      </c>
      <c r="W529" s="83" t="str" cm="1">
        <f t="array" ref="W529">IF($C529="","",_xll.ECONOMATICA($C529,"#shares",,"RealTime"))</f>
        <v/>
      </c>
      <c r="X529" s="83" t="str" cm="1">
        <f t="array" ref="X529">IF($C529="","",_xll.ECONOMATICA($C529,"volume$",,"RealTime"))</f>
        <v/>
      </c>
      <c r="Y529" s="87" t="str" cm="1">
        <f t="array" ref="Y529">IF($C529="","",_xll.ECONOMATICA($C529,"date",,"RealTime"))</f>
        <v/>
      </c>
    </row>
    <row r="530" spans="3:25" ht="15.5">
      <c r="C530" s="95"/>
      <c r="D530" s="96"/>
      <c r="E530" s="97"/>
      <c r="F530" s="98"/>
      <c r="G530" s="97"/>
      <c r="H530" s="97"/>
      <c r="J530" s="97"/>
      <c r="K530" s="97"/>
      <c r="L530" s="97"/>
      <c r="N530" s="84" t="str" cm="1">
        <f t="array" ref="N530">IF($C530="","",_xll.ECONOMATICA($C530,"open",,"RealTime"))</f>
        <v/>
      </c>
      <c r="O530" s="84" t="str" cm="1">
        <f t="array" ref="O530">IF($C530="","",_xll.ECONOMATICA($C530,"high",,"RealTime"))</f>
        <v/>
      </c>
      <c r="P530" s="84" t="str" cm="1">
        <f t="array" ref="P530">IF($C530="","",_xll.ECONOMATICA($C530,"low",,"RealTime"))</f>
        <v/>
      </c>
      <c r="Q530" s="84" t="str" cm="1">
        <f t="array" ref="Q530">IF($C530="","",_xll.ECONOMATICA($C530,"price",,"RealTime"))</f>
        <v/>
      </c>
      <c r="R530" s="84"/>
      <c r="S530" s="84" t="str" cm="1">
        <f t="array" ref="S530">IF($C530="","",_xll.ECONOMATICA($C530,"bidprice",,"RealTime"))</f>
        <v/>
      </c>
      <c r="T530" s="84" t="str" cm="1">
        <f t="array" ref="T530">IF($C530="","",_xll.ECONOMATICA($C530,"askprice",,"RealTime"))</f>
        <v/>
      </c>
      <c r="U530" s="88" t="str" cm="1">
        <f t="array" ref="U530">IF($C530="","",_xll.ECONOMATICA($C530,"pricediff",,"RealTime"))</f>
        <v/>
      </c>
      <c r="V530" s="88" t="str" cm="1">
        <f t="array" ref="V530">IF($C530="","",_xll.ECONOMATICA($C530,"percentdiff",,"RealTime"))</f>
        <v/>
      </c>
      <c r="W530" s="84" t="str" cm="1">
        <f t="array" ref="W530">IF($C530="","",_xll.ECONOMATICA($C530,"#shares",,"RealTime"))</f>
        <v/>
      </c>
      <c r="X530" s="84" t="str" cm="1">
        <f t="array" ref="X530">IF($C530="","",_xll.ECONOMATICA($C530,"volume$",,"RealTime"))</f>
        <v/>
      </c>
      <c r="Y530" s="89" t="str" cm="1">
        <f t="array" ref="Y530">IF($C530="","",_xll.ECONOMATICA($C530,"date",,"RealTime"))</f>
        <v/>
      </c>
    </row>
    <row r="531" spans="3:25" ht="15.5">
      <c r="C531" s="91"/>
      <c r="D531" s="92"/>
      <c r="E531" s="93"/>
      <c r="F531" s="94"/>
      <c r="G531" s="93"/>
      <c r="H531" s="93"/>
      <c r="J531" s="93"/>
      <c r="K531" s="93"/>
      <c r="L531" s="93"/>
      <c r="N531" s="83" t="str" cm="1">
        <f t="array" ref="N531">IF($C531="","",_xll.ECONOMATICA($C531,"open",,"RealTime"))</f>
        <v/>
      </c>
      <c r="O531" s="83" t="str" cm="1">
        <f t="array" ref="O531">IF($C531="","",_xll.ECONOMATICA($C531,"high",,"RealTime"))</f>
        <v/>
      </c>
      <c r="P531" s="83" t="str" cm="1">
        <f t="array" ref="P531">IF($C531="","",_xll.ECONOMATICA($C531,"low",,"RealTime"))</f>
        <v/>
      </c>
      <c r="Q531" s="83" t="str" cm="1">
        <f t="array" ref="Q531">IF($C531="","",_xll.ECONOMATICA($C531,"price",,"RealTime"))</f>
        <v/>
      </c>
      <c r="R531" s="83"/>
      <c r="S531" s="83" t="str" cm="1">
        <f t="array" ref="S531">IF($C531="","",_xll.ECONOMATICA($C531,"bidprice",,"RealTime"))</f>
        <v/>
      </c>
      <c r="T531" s="83" t="str" cm="1">
        <f t="array" ref="T531">IF($C531="","",_xll.ECONOMATICA($C531,"askprice",,"RealTime"))</f>
        <v/>
      </c>
      <c r="U531" s="86" t="str" cm="1">
        <f t="array" ref="U531">IF($C531="","",_xll.ECONOMATICA($C531,"pricediff",,"RealTime"))</f>
        <v/>
      </c>
      <c r="V531" s="86" t="str" cm="1">
        <f t="array" ref="V531">IF($C531="","",_xll.ECONOMATICA($C531,"percentdiff",,"RealTime"))</f>
        <v/>
      </c>
      <c r="W531" s="83" t="str" cm="1">
        <f t="array" ref="W531">IF($C531="","",_xll.ECONOMATICA($C531,"#shares",,"RealTime"))</f>
        <v/>
      </c>
      <c r="X531" s="83" t="str" cm="1">
        <f t="array" ref="X531">IF($C531="","",_xll.ECONOMATICA($C531,"volume$",,"RealTime"))</f>
        <v/>
      </c>
      <c r="Y531" s="87" t="str" cm="1">
        <f t="array" ref="Y531">IF($C531="","",_xll.ECONOMATICA($C531,"date",,"RealTime"))</f>
        <v/>
      </c>
    </row>
    <row r="532" spans="3:25" ht="15.5">
      <c r="C532" s="95"/>
      <c r="D532" s="96"/>
      <c r="E532" s="97"/>
      <c r="F532" s="98"/>
      <c r="G532" s="97"/>
      <c r="H532" s="97"/>
      <c r="J532" s="97"/>
      <c r="K532" s="97"/>
      <c r="L532" s="97"/>
      <c r="N532" s="84" t="str" cm="1">
        <f t="array" ref="N532">IF($C532="","",_xll.ECONOMATICA($C532,"open",,"RealTime"))</f>
        <v/>
      </c>
      <c r="O532" s="84" t="str" cm="1">
        <f t="array" ref="O532">IF($C532="","",_xll.ECONOMATICA($C532,"high",,"RealTime"))</f>
        <v/>
      </c>
      <c r="P532" s="84" t="str" cm="1">
        <f t="array" ref="P532">IF($C532="","",_xll.ECONOMATICA($C532,"low",,"RealTime"))</f>
        <v/>
      </c>
      <c r="Q532" s="84" t="str" cm="1">
        <f t="array" ref="Q532">IF($C532="","",_xll.ECONOMATICA($C532,"price",,"RealTime"))</f>
        <v/>
      </c>
      <c r="R532" s="84"/>
      <c r="S532" s="84" t="str" cm="1">
        <f t="array" ref="S532">IF($C532="","",_xll.ECONOMATICA($C532,"bidprice",,"RealTime"))</f>
        <v/>
      </c>
      <c r="T532" s="84" t="str" cm="1">
        <f t="array" ref="T532">IF($C532="","",_xll.ECONOMATICA($C532,"askprice",,"RealTime"))</f>
        <v/>
      </c>
      <c r="U532" s="88" t="str" cm="1">
        <f t="array" ref="U532">IF($C532="","",_xll.ECONOMATICA($C532,"pricediff",,"RealTime"))</f>
        <v/>
      </c>
      <c r="V532" s="88" t="str" cm="1">
        <f t="array" ref="V532">IF($C532="","",_xll.ECONOMATICA($C532,"percentdiff",,"RealTime"))</f>
        <v/>
      </c>
      <c r="W532" s="84" t="str" cm="1">
        <f t="array" ref="W532">IF($C532="","",_xll.ECONOMATICA($C532,"#shares",,"RealTime"))</f>
        <v/>
      </c>
      <c r="X532" s="84" t="str" cm="1">
        <f t="array" ref="X532">IF($C532="","",_xll.ECONOMATICA($C532,"volume$",,"RealTime"))</f>
        <v/>
      </c>
      <c r="Y532" s="89" t="str" cm="1">
        <f t="array" ref="Y532">IF($C532="","",_xll.ECONOMATICA($C532,"date",,"RealTime"))</f>
        <v/>
      </c>
    </row>
    <row r="533" spans="3:25" ht="15.5">
      <c r="C533" s="91"/>
      <c r="D533" s="92"/>
      <c r="E533" s="93"/>
      <c r="F533" s="94"/>
      <c r="G533" s="93"/>
      <c r="H533" s="93"/>
      <c r="J533" s="93"/>
      <c r="K533" s="93"/>
      <c r="L533" s="93"/>
      <c r="N533" s="83" t="str" cm="1">
        <f t="array" ref="N533">IF($C533="","",_xll.ECONOMATICA($C533,"open",,"RealTime"))</f>
        <v/>
      </c>
      <c r="O533" s="83" t="str" cm="1">
        <f t="array" ref="O533">IF($C533="","",_xll.ECONOMATICA($C533,"high",,"RealTime"))</f>
        <v/>
      </c>
      <c r="P533" s="83" t="str" cm="1">
        <f t="array" ref="P533">IF($C533="","",_xll.ECONOMATICA($C533,"low",,"RealTime"))</f>
        <v/>
      </c>
      <c r="Q533" s="83" t="str" cm="1">
        <f t="array" ref="Q533">IF($C533="","",_xll.ECONOMATICA($C533,"price",,"RealTime"))</f>
        <v/>
      </c>
      <c r="R533" s="83"/>
      <c r="S533" s="83" t="str" cm="1">
        <f t="array" ref="S533">IF($C533="","",_xll.ECONOMATICA($C533,"bidprice",,"RealTime"))</f>
        <v/>
      </c>
      <c r="T533" s="83" t="str" cm="1">
        <f t="array" ref="T533">IF($C533="","",_xll.ECONOMATICA($C533,"askprice",,"RealTime"))</f>
        <v/>
      </c>
      <c r="U533" s="86" t="str" cm="1">
        <f t="array" ref="U533">IF($C533="","",_xll.ECONOMATICA($C533,"pricediff",,"RealTime"))</f>
        <v/>
      </c>
      <c r="V533" s="86" t="str" cm="1">
        <f t="array" ref="V533">IF($C533="","",_xll.ECONOMATICA($C533,"percentdiff",,"RealTime"))</f>
        <v/>
      </c>
      <c r="W533" s="83" t="str" cm="1">
        <f t="array" ref="W533">IF($C533="","",_xll.ECONOMATICA($C533,"#shares",,"RealTime"))</f>
        <v/>
      </c>
      <c r="X533" s="83" t="str" cm="1">
        <f t="array" ref="X533">IF($C533="","",_xll.ECONOMATICA($C533,"volume$",,"RealTime"))</f>
        <v/>
      </c>
      <c r="Y533" s="87" t="str" cm="1">
        <f t="array" ref="Y533">IF($C533="","",_xll.ECONOMATICA($C533,"date",,"RealTime"))</f>
        <v/>
      </c>
    </row>
    <row r="534" spans="3:25" ht="15.5">
      <c r="C534" s="95"/>
      <c r="D534" s="96"/>
      <c r="E534" s="97"/>
      <c r="F534" s="98"/>
      <c r="G534" s="97"/>
      <c r="H534" s="97"/>
      <c r="J534" s="97"/>
      <c r="K534" s="97"/>
      <c r="L534" s="97"/>
      <c r="N534" s="84" t="str" cm="1">
        <f t="array" ref="N534">IF($C534="","",_xll.ECONOMATICA($C534,"open",,"RealTime"))</f>
        <v/>
      </c>
      <c r="O534" s="84" t="str" cm="1">
        <f t="array" ref="O534">IF($C534="","",_xll.ECONOMATICA($C534,"high",,"RealTime"))</f>
        <v/>
      </c>
      <c r="P534" s="84" t="str" cm="1">
        <f t="array" ref="P534">IF($C534="","",_xll.ECONOMATICA($C534,"low",,"RealTime"))</f>
        <v/>
      </c>
      <c r="Q534" s="84" t="str" cm="1">
        <f t="array" ref="Q534">IF($C534="","",_xll.ECONOMATICA($C534,"price",,"RealTime"))</f>
        <v/>
      </c>
      <c r="R534" s="84"/>
      <c r="S534" s="84" t="str" cm="1">
        <f t="array" ref="S534">IF($C534="","",_xll.ECONOMATICA($C534,"bidprice",,"RealTime"))</f>
        <v/>
      </c>
      <c r="T534" s="84" t="str" cm="1">
        <f t="array" ref="T534">IF($C534="","",_xll.ECONOMATICA($C534,"askprice",,"RealTime"))</f>
        <v/>
      </c>
      <c r="U534" s="88" t="str" cm="1">
        <f t="array" ref="U534">IF($C534="","",_xll.ECONOMATICA($C534,"pricediff",,"RealTime"))</f>
        <v/>
      </c>
      <c r="V534" s="88" t="str" cm="1">
        <f t="array" ref="V534">IF($C534="","",_xll.ECONOMATICA($C534,"percentdiff",,"RealTime"))</f>
        <v/>
      </c>
      <c r="W534" s="84" t="str" cm="1">
        <f t="array" ref="W534">IF($C534="","",_xll.ECONOMATICA($C534,"#shares",,"RealTime"))</f>
        <v/>
      </c>
      <c r="X534" s="84" t="str" cm="1">
        <f t="array" ref="X534">IF($C534="","",_xll.ECONOMATICA($C534,"volume$",,"RealTime"))</f>
        <v/>
      </c>
      <c r="Y534" s="89" t="str" cm="1">
        <f t="array" ref="Y534">IF($C534="","",_xll.ECONOMATICA($C534,"date",,"RealTime"))</f>
        <v/>
      </c>
    </row>
    <row r="535" spans="3:25" ht="15.5">
      <c r="C535" s="91"/>
      <c r="D535" s="92"/>
      <c r="E535" s="93"/>
      <c r="F535" s="94"/>
      <c r="G535" s="93"/>
      <c r="H535" s="93"/>
      <c r="J535" s="93"/>
      <c r="K535" s="93"/>
      <c r="L535" s="93"/>
      <c r="N535" s="83" t="str" cm="1">
        <f t="array" ref="N535">IF($C535="","",_xll.ECONOMATICA($C535,"open",,"RealTime"))</f>
        <v/>
      </c>
      <c r="O535" s="83" t="str" cm="1">
        <f t="array" ref="O535">IF($C535="","",_xll.ECONOMATICA($C535,"high",,"RealTime"))</f>
        <v/>
      </c>
      <c r="P535" s="83" t="str" cm="1">
        <f t="array" ref="P535">IF($C535="","",_xll.ECONOMATICA($C535,"low",,"RealTime"))</f>
        <v/>
      </c>
      <c r="Q535" s="83" t="str" cm="1">
        <f t="array" ref="Q535">IF($C535="","",_xll.ECONOMATICA($C535,"price",,"RealTime"))</f>
        <v/>
      </c>
      <c r="R535" s="83"/>
      <c r="S535" s="83" t="str" cm="1">
        <f t="array" ref="S535">IF($C535="","",_xll.ECONOMATICA($C535,"bidprice",,"RealTime"))</f>
        <v/>
      </c>
      <c r="T535" s="83" t="str" cm="1">
        <f t="array" ref="T535">IF($C535="","",_xll.ECONOMATICA($C535,"askprice",,"RealTime"))</f>
        <v/>
      </c>
      <c r="U535" s="86" t="str" cm="1">
        <f t="array" ref="U535">IF($C535="","",_xll.ECONOMATICA($C535,"pricediff",,"RealTime"))</f>
        <v/>
      </c>
      <c r="V535" s="86" t="str" cm="1">
        <f t="array" ref="V535">IF($C535="","",_xll.ECONOMATICA($C535,"percentdiff",,"RealTime"))</f>
        <v/>
      </c>
      <c r="W535" s="83" t="str" cm="1">
        <f t="array" ref="W535">IF($C535="","",_xll.ECONOMATICA($C535,"#shares",,"RealTime"))</f>
        <v/>
      </c>
      <c r="X535" s="83" t="str" cm="1">
        <f t="array" ref="X535">IF($C535="","",_xll.ECONOMATICA($C535,"volume$",,"RealTime"))</f>
        <v/>
      </c>
      <c r="Y535" s="87" t="str" cm="1">
        <f t="array" ref="Y535">IF($C535="","",_xll.ECONOMATICA($C535,"date",,"RealTime"))</f>
        <v/>
      </c>
    </row>
    <row r="536" spans="3:25" ht="15.5">
      <c r="C536" s="95"/>
      <c r="D536" s="96"/>
      <c r="E536" s="97"/>
      <c r="F536" s="98"/>
      <c r="G536" s="97"/>
      <c r="H536" s="97"/>
      <c r="J536" s="97"/>
      <c r="K536" s="97"/>
      <c r="L536" s="97"/>
      <c r="N536" s="84" t="str" cm="1">
        <f t="array" ref="N536">IF($C536="","",_xll.ECONOMATICA($C536,"open",,"RealTime"))</f>
        <v/>
      </c>
      <c r="O536" s="84" t="str" cm="1">
        <f t="array" ref="O536">IF($C536="","",_xll.ECONOMATICA($C536,"high",,"RealTime"))</f>
        <v/>
      </c>
      <c r="P536" s="84" t="str" cm="1">
        <f t="array" ref="P536">IF($C536="","",_xll.ECONOMATICA($C536,"low",,"RealTime"))</f>
        <v/>
      </c>
      <c r="Q536" s="84" t="str" cm="1">
        <f t="array" ref="Q536">IF($C536="","",_xll.ECONOMATICA($C536,"price",,"RealTime"))</f>
        <v/>
      </c>
      <c r="R536" s="84"/>
      <c r="S536" s="84" t="str" cm="1">
        <f t="array" ref="S536">IF($C536="","",_xll.ECONOMATICA($C536,"bidprice",,"RealTime"))</f>
        <v/>
      </c>
      <c r="T536" s="84" t="str" cm="1">
        <f t="array" ref="T536">IF($C536="","",_xll.ECONOMATICA($C536,"askprice",,"RealTime"))</f>
        <v/>
      </c>
      <c r="U536" s="88" t="str" cm="1">
        <f t="array" ref="U536">IF($C536="","",_xll.ECONOMATICA($C536,"pricediff",,"RealTime"))</f>
        <v/>
      </c>
      <c r="V536" s="88" t="str" cm="1">
        <f t="array" ref="V536">IF($C536="","",_xll.ECONOMATICA($C536,"percentdiff",,"RealTime"))</f>
        <v/>
      </c>
      <c r="W536" s="84" t="str" cm="1">
        <f t="array" ref="W536">IF($C536="","",_xll.ECONOMATICA($C536,"#shares",,"RealTime"))</f>
        <v/>
      </c>
      <c r="X536" s="84" t="str" cm="1">
        <f t="array" ref="X536">IF($C536="","",_xll.ECONOMATICA($C536,"volume$",,"RealTime"))</f>
        <v/>
      </c>
      <c r="Y536" s="89" t="str" cm="1">
        <f t="array" ref="Y536">IF($C536="","",_xll.ECONOMATICA($C536,"date",,"RealTime"))</f>
        <v/>
      </c>
    </row>
    <row r="537" spans="3:25" ht="15.5">
      <c r="C537" s="91"/>
      <c r="D537" s="92"/>
      <c r="E537" s="93"/>
      <c r="F537" s="94"/>
      <c r="G537" s="93"/>
      <c r="H537" s="93"/>
      <c r="J537" s="93"/>
      <c r="K537" s="93"/>
      <c r="L537" s="93"/>
      <c r="N537" s="83" t="str" cm="1">
        <f t="array" ref="N537">IF($C537="","",_xll.ECONOMATICA($C537,"open",,"RealTime"))</f>
        <v/>
      </c>
      <c r="O537" s="83" t="str" cm="1">
        <f t="array" ref="O537">IF($C537="","",_xll.ECONOMATICA($C537,"high",,"RealTime"))</f>
        <v/>
      </c>
      <c r="P537" s="83" t="str" cm="1">
        <f t="array" ref="P537">IF($C537="","",_xll.ECONOMATICA($C537,"low",,"RealTime"))</f>
        <v/>
      </c>
      <c r="Q537" s="83" t="str" cm="1">
        <f t="array" ref="Q537">IF($C537="","",_xll.ECONOMATICA($C537,"price",,"RealTime"))</f>
        <v/>
      </c>
      <c r="R537" s="83"/>
      <c r="S537" s="83" t="str" cm="1">
        <f t="array" ref="S537">IF($C537="","",_xll.ECONOMATICA($C537,"bidprice",,"RealTime"))</f>
        <v/>
      </c>
      <c r="T537" s="83" t="str" cm="1">
        <f t="array" ref="T537">IF($C537="","",_xll.ECONOMATICA($C537,"askprice",,"RealTime"))</f>
        <v/>
      </c>
      <c r="U537" s="86" t="str" cm="1">
        <f t="array" ref="U537">IF($C537="","",_xll.ECONOMATICA($C537,"pricediff",,"RealTime"))</f>
        <v/>
      </c>
      <c r="V537" s="86" t="str" cm="1">
        <f t="array" ref="V537">IF($C537="","",_xll.ECONOMATICA($C537,"percentdiff",,"RealTime"))</f>
        <v/>
      </c>
      <c r="W537" s="83" t="str" cm="1">
        <f t="array" ref="W537">IF($C537="","",_xll.ECONOMATICA($C537,"#shares",,"RealTime"))</f>
        <v/>
      </c>
      <c r="X537" s="83" t="str" cm="1">
        <f t="array" ref="X537">IF($C537="","",_xll.ECONOMATICA($C537,"volume$",,"RealTime"))</f>
        <v/>
      </c>
      <c r="Y537" s="87" t="str" cm="1">
        <f t="array" ref="Y537">IF($C537="","",_xll.ECONOMATICA($C537,"date",,"RealTime"))</f>
        <v/>
      </c>
    </row>
    <row r="538" spans="3:25" ht="15.5">
      <c r="C538" s="95"/>
      <c r="D538" s="99"/>
      <c r="E538" s="97"/>
      <c r="F538" s="100"/>
      <c r="G538" s="97"/>
      <c r="H538" s="97"/>
      <c r="J538" s="97"/>
      <c r="K538" s="97"/>
      <c r="L538" s="97"/>
      <c r="N538" s="85" t="str" cm="1">
        <f t="array" ref="N538">IF($C538="","",_xll.ECONOMATICA($C538,"open",,"RealTime"))</f>
        <v/>
      </c>
      <c r="O538" s="85" t="str" cm="1">
        <f t="array" ref="O538">IF($C538="","",_xll.ECONOMATICA($C538,"high",,"RealTime"))</f>
        <v/>
      </c>
      <c r="P538" s="85" t="str" cm="1">
        <f t="array" ref="P538">IF($C538="","",_xll.ECONOMATICA($C538,"low",,"RealTime"))</f>
        <v/>
      </c>
      <c r="Q538" s="85" t="str" cm="1">
        <f t="array" ref="Q538">IF($C538="","",_xll.ECONOMATICA($C538,"price",,"RealTime"))</f>
        <v/>
      </c>
      <c r="R538" s="85"/>
      <c r="S538" s="85" t="str" cm="1">
        <f t="array" ref="S538">IF($C538="","",_xll.ECONOMATICA($C538,"bidprice",,"RealTime"))</f>
        <v/>
      </c>
      <c r="T538" s="85" t="str" cm="1">
        <f t="array" ref="T538">IF($C538="","",_xll.ECONOMATICA($C538,"askprice",,"RealTime"))</f>
        <v/>
      </c>
      <c r="U538" s="85" t="str" cm="1">
        <f t="array" ref="U538">IF($C538="","",_xll.ECONOMATICA($C538,"pricediff",,"RealTime"))</f>
        <v/>
      </c>
      <c r="V538" s="90" t="str" cm="1">
        <f t="array" ref="V538">IF($C538="","",_xll.ECONOMATICA($C538,"percentdiff",,"RealTime"))</f>
        <v/>
      </c>
      <c r="W538" s="85" t="str" cm="1">
        <f t="array" ref="W538">IF($C538="","",_xll.ECONOMATICA($C538,"#shares",,"RealTime"))</f>
        <v/>
      </c>
      <c r="X538" s="85" t="str" cm="1">
        <f t="array" ref="X538">IF($C538="","",_xll.ECONOMATICA($C538,"volume$",,"RealTime"))</f>
        <v/>
      </c>
      <c r="Y538" s="85" t="str" cm="1">
        <f t="array" ref="Y538">IF($C538="","",_xll.ECONOMATICA($C538,"date",,"RealTime"))</f>
        <v/>
      </c>
    </row>
    <row r="539" spans="3:25" ht="15.5">
      <c r="C539" s="91"/>
      <c r="D539" s="101"/>
      <c r="E539" s="93"/>
      <c r="F539" s="102"/>
      <c r="G539" s="93"/>
      <c r="H539" s="93"/>
      <c r="J539" s="93"/>
      <c r="K539" s="93"/>
      <c r="L539" s="93"/>
      <c r="N539" s="17" t="str" cm="1">
        <f t="array" ref="N539">IF($C539="","",_xll.ECONOMATICA($C539,"open",,"RealTime"))</f>
        <v/>
      </c>
      <c r="O539" s="17" t="str" cm="1">
        <f t="array" ref="O539">IF($C539="","",_xll.ECONOMATICA($C539,"high",,"RealTime"))</f>
        <v/>
      </c>
      <c r="P539" s="17" t="str" cm="1">
        <f t="array" ref="P539">IF($C539="","",_xll.ECONOMATICA($C539,"low",,"RealTime"))</f>
        <v/>
      </c>
      <c r="Q539" s="17" t="str" cm="1">
        <f t="array" ref="Q539">IF($C539="","",_xll.ECONOMATICA($C539,"price",,"RealTime"))</f>
        <v/>
      </c>
      <c r="S539" s="15" t="str" cm="1">
        <f t="array" ref="S539">IF($C539="","",_xll.ECONOMATICA($C539,"bidprice",,"RealTime"))</f>
        <v/>
      </c>
      <c r="T539" s="17" t="str" cm="1">
        <f t="array" ref="T539">IF($C539="","",_xll.ECONOMATICA($C539,"askprice",,"RealTime"))</f>
        <v/>
      </c>
      <c r="U539" s="17" t="str" cm="1">
        <f t="array" ref="U539">IF($C539="","",_xll.ECONOMATICA($C539,"pricediff",,"RealTime"))</f>
        <v/>
      </c>
      <c r="V539" s="17" t="str" cm="1">
        <f t="array" ref="V539">IF($C539="","",_xll.ECONOMATICA($C539,"percentdiff",,"RealTime"))</f>
        <v/>
      </c>
      <c r="W539" s="17" t="str" cm="1">
        <f t="array" ref="W539">IF($C539="","",_xll.ECONOMATICA($C539,"#shares",,"RealTime"))</f>
        <v/>
      </c>
      <c r="X539" s="17" t="str" cm="1">
        <f t="array" ref="X539">IF($C539="","",_xll.ECONOMATICA($C539,"volume$",,"RealTime"))</f>
        <v/>
      </c>
      <c r="Y539" s="17" t="str" cm="1">
        <f t="array" ref="Y539">IF($C539="","",_xll.ECONOMATICA($C539,"date",,"RealTime"))</f>
        <v/>
      </c>
    </row>
    <row r="540" spans="3:25">
      <c r="C540" s="103"/>
      <c r="D540" s="103"/>
      <c r="E540" s="103"/>
      <c r="F540" s="103"/>
      <c r="G540" s="103"/>
      <c r="H540" s="103"/>
    </row>
  </sheetData>
  <mergeCells count="5">
    <mergeCell ref="F30:G30"/>
    <mergeCell ref="J30:K30"/>
    <mergeCell ref="K48:L48"/>
    <mergeCell ref="V48:W48"/>
    <mergeCell ref="W6:Y6"/>
  </mergeCells>
  <conditionalFormatting sqref="C50:H538">
    <cfRule type="expression" dxfId="48" priority="57">
      <formula>EVEN(ROW())=ROW()</formula>
    </cfRule>
    <cfRule type="expression" dxfId="47" priority="58">
      <formula>ODD(ROW())=ROW()</formula>
    </cfRule>
  </conditionalFormatting>
  <conditionalFormatting sqref="E22">
    <cfRule type="cellIs" dxfId="46" priority="84" operator="lessThan">
      <formula>0</formula>
    </cfRule>
    <cfRule type="cellIs" dxfId="45" priority="83" operator="greaterThanOrEqual">
      <formula>0</formula>
    </cfRule>
  </conditionalFormatting>
  <conditionalFormatting sqref="E26">
    <cfRule type="cellIs" dxfId="44" priority="78" operator="lessThan">
      <formula>0</formula>
    </cfRule>
    <cfRule type="cellIs" dxfId="43" priority="77" operator="greaterThanOrEqual">
      <formula>0</formula>
    </cfRule>
  </conditionalFormatting>
  <conditionalFormatting sqref="E11:F11 E14 AN16 E18">
    <cfRule type="cellIs" dxfId="42" priority="85" operator="greaterThanOrEqual">
      <formula>0</formula>
    </cfRule>
    <cfRule type="cellIs" dxfId="41" priority="86" operator="lessThan">
      <formula>0</formula>
    </cfRule>
  </conditionalFormatting>
  <conditionalFormatting sqref="E31:F46">
    <cfRule type="expression" dxfId="40" priority="39">
      <formula>EVEN(ROW())=ROW()</formula>
    </cfRule>
    <cfRule type="expression" dxfId="39" priority="40">
      <formula>ODD(ROW())=ROW()</formula>
    </cfRule>
  </conditionalFormatting>
  <conditionalFormatting sqref="G47:I47 G31:I35 G36:G46">
    <cfRule type="dataBar" priority="141">
      <dataBar>
        <cfvo type="min"/>
        <cfvo type="max"/>
        <color rgb="FF2BA59A"/>
      </dataBar>
      <extLst>
        <ext xmlns:x14="http://schemas.microsoft.com/office/spreadsheetml/2009/9/main" uri="{B025F937-C7B1-47D3-B67F-A62EFF666E3E}">
          <x14:id>{6D487AF7-C277-48F7-8044-26530C690895}</x14:id>
        </ext>
      </extLst>
    </cfRule>
  </conditionalFormatting>
  <conditionalFormatting sqref="H36:I39">
    <cfRule type="dataBar" priority="46">
      <dataBar>
        <cfvo type="min"/>
        <cfvo type="max"/>
        <color rgb="FF2BA59A"/>
      </dataBar>
      <extLst>
        <ext xmlns:x14="http://schemas.microsoft.com/office/spreadsheetml/2009/9/main" uri="{B025F937-C7B1-47D3-B67F-A62EFF666E3E}">
          <x14:id>{DF5046E5-37A6-4066-94B6-F36C26E01B23}</x14:id>
        </ext>
      </extLst>
    </cfRule>
  </conditionalFormatting>
  <conditionalFormatting sqref="H40:I46">
    <cfRule type="dataBar" priority="147">
      <dataBar>
        <cfvo type="min"/>
        <cfvo type="max"/>
        <color rgb="FF2BA59A"/>
      </dataBar>
      <extLst>
        <ext xmlns:x14="http://schemas.microsoft.com/office/spreadsheetml/2009/9/main" uri="{B025F937-C7B1-47D3-B67F-A62EFF666E3E}">
          <x14:id>{0100A750-4200-4666-B8F9-B17E36DE9020}</x14:id>
        </ext>
      </extLst>
    </cfRule>
  </conditionalFormatting>
  <conditionalFormatting sqref="J31:J47">
    <cfRule type="dataBar" priority="143">
      <dataBar>
        <cfvo type="min"/>
        <cfvo type="max"/>
        <color rgb="FFD24745"/>
      </dataBar>
      <extLst>
        <ext xmlns:x14="http://schemas.microsoft.com/office/spreadsheetml/2009/9/main" uri="{B025F937-C7B1-47D3-B67F-A62EFF666E3E}">
          <x14:id>{42CAB393-56EF-4814-A1FE-20E6AE132845}</x14:id>
        </ext>
      </extLst>
    </cfRule>
  </conditionalFormatting>
  <conditionalFormatting sqref="J50:L538">
    <cfRule type="expression" dxfId="38" priority="51">
      <formula>EVEN(ROW())=ROW()</formula>
    </cfRule>
    <cfRule type="expression" dxfId="37" priority="52">
      <formula>ODD(ROW())=ROW()</formula>
    </cfRule>
  </conditionalFormatting>
  <conditionalFormatting sqref="K12 AL20:AL27">
    <cfRule type="cellIs" dxfId="36" priority="102" operator="lessThan">
      <formula>0</formula>
    </cfRule>
    <cfRule type="cellIs" dxfId="35" priority="101" operator="greaterThanOrEqual">
      <formula>0</formula>
    </cfRule>
  </conditionalFormatting>
  <conditionalFormatting sqref="K17">
    <cfRule type="cellIs" dxfId="34" priority="3" operator="greaterThanOrEqual">
      <formula>0</formula>
    </cfRule>
    <cfRule type="cellIs" dxfId="33" priority="4" operator="lessThan">
      <formula>0</formula>
    </cfRule>
  </conditionalFormatting>
  <conditionalFormatting sqref="K22">
    <cfRule type="cellIs" dxfId="32" priority="1" operator="greaterThanOrEqual">
      <formula>0</formula>
    </cfRule>
    <cfRule type="cellIs" dxfId="31" priority="2" operator="lessThan">
      <formula>0</formula>
    </cfRule>
  </conditionalFormatting>
  <conditionalFormatting sqref="K31:L46">
    <cfRule type="expression" dxfId="30" priority="37">
      <formula>EVEN(ROW())=ROW()</formula>
    </cfRule>
    <cfRule type="expression" dxfId="29" priority="38">
      <formula>ODD(ROW())=ROW()</formula>
    </cfRule>
  </conditionalFormatting>
  <conditionalFormatting sqref="M50:M218">
    <cfRule type="colorScale" priority="130">
      <colorScale>
        <cfvo type="min"/>
        <cfvo type="percentile" val="50"/>
        <cfvo type="max"/>
        <color rgb="FFF8696B"/>
        <color theme="0"/>
        <color rgb="FF5A8AC6"/>
      </colorScale>
    </cfRule>
  </conditionalFormatting>
  <conditionalFormatting sqref="N31:Q46">
    <cfRule type="expression" dxfId="28" priority="5">
      <formula>EVEN(ROW())=ROW()</formula>
    </cfRule>
    <cfRule type="expression" dxfId="27" priority="6">
      <formula>ODD(ROW())=ROW()</formula>
    </cfRule>
  </conditionalFormatting>
  <conditionalFormatting sqref="N50:Y538">
    <cfRule type="expression" dxfId="26" priority="60">
      <formula>ODD(ROW())=ROW()</formula>
    </cfRule>
    <cfRule type="expression" dxfId="25" priority="59">
      <formula>EVEN(ROW())=ROW()</formula>
    </cfRule>
  </conditionalFormatting>
  <conditionalFormatting sqref="P31:P46">
    <cfRule type="cellIs" dxfId="24" priority="10" operator="lessThan">
      <formula>0</formula>
    </cfRule>
    <cfRule type="cellIs" dxfId="23" priority="9" operator="greaterThanOrEqual">
      <formula>0</formula>
    </cfRule>
  </conditionalFormatting>
  <conditionalFormatting sqref="S31:Y46">
    <cfRule type="expression" dxfId="22" priority="24">
      <formula>ODD(ROW())=ROW()</formula>
    </cfRule>
    <cfRule type="expression" dxfId="21" priority="23">
      <formula>EVEN(ROW())=ROW()</formula>
    </cfRule>
  </conditionalFormatting>
  <conditionalFormatting sqref="T13">
    <cfRule type="cellIs" dxfId="20" priority="115" operator="greaterThanOrEqual">
      <formula>0</formula>
    </cfRule>
    <cfRule type="cellIs" dxfId="19" priority="116" operator="lessThan">
      <formula>0</formula>
    </cfRule>
  </conditionalFormatting>
  <conditionalFormatting sqref="T19">
    <cfRule type="cellIs" dxfId="18" priority="95" operator="greaterThanOrEqual">
      <formula>0</formula>
    </cfRule>
    <cfRule type="cellIs" dxfId="17" priority="96" operator="lessThan">
      <formula>0</formula>
    </cfRule>
  </conditionalFormatting>
  <conditionalFormatting sqref="U31:V46">
    <cfRule type="cellIs" dxfId="16" priority="26" operator="lessThan">
      <formula>0</formula>
    </cfRule>
    <cfRule type="cellIs" dxfId="15" priority="25" operator="greaterThanOrEqual">
      <formula>0</formula>
    </cfRule>
  </conditionalFormatting>
  <conditionalFormatting sqref="U50:V537">
    <cfRule type="cellIs" dxfId="14" priority="62" operator="lessThan">
      <formula>0</formula>
    </cfRule>
    <cfRule type="cellIs" dxfId="13" priority="61" operator="greaterThanOrEqual">
      <formula>0</formula>
    </cfRule>
  </conditionalFormatting>
  <conditionalFormatting sqref="V13">
    <cfRule type="cellIs" dxfId="12" priority="113" operator="greaterThanOrEqual">
      <formula>0</formula>
    </cfRule>
    <cfRule type="cellIs" dxfId="11" priority="114" operator="lessThan">
      <formula>0</formula>
    </cfRule>
  </conditionalFormatting>
  <conditionalFormatting sqref="V19">
    <cfRule type="cellIs" dxfId="10" priority="93" operator="greaterThanOrEqual">
      <formula>0</formula>
    </cfRule>
    <cfRule type="cellIs" dxfId="9" priority="94" operator="lessThan">
      <formula>0</formula>
    </cfRule>
  </conditionalFormatting>
  <conditionalFormatting sqref="V25">
    <cfRule type="cellIs" dxfId="8" priority="87" operator="greaterThanOrEqual">
      <formula>0</formula>
    </cfRule>
    <cfRule type="cellIs" dxfId="7" priority="88" operator="lessThan">
      <formula>0</formula>
    </cfRule>
  </conditionalFormatting>
  <conditionalFormatting sqref="X13">
    <cfRule type="cellIs" dxfId="6" priority="98" operator="lessThan">
      <formula>0</formula>
    </cfRule>
    <cfRule type="cellIs" dxfId="5" priority="97" operator="greaterThanOrEqual">
      <formula>0</formula>
    </cfRule>
  </conditionalFormatting>
  <conditionalFormatting sqref="X19">
    <cfRule type="cellIs" dxfId="4" priority="91" operator="greaterThanOrEqual">
      <formula>0</formula>
    </cfRule>
    <cfRule type="cellIs" dxfId="3" priority="92" operator="lessThan">
      <formula>0</formula>
    </cfRule>
  </conditionalFormatting>
  <conditionalFormatting sqref="AL18:AL19 AK20:AK27 N28">
    <cfRule type="cellIs" dxfId="2" priority="120" operator="greaterThan">
      <formula>0</formula>
    </cfRule>
  </conditionalFormatting>
  <dataValidations disablePrompts="1" count="2">
    <dataValidation type="list" allowBlank="1" showInputMessage="1" showErrorMessage="1" sqref="K48:L48" xr:uid="{7C625784-CDFF-467B-A5EF-5A4EE470A957}">
      <formula1>OFFSET($A$50,0,0,COUNTA($A$50:$A$998,1))</formula1>
    </dataValidation>
    <dataValidation type="list" allowBlank="1" showInputMessage="1" sqref="X48" xr:uid="{12A5B114-FD1C-4D8A-B6DF-0A393B922BA1}">
      <formula1>"IBOV,IBXX,IBXL,IDIV,IBRA,ICO2,ICON,IEEX,IFNC,IGNM,IGCT,IGCX,IMAT,IMOB,IFNC,INDX,ISEE,ITAG,IVBX,MLCX,SMLL,UTIL"</formula1>
    </dataValidation>
  </dataValidations>
  <printOptions horizontalCentered="1"/>
  <pageMargins left="0.19685039370078741" right="0.19685039370078741" top="0.19685039370078741" bottom="0.23622047244094491" header="0.11811023622047245" footer="0"/>
  <pageSetup paperSize="9" scale="31" orientation="portrait" r:id="rId1"/>
  <headerFooter alignWithMargins="0">
    <oddFooter>&amp;L&amp;"Segoe UI Light,Negrito"&amp;9&amp;K006B66Fonte: Economatica&amp;R&amp;"Segoe UI Light,Negrito"&amp;9&amp;K006B66www.economatica.com</oddFooter>
  </headerFooter>
  <drawing r:id="rId2"/>
  <legacyDrawing r:id="rId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D487AF7-C277-48F7-8044-26530C690895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G47:I47 G31:I35 G36:G46</xm:sqref>
        </x14:conditionalFormatting>
        <x14:conditionalFormatting xmlns:xm="http://schemas.microsoft.com/office/excel/2006/main">
          <x14:cfRule type="dataBar" id="{DF5046E5-37A6-4066-94B6-F36C26E01B23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H36:I39</xm:sqref>
        </x14:conditionalFormatting>
        <x14:conditionalFormatting xmlns:xm="http://schemas.microsoft.com/office/excel/2006/main">
          <x14:cfRule type="dataBar" id="{0100A750-4200-4666-B8F9-B17E36DE9020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H40:I46</xm:sqref>
        </x14:conditionalFormatting>
        <x14:conditionalFormatting xmlns:xm="http://schemas.microsoft.com/office/excel/2006/main">
          <x14:cfRule type="dataBar" id="{42CAB393-56EF-4814-A1FE-20E6AE132845}">
            <x14:dataBar minLength="0" maxLength="100">
              <x14:cfvo type="autoMin"/>
              <x14:cfvo type="autoMax"/>
              <x14:negativeFillColor rgb="FFFF0000"/>
              <x14:axisColor rgb="FF000000"/>
            </x14:dataBar>
          </x14:cfRule>
          <xm:sqref>J31:J47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CE0C3-9E9E-406B-B386-5B88ECCDE827}">
  <sheetPr codeName="Planilha4">
    <tabColor rgb="FFBD9613"/>
  </sheetPr>
  <dimension ref="B1:L18"/>
  <sheetViews>
    <sheetView showGridLines="0" zoomScaleNormal="80" workbookViewId="0">
      <selection activeCell="C12" sqref="C12"/>
    </sheetView>
  </sheetViews>
  <sheetFormatPr defaultColWidth="9.1796875" defaultRowHeight="16"/>
  <cols>
    <col min="1" max="1" width="2.81640625" style="2" customWidth="1"/>
    <col min="2" max="2" width="31.1796875" style="2" bestFit="1" customWidth="1"/>
    <col min="3" max="3" width="16.81640625" style="2" customWidth="1"/>
    <col min="4" max="4" width="10.81640625" style="2" customWidth="1"/>
    <col min="5" max="7" width="9.1796875" style="2"/>
    <col min="8" max="8" width="11.90625" style="2" customWidth="1"/>
    <col min="9" max="9" width="28.81640625" style="2" bestFit="1" customWidth="1"/>
    <col min="10" max="10" width="28.81640625" style="2" customWidth="1"/>
    <col min="11" max="16384" width="9.1796875" style="2"/>
  </cols>
  <sheetData>
    <row r="1" spans="2:12" ht="24" customHeight="1" thickBot="1">
      <c r="B1" s="136"/>
      <c r="C1" s="136"/>
      <c r="D1" s="136"/>
    </row>
    <row r="2" spans="2:12" s="1" customFormat="1" ht="16.5" thickTop="1"/>
    <row r="3" spans="2:12" s="1" customFormat="1"/>
    <row r="4" spans="2:12" s="1" customFormat="1"/>
    <row r="5" spans="2:12" s="1" customFormat="1"/>
    <row r="6" spans="2:12" s="3" customFormat="1" ht="15" customHeight="1">
      <c r="I6" s="2"/>
      <c r="J6" s="2"/>
      <c r="K6" s="2"/>
      <c r="L6" s="2"/>
    </row>
    <row r="7" spans="2:12" s="4" customFormat="1" ht="16.5" thickBot="1">
      <c r="B7" s="6" t="s">
        <v>15</v>
      </c>
      <c r="C7" s="7"/>
      <c r="D7" s="13" t="s">
        <v>16</v>
      </c>
      <c r="I7" s="2"/>
      <c r="J7" s="2"/>
      <c r="K7" s="2"/>
      <c r="L7" s="2"/>
    </row>
    <row r="8" spans="2:12" ht="16.5" thickTop="1">
      <c r="B8" s="8" t="s">
        <v>0</v>
      </c>
      <c r="C8" s="52" cm="1">
        <f t="array" ref="C8">IFERROR(_xll.ECONOMATICA("SPX&lt;TRADINGECONOMICS&gt;","percentdiff",,"RealTime",,,,),0)</f>
        <v>-1.36</v>
      </c>
      <c r="D8" s="5" t="str">
        <f>IF(C8&gt;=0,"p","q")</f>
        <v>q</v>
      </c>
    </row>
    <row r="9" spans="2:12">
      <c r="B9" s="9" t="s">
        <v>1</v>
      </c>
      <c r="C9" s="53" cm="1">
        <f t="array" ref="C9">IFERROR(_xll.ECONOMATICA("DJIA&lt;XNYS&gt;","percentdiff",,"RealTime",,,,),0)</f>
        <v>0</v>
      </c>
      <c r="D9" s="14" t="str">
        <f>IF(C9&gt;=0,"p","q")</f>
        <v>p</v>
      </c>
    </row>
    <row r="10" spans="2:12">
      <c r="B10" s="10" t="s">
        <v>3</v>
      </c>
      <c r="C10" s="54" cm="1">
        <f t="array" ref="C10">IFERROR(_xll.ECONOMATICA("NDAQ&lt;XNYS&gt;","percentdiff",,"RealTime",,,,),0)</f>
        <v>0.66</v>
      </c>
      <c r="D10" s="14" t="str">
        <f t="shared" ref="D10:D14" si="0">IF(C10&gt;=0,"p","q")</f>
        <v>p</v>
      </c>
    </row>
    <row r="11" spans="2:12">
      <c r="B11" s="9" t="s">
        <v>2</v>
      </c>
      <c r="C11" s="53" cm="1">
        <f t="array" ref="C11">IFERROR(_xll.ECONOMATICA("IBOV&lt;XBSP&gt;","percentdiff",,"RealTime",,,,),0)</f>
        <v>-0.745</v>
      </c>
      <c r="D11" s="14" t="str">
        <f t="shared" si="0"/>
        <v>q</v>
      </c>
    </row>
    <row r="12" spans="2:12">
      <c r="B12" s="11" t="s">
        <v>59</v>
      </c>
      <c r="C12" s="55" cm="1">
        <f t="array" ref="C12">IFERROR(_xll.ECONOMATICA("MERVAL&lt;TRADINGECONOMICS&gt;","percentdiff",,"RealTime",,,,),0)</f>
        <v>4.8099999999999996</v>
      </c>
      <c r="D12" s="14" t="str">
        <f>IF(C12&gt;=0,"p","q")</f>
        <v>p</v>
      </c>
    </row>
    <row r="13" spans="2:12">
      <c r="B13" s="12" t="s">
        <v>60</v>
      </c>
      <c r="C13" s="56" cm="1">
        <f t="array" ref="C13">IFERROR(_xll.ECONOMATICA("MEXBOL&lt;TRADINGECONOMICS&gt;","percentdiff",,"RealTime",,,,),0)</f>
        <v>-1.1000000000000001</v>
      </c>
      <c r="D13" s="14" t="str">
        <f t="shared" si="0"/>
        <v>q</v>
      </c>
    </row>
    <row r="14" spans="2:12">
      <c r="B14" s="108" t="s">
        <v>61</v>
      </c>
      <c r="C14" s="57" cm="1">
        <f t="array" ref="C14">IFERROR(_xll.ECONOMATICA("IGBC&lt;TRADINGECONOMICS&gt;","percentdiff",,"RealTime",,,,),0)</f>
        <v>1.65</v>
      </c>
      <c r="D14" s="14" t="str">
        <f t="shared" si="0"/>
        <v>p</v>
      </c>
    </row>
    <row r="15" spans="2:12">
      <c r="B15" s="9" t="s">
        <v>381</v>
      </c>
      <c r="C15" s="53" cm="1">
        <f t="array" ref="C15">IFERROR(_xll.ECONOMATICA("XIN9&lt;TRADINGECONOMICS&gt;","percentdiff",,"RealTime",,,,),0)</f>
        <v>-0.45140000000000002</v>
      </c>
      <c r="D15" s="14" t="str">
        <f>IF(C15&gt;0,"p","q")</f>
        <v>q</v>
      </c>
    </row>
    <row r="16" spans="2:12">
      <c r="B16" s="10" t="s">
        <v>382</v>
      </c>
      <c r="C16" s="54" cm="1">
        <f t="array" ref="C16">IFERROR(_xll.ECONOMATICA("HSI&lt;TRADINGECONOMICS&gt;","percentdiff",,"RealTime",,,,),0)</f>
        <v>-0.89</v>
      </c>
      <c r="D16" s="14" t="str">
        <f t="shared" ref="D16:D18" si="1">IF(C16&gt;0,"p","q")</f>
        <v>q</v>
      </c>
    </row>
    <row r="17" spans="2:4">
      <c r="B17" s="9"/>
      <c r="C17" s="53"/>
      <c r="D17" s="14" t="str">
        <f t="shared" si="1"/>
        <v>q</v>
      </c>
    </row>
    <row r="18" spans="2:4">
      <c r="B18" s="11"/>
      <c r="C18" s="55"/>
      <c r="D18" s="14" t="str">
        <f t="shared" si="1"/>
        <v>q</v>
      </c>
    </row>
  </sheetData>
  <mergeCells count="1">
    <mergeCell ref="B1:D1"/>
  </mergeCells>
  <conditionalFormatting sqref="D8:D18">
    <cfRule type="cellIs" dxfId="1" priority="3" operator="equal">
      <formula>"q"</formula>
    </cfRule>
    <cfRule type="cellIs" dxfId="0" priority="4" operator="equal">
      <formula>"p"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2</vt:i4>
      </vt:variant>
      <vt:variant>
        <vt:lpstr>Intervalos Nomeados</vt:lpstr>
      </vt:variant>
      <vt:variant>
        <vt:i4>1</vt:i4>
      </vt:variant>
    </vt:vector>
  </HeadingPairs>
  <TitlesOfParts>
    <vt:vector size="3" baseType="lpstr">
      <vt:lpstr>Painel de Mercado</vt:lpstr>
      <vt:lpstr>Base Gráfico</vt:lpstr>
      <vt:lpstr>'Painel de Mercado'!Area_de_impressao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Claudia</dc:creator>
  <cp:lastModifiedBy>Orismilton Silva Santiago</cp:lastModifiedBy>
  <cp:lastPrinted>2023-07-03T13:20:10Z</cp:lastPrinted>
  <dcterms:created xsi:type="dcterms:W3CDTF">2018-07-16T19:23:00Z</dcterms:created>
  <dcterms:modified xsi:type="dcterms:W3CDTF">2023-10-20T20:34:30Z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coUpdateId">
    <vt:lpwstr>1382300754</vt:lpwstr>
  </property>
  <property fmtid="{D5CDD505-2E9C-101B-9397-08002B2CF9AE}" pid="3" name="EcoUpdateMessage">
    <vt:lpwstr>2023/10/20-20:25:54</vt:lpwstr>
  </property>
  <property fmtid="{D5CDD505-2E9C-101B-9397-08002B2CF9AE}" pid="4" name="EcoUpdateStatus">
    <vt:lpwstr>2023-10-19=BRA:St,ME,Fd,TP;USA:St;ARG:St,ME,Fd,TP;MEX:St,Fd,TP;CHL:ME,Fd;COL:St,ME;PER:St,ME,Fd;SAU:St|2023-10-20=USA:ME;MEX:ME;CHL:St|2022-10-17=USA:TP|2021-11-17=CHL:TP|2014-02-26=VEN:St|2002-11-08=JPN:St|2023-10-18=GBR:St,ME;PER:TP|2016-08-18=NNN:St|2023-10-16=COL:Fd|2007-01-31=ESP:St|2003-01-29=CHN:St|2003-01-28=TWN:St|2003-01-30=HKG:St;KOR:St|2023-01-19=OTH:St|2023-08-29=PAN:St</vt:lpwstr>
  </property>
</Properties>
</file>