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6 - Títulos Públicos\"/>
    </mc:Choice>
  </mc:AlternateContent>
  <xr:revisionPtr revIDLastSave="0" documentId="13_ncr:1_{524705BF-2F7F-4B92-82AC-03D8DC0B6B8D}" xr6:coauthVersionLast="47" xr6:coauthVersionMax="47" xr10:uidLastSave="{00000000-0000-0000-0000-000000000000}"/>
  <bookViews>
    <workbookView xWindow="28680" yWindow="-120" windowWidth="29040" windowHeight="15840" xr2:uid="{49004FCA-8DAE-413F-AE15-CDDD95FE11DD}"/>
  </bookViews>
  <sheets>
    <sheet name="Títulos Públicos" sheetId="1" r:id="rId1"/>
  </sheets>
  <definedNames>
    <definedName name="_ECO_RANGE_ID07d85bcd56864b9aa34faefcae45c9bd" localSheetId="0" hidden="1">'Títulos Públicos'!$C$7:$C$59</definedName>
    <definedName name="_ECO_RANGE_ID07e596d5cf4e43139fe10478cd751e47" localSheetId="0" hidden="1">'Títulos Públicos'!$B$7:$B$59</definedName>
    <definedName name="_ECO_RANGE_ID10f984ad437d4bda9cbefe93eb282096" localSheetId="0" hidden="1">'Títulos Públicos'!$AC$7:$AC$59</definedName>
    <definedName name="_ECO_RANGE_ID241e3da8585c4d7682f956af7be28178" localSheetId="0" hidden="1">'Títulos Públicos'!$G$7:$G$59</definedName>
    <definedName name="_ECO_RANGE_ID2e98a51efe7a4b649357c7c8426ea829" localSheetId="0" hidden="1">'Títulos Públicos'!$P$7:$P$59</definedName>
    <definedName name="_ECO_RANGE_ID3396703b1efe4ffebf0e70f1012f70dc" localSheetId="0" hidden="1">'Títulos Públicos'!$AM$7:$AM$59</definedName>
    <definedName name="_ECO_RANGE_ID3ed7419d27b74acda36de6ea691f35c9" localSheetId="0" hidden="1">'Títulos Públicos'!$R$7:$R$59</definedName>
    <definedName name="_ECO_RANGE_ID428bdfa24cfb4a5a9e8ef0d8067ced66" localSheetId="0" hidden="1">'Títulos Públicos'!$Y$7:$Y$59</definedName>
    <definedName name="_ECO_RANGE_ID488d206472cb40199eff386f015f03dd" localSheetId="0" hidden="1">'Títulos Públicos'!$AH$7:$AH$59</definedName>
    <definedName name="_ECO_RANGE_ID4b5adf6bb9144d188120899822ab6db2" localSheetId="0" hidden="1">'Títulos Públicos'!$AL$7:$AL$59</definedName>
    <definedName name="_ECO_RANGE_ID4bdc3304b616438cb3d2da180537c741" localSheetId="0" hidden="1">'Títulos Públicos'!$E$7:$E$59</definedName>
    <definedName name="_ECO_RANGE_ID52cc13c036f5428ba52da3e2730b0ae9" localSheetId="0" hidden="1">'Títulos Públicos'!$W$7:$W$59</definedName>
    <definedName name="_ECO_RANGE_ID54d2b19e51dc43b18dcfa5dd0e716586" localSheetId="0" hidden="1">'Títulos Públicos'!$Q$7:$Q$59</definedName>
    <definedName name="_ECO_RANGE_ID5ecca993b67042d8aa80f6724e9dccf8" localSheetId="0" hidden="1">'Títulos Públicos'!$H$7:$H$59</definedName>
    <definedName name="_ECO_RANGE_ID67dce094441e412183ebb32d1c56eead" localSheetId="0" hidden="1">'Títulos Públicos'!$O$7:$O$59</definedName>
    <definedName name="_ECO_RANGE_ID7036d4db755a49aa8093a1347a8816d2" localSheetId="0" hidden="1">'Títulos Públicos'!$AG$7:$AG$59</definedName>
    <definedName name="_ECO_RANGE_ID74fc7d55028542b0969449fa2f00f0ed" localSheetId="0" hidden="1">'Títulos Públicos'!$AB$7:$AB$59</definedName>
    <definedName name="_ECO_RANGE_ID7f9450871cd04186ab925149b19a7c86" localSheetId="0" hidden="1">'Títulos Públicos'!$X$7:$X$59</definedName>
    <definedName name="_ECO_RANGE_ID881bff40edf249a18ec0e64be9bd3b58" localSheetId="0" hidden="1">'Títulos Públicos'!$Z$7:$Z$59</definedName>
    <definedName name="_ECO_RANGE_ID94a49a6a5a3241d49a50de1d83133536" localSheetId="0" hidden="1">'Títulos Públicos'!$D$7:$D$59</definedName>
    <definedName name="_ECO_RANGE_ID9b9099feb2ae4457979ece6e3b248d3b" localSheetId="0" hidden="1">'Títulos Públicos'!$AN$7:$AN$59</definedName>
    <definedName name="_ECO_RANGE_ID9c0fe76f630b464c924c7af765dfa5e2" localSheetId="0" hidden="1">'Títulos Públicos'!$AO$7:$AO$59</definedName>
    <definedName name="_ECO_RANGE_ID9fea8ead4d90409f982446fdd661de61" localSheetId="0" hidden="1">'Títulos Públicos'!$AI$7:$AI$59</definedName>
    <definedName name="_ECO_RANGE_IDaa3f2215e20345bd8a6add6f4608c3da" localSheetId="0" hidden="1">'Títulos Públicos'!$V$7:$V$59</definedName>
    <definedName name="_ECO_RANGE_IDad0588b2493a4e928e6851523c461451" localSheetId="0" hidden="1">'Títulos Públicos'!$F$7:$F$59</definedName>
    <definedName name="_ECO_RANGE_IDaf0965a79d8f4136a39f32a6493bd339" localSheetId="0" hidden="1">'Títulos Públicos'!$AF$7:$AF$59</definedName>
    <definedName name="_ECO_RANGE_IDb686dd7d115e4e78a8d48245a5906e31" localSheetId="0" hidden="1">'Títulos Públicos'!$T$7:$T$59</definedName>
    <definedName name="_ECO_RANGE_IDba30c49d1d0f4f2bb9e89702a06317ec" localSheetId="0" hidden="1">'Títulos Públicos'!$N$7:$N$59</definedName>
    <definedName name="_ECO_RANGE_IDbd76c0e92c0147f29792181f3129d397" localSheetId="0" hidden="1">'Títulos Públicos'!$J$7:$J$59</definedName>
    <definedName name="_ECO_RANGE_IDdb54509615794c8aad5b2a79f5c98302" localSheetId="0" hidden="1">'Títulos Públicos'!$AD$7:$AD$59</definedName>
    <definedName name="_ECO_RANGE_IDddb693b1a2d349819df1ae91455d6ab8" localSheetId="0" hidden="1">'Títulos Públicos'!$U$7:$U$59</definedName>
    <definedName name="_ECO_RANGE_IDe2198c65fd1c4e5daa26c88dbf78d3d9" localSheetId="0" hidden="1">'Títulos Públicos'!$AJ$7:$AJ$59</definedName>
    <definedName name="_ECO_RANGE_IDeb2d85473cbd4cfb93183518f4c2537e" localSheetId="0" hidden="1">'Títulos Públicos'!$S$7:$S$59</definedName>
    <definedName name="_ECO_RANGE_IDee8ceb31efca47bf8bffa918ff40a001" localSheetId="0" hidden="1">'Títulos Públicos'!$L$7:$L$59</definedName>
    <definedName name="_ECO_RANGE_IDf0ddec0d1ea24c6cbf006633d1238774" localSheetId="0" hidden="1">'Títulos Públicos'!$AA$7:$AA$59</definedName>
    <definedName name="_ECO_RANGE_IDf4b3fb3a2121456a8c19592b665ff5ef" localSheetId="0" hidden="1">'Títulos Públicos'!$AK$7:$AK$59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1" i="1" l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8" i="1"/>
  <c r="I9" i="1"/>
  <c r="I10" i="1"/>
  <c r="I11" i="1"/>
  <c r="I12" i="1"/>
  <c r="I13" i="1"/>
  <c r="I14" i="1"/>
  <c r="I15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7" i="1"/>
  <c r="C2" i="1"/>
  <c r="T6" i="1"/>
  <c r="J6" i="1"/>
  <c r="U6" i="1"/>
  <c r="AH6" i="1"/>
  <c r="O6" i="1"/>
  <c r="B6" i="1"/>
  <c r="AA6" i="1"/>
  <c r="S6" i="1"/>
  <c r="AO6" i="1"/>
  <c r="N6" i="1"/>
  <c r="AN6" i="1"/>
  <c r="V6" i="1"/>
  <c r="Z6" i="1"/>
  <c r="Y6" i="1"/>
  <c r="H6" i="1"/>
  <c r="R6" i="1"/>
  <c r="AK6" i="1"/>
  <c r="E6" i="1"/>
  <c r="AM6" i="1"/>
  <c r="D6" i="1"/>
  <c r="AI6" i="1"/>
  <c r="F6" i="1"/>
  <c r="P6" i="1"/>
  <c r="C6" i="1"/>
  <c r="L6" i="1"/>
  <c r="G6" i="1"/>
  <c r="AL6" i="1"/>
  <c r="AJ6" i="1"/>
  <c r="AD6" i="1"/>
  <c r="AG6" i="1"/>
  <c r="W6" i="1"/>
  <c r="AB6" i="1"/>
  <c r="X6" i="1"/>
  <c r="Q6" i="1"/>
  <c r="AF6" i="1"/>
  <c r="AC6" i="1"/>
  <c r="K57" i="1" l="1"/>
  <c r="K49" i="1"/>
  <c r="K41" i="1"/>
  <c r="K33" i="1"/>
  <c r="K25" i="1"/>
  <c r="K17" i="1"/>
  <c r="K9" i="1"/>
  <c r="K8" i="1"/>
  <c r="K48" i="1"/>
  <c r="K55" i="1"/>
  <c r="K47" i="1"/>
  <c r="K39" i="1"/>
  <c r="K31" i="1"/>
  <c r="K23" i="1"/>
  <c r="K15" i="1"/>
  <c r="K7" i="1"/>
  <c r="K32" i="1"/>
  <c r="K54" i="1"/>
  <c r="K46" i="1"/>
  <c r="K38" i="1"/>
  <c r="K30" i="1"/>
  <c r="K22" i="1"/>
  <c r="K14" i="1"/>
  <c r="K50" i="1"/>
  <c r="K34" i="1"/>
  <c r="K10" i="1"/>
  <c r="K16" i="1"/>
  <c r="K53" i="1"/>
  <c r="K45" i="1"/>
  <c r="K37" i="1"/>
  <c r="K29" i="1"/>
  <c r="K21" i="1"/>
  <c r="K13" i="1"/>
  <c r="K58" i="1"/>
  <c r="K42" i="1"/>
  <c r="K18" i="1"/>
  <c r="K56" i="1"/>
  <c r="K52" i="1"/>
  <c r="K44" i="1"/>
  <c r="K36" i="1"/>
  <c r="K28" i="1"/>
  <c r="K20" i="1"/>
  <c r="K12" i="1"/>
  <c r="K40" i="1"/>
  <c r="K59" i="1"/>
  <c r="K51" i="1"/>
  <c r="K43" i="1"/>
  <c r="K35" i="1"/>
  <c r="K27" i="1"/>
  <c r="K19" i="1"/>
  <c r="K11" i="1"/>
  <c r="K26" i="1"/>
  <c r="K24" i="1"/>
</calcChain>
</file>

<file path=xl/sharedStrings.xml><?xml version="1.0" encoding="utf-8"?>
<sst xmlns="http://schemas.openxmlformats.org/spreadsheetml/2006/main" count="170" uniqueCount="123">
  <si>
    <t>BRSTNCLF0008&lt;BraANB&gt;</t>
  </si>
  <si>
    <t>BRSTNCNTB096&lt;BraANB&gt;</t>
  </si>
  <si>
    <t>BRSTNCNTB4U6&lt;BraANB&gt;</t>
  </si>
  <si>
    <t>BRSTNCNTB4X0&lt;BraANB&gt;</t>
  </si>
  <si>
    <t>BRSTNCNTB3B8&lt;BraANB&gt;</t>
  </si>
  <si>
    <t>BRSTNCNTB0O7&lt;BraANB&gt;</t>
  </si>
  <si>
    <t>BRSTNCNTB3C6&lt;BraANB&gt;</t>
  </si>
  <si>
    <t>BRSTNCNTB0A6&lt;BraANB&gt;</t>
  </si>
  <si>
    <t>BRSTNCNTB3D4&lt;BraANB&gt;</t>
  </si>
  <si>
    <t>BRSTNCNTB4Q4&lt;BraANB&gt;</t>
  </si>
  <si>
    <t>BRSTNCNTB3E2&lt;BraTD&gt;</t>
  </si>
  <si>
    <t>BRSTNCNTB2U0&lt;BraTD&gt;</t>
  </si>
  <si>
    <t>BRSTNCNTC0K4&lt;BraANB&gt;</t>
  </si>
  <si>
    <t>BRSTNCNTF170&lt;BraANB&gt;</t>
  </si>
  <si>
    <t>BRSTNCNTF1P8&lt;BraANB&gt;</t>
  </si>
  <si>
    <t>BRSTNCNTF1Q6&lt;BraANB&gt;</t>
  </si>
  <si>
    <t>LFT 210100</t>
  </si>
  <si>
    <t>LTN 100000</t>
  </si>
  <si>
    <t>NTN-B 760199</t>
  </si>
  <si>
    <t>NTN-B Principal 760198</t>
  </si>
  <si>
    <t>NTN-C 770100</t>
  </si>
  <si>
    <t>NTN-F 950199</t>
  </si>
  <si>
    <t>BRSTNCLF0008</t>
  </si>
  <si>
    <t>BRSTNCNTB096</t>
  </si>
  <si>
    <t>BRSTNCNTB4U6</t>
  </si>
  <si>
    <t>BRSTNCNTB4X0</t>
  </si>
  <si>
    <t>BRSTNCNTB3B8</t>
  </si>
  <si>
    <t>BRSTNCNTB0O7</t>
  </si>
  <si>
    <t>BRSTNCNTB3C6</t>
  </si>
  <si>
    <t>BRSTNCNTB0A6</t>
  </si>
  <si>
    <t>BRSTNCNTB3D4</t>
  </si>
  <si>
    <t>BRSTNCNTB4Q4</t>
  </si>
  <si>
    <t>BRSTNCNTB3E2</t>
  </si>
  <si>
    <t>BRSTNCNTB2U0</t>
  </si>
  <si>
    <t>BRSTNCNTC0K4</t>
  </si>
  <si>
    <t>BRSTNCNTF170</t>
  </si>
  <si>
    <t>BRSTNCNTF1P8</t>
  </si>
  <si>
    <t>BRSTNCNTF1Q6</t>
  </si>
  <si>
    <t>PU vs PU Máx 52(W)</t>
  </si>
  <si>
    <t>Estatísticas</t>
  </si>
  <si>
    <t>12M</t>
  </si>
  <si>
    <t>BRSTNCLF1RC4&lt;BraANB&gt;</t>
  </si>
  <si>
    <t>BRSTNCLF1RC4</t>
  </si>
  <si>
    <t>BRSTNCLF1RD2&lt;BraANB&gt;</t>
  </si>
  <si>
    <t>BRSTNCLF1RD2</t>
  </si>
  <si>
    <t>Retorno e Prêmio Vs CDI</t>
  </si>
  <si>
    <t>Data do relatório</t>
  </si>
  <si>
    <t>BRSTNCLF1RE0&lt;BraANB&gt;</t>
  </si>
  <si>
    <t>BRSTNCLF1RF7&lt;BraANB&gt;</t>
  </si>
  <si>
    <t>BRSTNCLF1RG5&lt;BraANB&gt;</t>
  </si>
  <si>
    <t>BRSTNCLF1RH3&lt;BraANB&gt;</t>
  </si>
  <si>
    <t>BRSTNCLF1RI1&lt;BraANB&gt;</t>
  </si>
  <si>
    <t>BRSTNCLF1RK7&lt;BraANB&gt;</t>
  </si>
  <si>
    <t>BRSTNCLF1RL5&lt;BraANB&gt;</t>
  </si>
  <si>
    <t>BRSTNCLF1RM3&lt;BraANB&gt;</t>
  </si>
  <si>
    <t>BRSTNCLF1RO9&lt;BraANB&gt;</t>
  </si>
  <si>
    <t>BRSTNCLF1RQ4&lt;BraANB&gt;</t>
  </si>
  <si>
    <t>BRSTNCLF1RR2&lt;BraANB&gt;</t>
  </si>
  <si>
    <t>BRSTNCLTN822&lt;BraANB&gt;</t>
  </si>
  <si>
    <t>BRSTNCLTN7N2&lt;BraANB&gt;</t>
  </si>
  <si>
    <t>BRSTNCLTN830&lt;BraANB&gt;</t>
  </si>
  <si>
    <t>BRSTNCLTN7Z6&lt;BraANB&gt;</t>
  </si>
  <si>
    <t>BRSTNCLTN863&lt;BraANB&gt;</t>
  </si>
  <si>
    <t>BRSTNCLTN7U7&lt;BraANB&gt;</t>
  </si>
  <si>
    <t>BRSTNCLTN8B5&lt;BraANB&gt;</t>
  </si>
  <si>
    <t>BRSTNCLTN848&lt;BraANB&gt;</t>
  </si>
  <si>
    <t>BRSTNCLTN8G4&lt;BraANB&gt;</t>
  </si>
  <si>
    <t>BRSTNCLTN871&lt;BraANB&gt;</t>
  </si>
  <si>
    <t>BRSTNCLTN897&lt;BraANB&gt;</t>
  </si>
  <si>
    <t>BRSTNCLTN8F6&lt;BraANB&gt;</t>
  </si>
  <si>
    <t>BRSTNCLTN8A7&lt;BraANB&gt;</t>
  </si>
  <si>
    <t>BRSTNCNTB633&lt;BraANB&gt;</t>
  </si>
  <si>
    <t>BRSTNCNTB682&lt;BraANB&gt;</t>
  </si>
  <si>
    <t>BRSTNCNTB716&lt;BraANB&gt;</t>
  </si>
  <si>
    <t>BRSTNCNTB674&lt;BraANB&gt;</t>
  </si>
  <si>
    <t>BRSTNCNTB6B1&lt;BraANB&gt;</t>
  </si>
  <si>
    <t>BRSTNCNTB690&lt;BraANB&gt;</t>
  </si>
  <si>
    <t>BRSTNCNTB4W2&lt;BraTD&gt;</t>
  </si>
  <si>
    <t>BRSTNCNTB6A3&lt;BraTD&gt;</t>
  </si>
  <si>
    <t>BRSTNCNTF204&lt;BraANB&gt;</t>
  </si>
  <si>
    <t>BRSTNCNTF212&lt;BraANB&gt;</t>
  </si>
  <si>
    <t>BRSTNCNTF238&lt;BraANB&gt;</t>
  </si>
  <si>
    <t>BRSTNCLF1RE0</t>
  </si>
  <si>
    <t>BRSTNCLF1RF7</t>
  </si>
  <si>
    <t>BRSTNCLF1RG5</t>
  </si>
  <si>
    <t>BRSTNCLF1RH3</t>
  </si>
  <si>
    <t>BRSTNCLF1RI1</t>
  </si>
  <si>
    <t>BRSTNCLF1RK7</t>
  </si>
  <si>
    <t>BRSTNCLF1RL5</t>
  </si>
  <si>
    <t>BRSTNCLF1RM3</t>
  </si>
  <si>
    <t>BRSTNCLF1RO9</t>
  </si>
  <si>
    <t>BRSTNCLF1RQ4</t>
  </si>
  <si>
    <t>BRSTNCLF1RR2</t>
  </si>
  <si>
    <t>BRSTNCLTN822</t>
  </si>
  <si>
    <t>BRSTNCLTN7N2</t>
  </si>
  <si>
    <t>BRSTNCLTN830</t>
  </si>
  <si>
    <t>BRSTNCLTN7Z6</t>
  </si>
  <si>
    <t>BRSTNCLTN863</t>
  </si>
  <si>
    <t>BRSTNCLTN7U7</t>
  </si>
  <si>
    <t>BRSTNCLTN8B5</t>
  </si>
  <si>
    <t>BRSTNCLTN848</t>
  </si>
  <si>
    <t>BRSTNCLTN8G4</t>
  </si>
  <si>
    <t>BRSTNCLTN871</t>
  </si>
  <si>
    <t>BRSTNCLTN897</t>
  </si>
  <si>
    <t>BRSTNCLTN8F6</t>
  </si>
  <si>
    <t>BRSTNCLTN8A7</t>
  </si>
  <si>
    <t>BRSTNCNTB633</t>
  </si>
  <si>
    <t>BRSTNCNTB682</t>
  </si>
  <si>
    <t>BRSTNCNTB716</t>
  </si>
  <si>
    <t>BRSTNCNTB674</t>
  </si>
  <si>
    <t>BRSTNCNTB6B1</t>
  </si>
  <si>
    <t>BRSTNCNTB690</t>
  </si>
  <si>
    <t>BRSTNCNTB4W2</t>
  </si>
  <si>
    <t>BRSTNCNTB6A3</t>
  </si>
  <si>
    <t>BRSTNCNTF204</t>
  </si>
  <si>
    <t>BRSTNCNTF212</t>
  </si>
  <si>
    <t>BRSTNCNTF238</t>
  </si>
  <si>
    <r>
      <t>Títulos</t>
    </r>
    <r>
      <rPr>
        <b/>
        <sz val="28"/>
        <color rgb="FFB1AE2D"/>
        <rFont val="Calibri"/>
        <family val="2"/>
        <scheme val="minor"/>
      </rPr>
      <t xml:space="preserve"> Públicos</t>
    </r>
  </si>
  <si>
    <t xml:space="preserve">Dta. Últ. Cot.: </t>
  </si>
  <si>
    <t xml:space="preserve">Dta. Pref. Últ. Cot.: </t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</si>
  <si>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</si>
  <si>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C2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B1AE2D"/>
        <rFont val="Calibri"/>
        <family val="2"/>
        <scheme val="minor"/>
      </rPr>
      <t xml:space="preserve"> Célula C3</t>
    </r>
  </si>
  <si>
    <r>
      <rPr>
        <b/>
        <sz val="10"/>
        <color rgb="FFB1AE2D"/>
        <rFont val="Calibri"/>
        <family val="2"/>
        <scheme val="minor"/>
      </rPr>
      <t>↓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023A4A"/>
        <rFont val="Calibri"/>
        <family val="2"/>
        <scheme val="minor"/>
      </rPr>
      <t xml:space="preserve">Escolha a </t>
    </r>
    <r>
      <rPr>
        <b/>
        <sz val="10"/>
        <color rgb="FFB1AE2D"/>
        <rFont val="Calibri"/>
        <family val="2"/>
        <scheme val="minor"/>
      </rPr>
      <t>Janela de Período</t>
    </r>
    <r>
      <rPr>
        <b/>
        <sz val="10"/>
        <color rgb="FF023A4A"/>
        <rFont val="Calibri"/>
        <family val="2"/>
        <scheme val="minor"/>
      </rPr>
      <t xml:space="preserve"> (Ex.: </t>
    </r>
    <r>
      <rPr>
        <b/>
        <sz val="10"/>
        <color rgb="FFB1AE2D"/>
        <rFont val="Calibri"/>
        <family val="2"/>
        <scheme val="minor"/>
      </rPr>
      <t>1D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1Dia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1W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1Semana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1M</t>
    </r>
    <r>
      <rPr>
        <b/>
        <sz val="10"/>
        <color rgb="FF023A4A"/>
        <rFont val="Calibri"/>
        <family val="2"/>
        <scheme val="minor"/>
      </rPr>
      <t xml:space="preserve"> =</t>
    </r>
    <r>
      <rPr>
        <b/>
        <sz val="10"/>
        <color rgb="FFB1AE2D"/>
        <rFont val="Calibri"/>
        <family val="2"/>
        <scheme val="minor"/>
      </rPr>
      <t xml:space="preserve"> 1Mês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1Q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1Trimestre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1Y </t>
    </r>
    <r>
      <rPr>
        <b/>
        <sz val="10"/>
        <color rgb="FF023A4A"/>
        <rFont val="Calibri"/>
        <family val="2"/>
        <scheme val="minor"/>
      </rPr>
      <t>=</t>
    </r>
    <r>
      <rPr>
        <b/>
        <sz val="10"/>
        <color rgb="FFB1AE2D"/>
        <rFont val="Calibri"/>
        <family val="2"/>
        <scheme val="minor"/>
      </rPr>
      <t xml:space="preserve"> 1Ano</t>
    </r>
    <r>
      <rPr>
        <b/>
        <sz val="10"/>
        <color rgb="FF023A4A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</si>
</sst>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[$R$-416]\ * #,##0.00_-;\-[$R$-416]\ * #,##0.00_-;_-[$R$-416]\ * &quot;-&quot;??_-;_-@_-"/>
    <numFmt numFmtId="165" formatCode="#,##0.0%;[Red]\-#,##0.0%"/>
    <numFmt numFmtId="166" formatCode="#,##0_ ;[Red]\-#,##0\ "/>
    <numFmt numFmtId="167" formatCode="0.0%"/>
    <numFmt numFmtId="168" formatCode="dd/mm/yyyy"/>
    <numFmt numFmtId="170" formatCode="&quot;R$&quot;\ 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28"/>
      <color rgb="FF023A4A"/>
      <name val="Calibri"/>
      <family val="2"/>
      <scheme val="minor"/>
    </font>
    <font>
      <b/>
      <sz val="28"/>
      <color rgb="FFB1AE2D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rgb="FFCCD8DB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23A4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20">
    <border>
      <left/>
      <right/>
      <top/>
      <bottom/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/>
      <right/>
      <top/>
      <bottom style="thick">
        <color rgb="FFB1AE2D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rgb="FFB1AE2D"/>
      </top>
      <bottom/>
      <diagonal/>
    </border>
    <border>
      <left style="thin">
        <color theme="0"/>
      </left>
      <right style="medium">
        <color rgb="FFB1AE2D"/>
      </right>
      <top style="thick">
        <color theme="0"/>
      </top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 style="thick">
        <color theme="0"/>
      </top>
      <bottom style="thick">
        <color rgb="FFB1AE2D"/>
      </bottom>
      <diagonal/>
    </border>
    <border>
      <left style="medium">
        <color rgb="FFB1AE2D"/>
      </left>
      <right style="thin">
        <color theme="0"/>
      </right>
      <top style="thick">
        <color theme="0"/>
      </top>
      <bottom style="thick">
        <color rgb="FFB1AE2D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4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vertical="center"/>
    </xf>
    <xf numFmtId="165" fontId="2" fillId="0" borderId="0" xfId="0" applyNumberFormat="1" applyFont="1"/>
    <xf numFmtId="1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vertical="center"/>
    </xf>
    <xf numFmtId="170" fontId="7" fillId="0" borderId="0" xfId="0" applyNumberFormat="1" applyFont="1" applyAlignment="1">
      <alignment vertical="center"/>
    </xf>
    <xf numFmtId="170" fontId="9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left"/>
    </xf>
    <xf numFmtId="168" fontId="6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4" fontId="5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0" fontId="15" fillId="0" borderId="5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/>
    <xf numFmtId="14" fontId="2" fillId="0" borderId="6" xfId="0" applyNumberFormat="1" applyFont="1" applyBorder="1" applyAlignment="1">
      <alignment horizontal="center"/>
    </xf>
    <xf numFmtId="10" fontId="2" fillId="0" borderId="6" xfId="1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0" fontId="14" fillId="2" borderId="6" xfId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center" vertical="center"/>
    </xf>
    <xf numFmtId="164" fontId="13" fillId="3" borderId="10" xfId="0" applyNumberFormat="1" applyFont="1" applyFill="1" applyBorder="1" applyAlignment="1">
      <alignment horizontal="center" vertical="center"/>
    </xf>
    <xf numFmtId="10" fontId="13" fillId="3" borderId="8" xfId="1" applyNumberFormat="1" applyFont="1" applyFill="1" applyBorder="1" applyAlignment="1">
      <alignment horizontal="center" vertical="center"/>
    </xf>
    <xf numFmtId="2" fontId="13" fillId="3" borderId="9" xfId="0" applyNumberFormat="1" applyFont="1" applyFill="1" applyBorder="1" applyAlignment="1">
      <alignment horizontal="center" vertical="center"/>
    </xf>
    <xf numFmtId="10" fontId="13" fillId="3" borderId="9" xfId="1" applyNumberFormat="1" applyFont="1" applyFill="1" applyBorder="1" applyAlignment="1">
      <alignment horizontal="center" vertical="center"/>
    </xf>
    <xf numFmtId="10" fontId="13" fillId="3" borderId="9" xfId="1" applyNumberFormat="1" applyFont="1" applyFill="1" applyBorder="1" applyAlignment="1">
      <alignment horizontal="center" vertical="center" wrapText="1"/>
    </xf>
    <xf numFmtId="2" fontId="13" fillId="3" borderId="9" xfId="0" applyNumberFormat="1" applyFont="1" applyFill="1" applyBorder="1" applyAlignment="1">
      <alignment horizontal="center" vertical="center" wrapText="1"/>
    </xf>
    <xf numFmtId="10" fontId="13" fillId="3" borderId="10" xfId="1" applyNumberFormat="1" applyFont="1" applyFill="1" applyBorder="1" applyAlignment="1">
      <alignment horizontal="center" vertical="center" wrapText="1"/>
    </xf>
    <xf numFmtId="10" fontId="13" fillId="3" borderId="8" xfId="1" applyNumberFormat="1" applyFont="1" applyFill="1" applyBorder="1" applyAlignment="1">
      <alignment horizontal="center" vertical="center" wrapText="1"/>
    </xf>
    <xf numFmtId="2" fontId="13" fillId="3" borderId="9" xfId="1" applyNumberFormat="1" applyFont="1" applyFill="1" applyBorder="1" applyAlignment="1">
      <alignment horizontal="center" vertical="center" wrapText="1"/>
    </xf>
    <xf numFmtId="0" fontId="13" fillId="3" borderId="9" xfId="1" applyNumberFormat="1" applyFont="1" applyFill="1" applyBorder="1" applyAlignment="1">
      <alignment horizontal="center" vertical="center" wrapText="1"/>
    </xf>
    <xf numFmtId="2" fontId="13" fillId="3" borderId="10" xfId="1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14" fontId="0" fillId="0" borderId="12" xfId="0" applyNumberFormat="1" applyFont="1" applyBorder="1" applyAlignment="1">
      <alignment horizontal="center"/>
    </xf>
    <xf numFmtId="166" fontId="0" fillId="0" borderId="12" xfId="0" applyNumberFormat="1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4" fontId="0" fillId="0" borderId="15" xfId="0" applyNumberFormat="1" applyFont="1" applyBorder="1" applyAlignment="1">
      <alignment horizontal="center"/>
    </xf>
    <xf numFmtId="166" fontId="0" fillId="0" borderId="15" xfId="0" applyNumberFormat="1" applyFont="1" applyBorder="1" applyAlignment="1">
      <alignment horizontal="center"/>
    </xf>
    <xf numFmtId="9" fontId="0" fillId="0" borderId="15" xfId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4" fontId="0" fillId="0" borderId="18" xfId="0" applyNumberFormat="1" applyFont="1" applyBorder="1" applyAlignment="1">
      <alignment horizontal="center"/>
    </xf>
    <xf numFmtId="166" fontId="0" fillId="0" borderId="18" xfId="0" applyNumberFormat="1" applyFont="1" applyBorder="1" applyAlignment="1">
      <alignment horizontal="center"/>
    </xf>
    <xf numFmtId="9" fontId="0" fillId="0" borderId="18" xfId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10" fontId="0" fillId="0" borderId="13" xfId="1" applyNumberFormat="1" applyFon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2" fontId="0" fillId="0" borderId="15" xfId="0" applyNumberFormat="1" applyFon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10" fontId="0" fillId="0" borderId="19" xfId="1" applyNumberFormat="1" applyFont="1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167" fontId="0" fillId="0" borderId="12" xfId="1" applyNumberFormat="1" applyFont="1" applyBorder="1" applyAlignment="1">
      <alignment horizontal="center"/>
    </xf>
    <xf numFmtId="167" fontId="0" fillId="0" borderId="13" xfId="1" applyNumberFormat="1" applyFon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7" fontId="0" fillId="0" borderId="15" xfId="1" applyNumberFormat="1" applyFont="1" applyBorder="1" applyAlignment="1">
      <alignment horizontal="center"/>
    </xf>
    <xf numFmtId="167" fontId="0" fillId="0" borderId="16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7" fontId="0" fillId="0" borderId="18" xfId="1" applyNumberFormat="1" applyFont="1" applyBorder="1" applyAlignment="1">
      <alignment horizontal="center"/>
    </xf>
    <xf numFmtId="167" fontId="0" fillId="0" borderId="19" xfId="1" applyNumberFormat="1" applyFont="1" applyBorder="1" applyAlignment="1">
      <alignment horizontal="center"/>
    </xf>
    <xf numFmtId="165" fontId="0" fillId="2" borderId="14" xfId="1" applyNumberFormat="1" applyFont="1" applyFill="1" applyBorder="1" applyAlignment="1">
      <alignment horizontal="center"/>
    </xf>
    <xf numFmtId="2" fontId="0" fillId="2" borderId="15" xfId="0" applyNumberFormat="1" applyFont="1" applyFill="1" applyBorder="1" applyAlignment="1">
      <alignment horizontal="center"/>
    </xf>
    <xf numFmtId="165" fontId="0" fillId="2" borderId="15" xfId="1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167" fontId="0" fillId="2" borderId="15" xfId="1" applyNumberFormat="1" applyFont="1" applyFill="1" applyBorder="1" applyAlignment="1">
      <alignment horizontal="center"/>
    </xf>
    <xf numFmtId="167" fontId="0" fillId="2" borderId="16" xfId="1" applyNumberFormat="1" applyFont="1" applyFill="1" applyBorder="1" applyAlignment="1">
      <alignment horizontal="center"/>
    </xf>
    <xf numFmtId="10" fontId="0" fillId="2" borderId="14" xfId="1" applyNumberFormat="1" applyFont="1" applyFill="1" applyBorder="1" applyAlignment="1">
      <alignment horizontal="center"/>
    </xf>
    <xf numFmtId="10" fontId="0" fillId="2" borderId="15" xfId="1" applyNumberFormat="1" applyFont="1" applyFill="1" applyBorder="1" applyAlignment="1">
      <alignment horizontal="center"/>
    </xf>
    <xf numFmtId="10" fontId="0" fillId="2" borderId="16" xfId="1" applyNumberFormat="1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14" fontId="0" fillId="2" borderId="15" xfId="0" applyNumberFormat="1" applyFont="1" applyFill="1" applyBorder="1" applyAlignment="1">
      <alignment horizontal="center"/>
    </xf>
    <xf numFmtId="166" fontId="0" fillId="2" borderId="15" xfId="0" applyNumberFormat="1" applyFont="1" applyFill="1" applyBorder="1" applyAlignment="1">
      <alignment horizontal="center"/>
    </xf>
    <xf numFmtId="9" fontId="0" fillId="2" borderId="15" xfId="1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10" fontId="4" fillId="0" borderId="0" xfId="1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2">
    <dxf>
      <numFmt numFmtId="169" formatCode="0.00\ \x"/>
    </dxf>
    <dxf>
      <numFmt numFmtId="3" formatCode="#,##0"/>
    </dxf>
  </dxfs>
  <tableStyles count="0" defaultTableStyle="TableStyleMedium2" defaultPivotStyle="PivotStyleLight16"/>
  <colors>
    <mruColors>
      <color rgb="FF023A4A"/>
      <color rgb="FFCCD8DB"/>
      <color rgb="FFB1AE2D"/>
      <color rgb="FFEDEDED"/>
      <color rgb="FF006B66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9d7a82c420e24e37af72e24b06b17f49">
      <tp>
        <v>2</v>
        <stp/>
        <stp>450f84b7-642a-4fdd-9cd1-4000ee6c82a8</stp>
        <tr r="N6" s="1"/>
      </tp>
    </main>
    <main first="rtdsrv_eco_9d7a82c420e24e37af72e24b06b17f49">
      <tp>
        <v>2</v>
        <stp/>
        <stp>a5fe9c9f-c602-4264-adb6-9d6b31c66ed4</stp>
        <tr r="AI6" s="1"/>
      </tp>
    </main>
    <main first="rtdsrv_eco_9d7a82c420e24e37af72e24b06b17f49">
      <tp>
        <v>2</v>
        <stp/>
        <stp>5972aa71-856f-450f-b63f-91acdd1332b9</stp>
        <tr r="R6" s="1"/>
      </tp>
    </main>
    <main first="rtdsrv_eco_9d7a82c420e24e37af72e24b06b17f49">
      <tp>
        <v>2</v>
        <stp/>
        <stp>bdaabea0-4cdd-4ff7-940b-6d60e7e89413</stp>
        <tr r="H6" s="1"/>
      </tp>
    </main>
    <main first="rtdsrv_eco_9d7a82c420e24e37af72e24b06b17f49">
      <tp>
        <v>2</v>
        <stp/>
        <stp>cb7b1c21-2f2c-494b-a0b6-66eb6d1d9511</stp>
        <tr r="C2" s="1"/>
      </tp>
    </main>
    <main first="rtdsrv_eco_9d7a82c420e24e37af72e24b06b17f49">
      <tp>
        <v>2</v>
        <stp/>
        <stp>ab99f729-0ff3-428b-bb0b-7e519bc76df3</stp>
        <tr r="AB6" s="1"/>
      </tp>
    </main>
    <main first="rtdsrv_eco_9d7a82c420e24e37af72e24b06b17f49">
      <tp>
        <v>2</v>
        <stp/>
        <stp>492cf934-c2f9-4691-863c-afff75336ed2</stp>
        <tr r="Q6" s="1"/>
      </tp>
    </main>
    <main first="rtdsrv_eco_9d7a82c420e24e37af72e24b06b17f49">
      <tp>
        <v>2</v>
        <stp/>
        <stp>76f80c7a-c68a-4d7c-84bf-f2a071a23cc3</stp>
        <tr r="S6" s="1"/>
      </tp>
    </main>
    <main first="rtdsrv_eco_9d7a82c420e24e37af72e24b06b17f49">
      <tp>
        <v>2</v>
        <stp/>
        <stp>06ffebfd-fd9c-42d6-a08f-12c312bc9edf</stp>
        <tr r="AM6" s="1"/>
      </tp>
    </main>
    <main first="rtdsrv_eco_9d7a82c420e24e37af72e24b06b17f49">
      <tp>
        <v>2</v>
        <stp/>
        <stp>b9300345-faa6-474d-9535-f7ff1e9ea1f8</stp>
        <tr r="AC6" s="1"/>
      </tp>
    </main>
    <main first="rtdsrv_eco_9d7a82c420e24e37af72e24b06b17f49">
      <tp>
        <v>2</v>
        <stp/>
        <stp>138da911-125f-4b28-8305-198a5c2de21e</stp>
        <tr r="F6" s="1"/>
      </tp>
    </main>
    <main first="rtdsrv_eco_9d7a82c420e24e37af72e24b06b17f49">
      <tp>
        <v>2</v>
        <stp/>
        <stp>14858ce0-3ed4-4724-b096-e38d29a1d916</stp>
        <tr r="X6" s="1"/>
      </tp>
    </main>
    <main first="rtdsrv_eco_9d7a82c420e24e37af72e24b06b17f49">
      <tp>
        <v>2</v>
        <stp/>
        <stp>0f6146b8-eb64-412e-9bc0-5fd2609ee8a1</stp>
        <tr r="G6" s="1"/>
      </tp>
    </main>
    <main first="rtdsrv_eco_9d7a82c420e24e37af72e24b06b17f49">
      <tp>
        <v>2</v>
        <stp/>
        <stp>a1bbd659-271c-4c4d-93fd-3debb7414979</stp>
        <tr r="AN6" s="1"/>
      </tp>
    </main>
    <main first="rtdsrv_eco_9d7a82c420e24e37af72e24b06b17f49">
      <tp>
        <v>2</v>
        <stp/>
        <stp>061e10ac-435b-4bee-ab7b-7ec2a132b5e1</stp>
        <tr r="Z6" s="1"/>
      </tp>
    </main>
    <main first="rtdsrv_eco_9d7a82c420e24e37af72e24b06b17f49">
      <tp>
        <v>2</v>
        <stp/>
        <stp>60a6c94f-ce18-45bc-b80a-a16c218388c8</stp>
        <tr r="D6" s="1"/>
      </tp>
      <tp>
        <v>2</v>
        <stp/>
        <stp>1181a48b-4750-4a44-bd3f-96c86b70ec8e</stp>
        <tr r="U6" s="1"/>
      </tp>
    </main>
    <main first="rtdsrv_eco_9d7a82c420e24e37af72e24b06b17f49">
      <tp>
        <v>2</v>
        <stp/>
        <stp>35a0fad0-a1fc-4d6a-86fb-bd41b4435bc1</stp>
        <tr r="B6" s="1"/>
      </tp>
    </main>
    <main first="rtdsrv_eco_9d7a82c420e24e37af72e24b06b17f49">
      <tp>
        <v>2</v>
        <stp/>
        <stp>dbd086b4-c6b3-420c-bb4a-7dc61e430a93</stp>
        <tr r="AG6" s="1"/>
      </tp>
    </main>
    <main first="rtdsrv_eco_9d7a82c420e24e37af72e24b06b17f49">
      <tp>
        <v>2</v>
        <stp/>
        <stp>1ab6f445-2cc0-4c7b-bbf8-ca99d2bf700f</stp>
        <tr r="AH6" s="1"/>
      </tp>
    </main>
    <main first="rtdsrv_eco_9d7a82c420e24e37af72e24b06b17f49">
      <tp>
        <v>2</v>
        <stp/>
        <stp>c448f033-4210-42bc-a8dc-7cbb11e46f11</stp>
        <tr r="P6" s="1"/>
      </tp>
    </main>
    <main first="rtdsrv_eco_9d7a82c420e24e37af72e24b06b17f49">
      <tp>
        <v>2</v>
        <stp/>
        <stp>c19087d7-0583-41bf-9d56-22a694047a61</stp>
        <tr r="Y6" s="1"/>
      </tp>
    </main>
    <main first="rtdsrv_eco_9d7a82c420e24e37af72e24b06b17f49">
      <tp>
        <v>2</v>
        <stp/>
        <stp>de4a391c-4cca-47b9-8d44-047c8a6dd5df</stp>
        <tr r="L6" s="1"/>
      </tp>
    </main>
    <main first="rtdsrv_eco_9d7a82c420e24e37af72e24b06b17f49">
      <tp>
        <v>2</v>
        <stp/>
        <stp>ba33c0c8-692d-48c7-9db7-df862b0bb30d</stp>
        <tr r="AF6" s="1"/>
      </tp>
    </main>
    <main first="rtdsrv_eco_9d7a82c420e24e37af72e24b06b17f49">
      <tp>
        <v>2</v>
        <stp/>
        <stp>9c9625d8-dccc-46b3-b35b-3d09e53aba6b</stp>
        <tr r="AA6" s="1"/>
      </tp>
    </main>
    <main first="rtdsrv_eco_9d7a82c420e24e37af72e24b06b17f49">
      <tp>
        <v>2</v>
        <stp/>
        <stp>a4be90f6-70dd-4f38-81aa-b123ed6289b3</stp>
        <tr r="J6" s="1"/>
      </tp>
    </main>
    <main first="rtdsrv_eco_9d7a82c420e24e37af72e24b06b17f49">
      <tp>
        <v>2</v>
        <stp/>
        <stp>d1571252-8658-4f79-b06a-c502c7f500a8</stp>
        <tr r="AJ6" s="1"/>
      </tp>
    </main>
    <main first="rtdsrv_eco_9d7a82c420e24e37af72e24b06b17f49">
      <tp>
        <v>2</v>
        <stp/>
        <stp>15acdc45-2439-4fb7-8e4b-e6b04ea4d2cb</stp>
        <tr r="AL6" s="1"/>
      </tp>
    </main>
    <main first="rtdsrv_eco_9d7a82c420e24e37af72e24b06b17f49">
      <tp>
        <v>2</v>
        <stp/>
        <stp>ea903d0c-876c-4e34-8791-c4e459eca58c</stp>
        <tr r="V6" s="1"/>
      </tp>
    </main>
    <main first="rtdsrv_eco_9d7a82c420e24e37af72e24b06b17f49">
      <tp>
        <v>2</v>
        <stp/>
        <stp>af81a2bd-22c5-4c5b-8b8e-ea10fde5e1f7</stp>
        <tr r="T6" s="1"/>
      </tp>
    </main>
    <main first="rtdsrv_eco_9d7a82c420e24e37af72e24b06b17f49">
      <tp>
        <v>2</v>
        <stp/>
        <stp>4e97cc1d-dd5e-4075-95da-2a848942caef</stp>
        <tr r="E6" s="1"/>
      </tp>
    </main>
    <main first="rtdsrv_eco_9d7a82c420e24e37af72e24b06b17f49">
      <tp>
        <v>2</v>
        <stp/>
        <stp>f0272289-ccda-4b04-b9ab-47be80774992</stp>
        <tr r="AD6" s="1"/>
      </tp>
    </main>
    <main first="rtdsrv_eco_9d7a82c420e24e37af72e24b06b17f49">
      <tp>
        <v>2</v>
        <stp/>
        <stp>d0e0e793-4bde-4980-8530-2f52e96a7b99</stp>
        <tr r="O6" s="1"/>
      </tp>
    </main>
    <main first="rtdsrv_eco_9d7a82c420e24e37af72e24b06b17f49">
      <tp>
        <v>2</v>
        <stp/>
        <stp>94da24e2-fc70-4270-a3de-680f8ba29e23</stp>
        <tr r="W6" s="1"/>
      </tp>
    </main>
    <main first="rtdsrv_eco_9d7a82c420e24e37af72e24b06b17f49">
      <tp>
        <v>2</v>
        <stp/>
        <stp>b57f00c5-556a-40e4-850d-dd7069601ef3</stp>
        <tr r="C6" s="1"/>
      </tp>
    </main>
    <main first="rtdsrv_eco_9d7a82c420e24e37af72e24b06b17f49">
      <tp>
        <v>2</v>
        <stp/>
        <stp>c36cbdb4-797d-4cb7-bd23-09ccdf2505df</stp>
        <tr r="AO6" s="1"/>
      </tp>
      <tp>
        <v>2</v>
        <stp/>
        <stp>39f9bd08-900b-49d7-80c6-3e8bb9511c6c</stp>
        <tr r="AK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0</xdr:row>
      <xdr:rowOff>142875</xdr:rowOff>
    </xdr:from>
    <xdr:to>
      <xdr:col>2</xdr:col>
      <xdr:colOff>649075</xdr:colOff>
      <xdr:row>0</xdr:row>
      <xdr:rowOff>708498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9ED1D4E-4A51-4721-8011-937E78EE6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31469" y="140970"/>
          <a:ext cx="2309760" cy="563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4D83-F49B-43E9-9410-A6210DD35440}">
  <sheetPr>
    <tabColor rgb="FF023A4A"/>
  </sheetPr>
  <dimension ref="B1:AQ200"/>
  <sheetViews>
    <sheetView showGridLines="0" tabSelected="1" zoomScale="80" zoomScaleNormal="80" workbookViewId="0"/>
  </sheetViews>
  <sheetFormatPr defaultColWidth="9.109375" defaultRowHeight="13.8" x14ac:dyDescent="0.3"/>
  <cols>
    <col min="1" max="1" width="2.77734375" style="1" customWidth="1"/>
    <col min="2" max="2" width="26.21875" style="1" bestFit="1" customWidth="1"/>
    <col min="3" max="12" width="23.77734375" style="1" customWidth="1"/>
    <col min="13" max="13" width="2.77734375" style="1" customWidth="1"/>
    <col min="14" max="30" width="23.77734375" style="1" customWidth="1"/>
    <col min="31" max="31" width="2.77734375" style="1" customWidth="1"/>
    <col min="32" max="41" width="23.77734375" style="1" customWidth="1"/>
    <col min="42" max="16384" width="9.109375" style="1"/>
  </cols>
  <sheetData>
    <row r="1" spans="2:43" ht="60" customHeight="1" x14ac:dyDescent="0.3">
      <c r="D1" s="20" t="s">
        <v>117</v>
      </c>
      <c r="F1" s="21"/>
      <c r="G1" s="21"/>
      <c r="H1" s="21"/>
      <c r="I1" s="21"/>
      <c r="J1" s="21"/>
    </row>
    <row r="2" spans="2:43" ht="17.100000000000001" customHeight="1" x14ac:dyDescent="0.3">
      <c r="B2" s="22" t="s">
        <v>118</v>
      </c>
      <c r="C2" s="23">
        <f>IF($C$3="",_xll.ECONOMATICA("ibov","Date of Last Quote"),$C$3)</f>
        <v>45553</v>
      </c>
      <c r="D2" s="26" t="s">
        <v>120</v>
      </c>
      <c r="F2" s="2"/>
      <c r="G2" s="3"/>
      <c r="H2" s="3"/>
      <c r="J2" s="4"/>
      <c r="K2" s="4"/>
      <c r="L2" s="2"/>
      <c r="N2" s="5"/>
      <c r="O2" s="6"/>
      <c r="P2" s="5"/>
      <c r="Q2" s="6"/>
      <c r="R2" s="5"/>
      <c r="S2" s="6"/>
      <c r="T2" s="5"/>
      <c r="U2" s="6"/>
      <c r="V2" s="5"/>
      <c r="W2" s="6"/>
      <c r="X2" s="5"/>
      <c r="Y2" s="6"/>
      <c r="Z2" s="5"/>
      <c r="AA2" s="6"/>
      <c r="AB2" s="5"/>
      <c r="AC2" s="6"/>
      <c r="AD2" s="5"/>
      <c r="AF2" s="5"/>
      <c r="AG2" s="6"/>
      <c r="AH2" s="5"/>
      <c r="AI2" s="5"/>
      <c r="AJ2" s="5"/>
      <c r="AK2" s="5"/>
      <c r="AL2" s="2"/>
      <c r="AM2" s="2"/>
      <c r="AN2" s="2"/>
      <c r="AO2" s="6"/>
    </row>
    <row r="3" spans="2:43" ht="17.100000000000001" customHeight="1" thickBot="1" x14ac:dyDescent="0.35">
      <c r="B3" s="24" t="s">
        <v>119</v>
      </c>
      <c r="C3" s="25"/>
      <c r="D3" s="26" t="s">
        <v>121</v>
      </c>
      <c r="E3" s="2"/>
      <c r="F3" s="2"/>
      <c r="G3" s="3"/>
      <c r="H3" s="3"/>
      <c r="J3" s="4"/>
      <c r="K3" s="4"/>
      <c r="L3" s="2"/>
      <c r="N3" s="27" t="s">
        <v>45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F3" s="28" t="s">
        <v>39</v>
      </c>
      <c r="AG3" s="28"/>
      <c r="AH3" s="28"/>
      <c r="AI3" s="28"/>
      <c r="AJ3" s="28"/>
      <c r="AK3" s="28"/>
      <c r="AL3" s="28"/>
      <c r="AM3" s="28"/>
      <c r="AN3" s="28"/>
      <c r="AO3" s="28"/>
    </row>
    <row r="4" spans="2:43" ht="17.100000000000001" customHeight="1" thickTop="1" x14ac:dyDescent="0.3">
      <c r="E4" s="2"/>
      <c r="F4" s="7"/>
      <c r="G4" s="3"/>
      <c r="H4" s="3"/>
      <c r="J4" s="4"/>
      <c r="K4" s="4"/>
      <c r="L4" s="2"/>
      <c r="AF4" s="36" t="s">
        <v>122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</row>
    <row r="5" spans="2:43" ht="17.100000000000001" customHeight="1" thickBot="1" x14ac:dyDescent="0.35">
      <c r="B5" s="29"/>
      <c r="C5" s="29"/>
      <c r="D5" s="29"/>
      <c r="E5" s="30"/>
      <c r="F5" s="30"/>
      <c r="G5" s="31"/>
      <c r="H5" s="31"/>
      <c r="I5" s="29"/>
      <c r="J5" s="32"/>
      <c r="K5" s="32"/>
      <c r="L5" s="30"/>
      <c r="M5" s="29"/>
      <c r="N5" s="33"/>
      <c r="O5" s="34"/>
      <c r="P5" s="33"/>
      <c r="Q5" s="34"/>
      <c r="R5" s="33"/>
      <c r="S5" s="34"/>
      <c r="T5" s="33"/>
      <c r="U5" s="34"/>
      <c r="V5" s="33"/>
      <c r="W5" s="34"/>
      <c r="X5" s="33"/>
      <c r="Y5" s="34"/>
      <c r="Z5" s="33"/>
      <c r="AA5" s="34"/>
      <c r="AB5" s="33"/>
      <c r="AC5" s="34"/>
      <c r="AD5" s="33"/>
      <c r="AE5" s="29"/>
      <c r="AF5" s="35" t="s">
        <v>40</v>
      </c>
      <c r="AG5" s="35"/>
      <c r="AH5" s="35"/>
      <c r="AI5" s="35"/>
      <c r="AJ5" s="35"/>
      <c r="AK5" s="35"/>
      <c r="AL5" s="35"/>
      <c r="AM5" s="35"/>
      <c r="AN5" s="35"/>
      <c r="AO5" s="35"/>
    </row>
    <row r="6" spans="2:43" s="8" customFormat="1" ht="32.4" thickTop="1" thickBot="1" x14ac:dyDescent="0.35">
      <c r="B6" s="37" t="str">
        <f>_xll.ECOSECURITIES("governmentbond","active",,"bra")</f>
        <v>Código</v>
      </c>
      <c r="C6" s="38" t="str">
        <f>_xll.ECONOMATICA($B$7:$B$101,"ticker")</f>
        <v>Código</v>
      </c>
      <c r="D6" s="38" t="str">
        <f>_xll.ECONOMATICA($B$7:$B$101,"name")</f>
        <v>Nome</v>
      </c>
      <c r="E6" s="38" t="str">
        <f>_xll.ECONOMATICA($B$7:$B$101,"Maturity date")</f>
        <v>Data de vencimento</v>
      </c>
      <c r="F6" s="38" t="str">
        <f>_xll.ECONOMATICA($B$7:$B$101,"Series Start Date",,,,,,,,,"Data do Início da Série")</f>
        <v>Data do Início da Série</v>
      </c>
      <c r="G6" s="39" t="str">
        <f>_xll.ECONOMATICA($B$7:$B$101,"Price",,$C$2,,,,,,,"PU (R$)")</f>
        <v>PU (R$)</v>
      </c>
      <c r="H6" s="39" t="str">
        <f>_xll.ECONOMATICA($B$7:$B$101,"Max of the serie","52W",$C$2,,,,,,,"PU Máximo 52 (W)")</f>
        <v>PU Máximo 52 (W)</v>
      </c>
      <c r="I6" s="38" t="s">
        <v>38</v>
      </c>
      <c r="J6" s="39" t="str">
        <f>_xll.ECONOMATICA($B$7:$B$101,"Max of the serie","52W",$C$2,,,,,,,"Data PU Máximo 52 (W)",{"std.tec.dtovlr=true"})</f>
        <v>Data PU Máximo 52 (W)</v>
      </c>
      <c r="K6" s="39" t="s">
        <v>46</v>
      </c>
      <c r="L6" s="40" t="str">
        <f>_xll.ECONOMATICA($B$7:$B$101,"YTM",,$C$2,,,,,,,"Taxa YTM")</f>
        <v>Taxa YTM</v>
      </c>
      <c r="M6" s="19"/>
      <c r="N6" s="41" t="str">
        <f>_xll.ECONOMATICA($B$7:$B$101,"return","1D",$C$2,,,,"DECIMAL",,,"Retorno 1D")</f>
        <v>Retorno 1D</v>
      </c>
      <c r="O6" s="42" t="str">
        <f>_xll.ECONOMATICA($B$7:$B$101,"Premium","1D",$C$2,,,,,,,"Prêmio vs CDI 1D",{"tc.dft=true"})</f>
        <v>Prêmio vs CDI 1D</v>
      </c>
      <c r="P6" s="43" t="str">
        <f>_xll.ECONOMATICA($B$7:$B$101,"return","1M",$C$2,,,,"DECIMAL",,,"Retorno 1M")</f>
        <v>Retorno 1M</v>
      </c>
      <c r="Q6" s="42" t="str">
        <f>_xll.ECONOMATICA($B$7:$B$101,"Premium","1M",$C$2,,,,,,,"Prêmio vs CDI 1M",{"tc.dft=true"})</f>
        <v>Prêmio vs CDI 1M</v>
      </c>
      <c r="R6" s="43" t="str">
        <f>_xll.ECONOMATICA($B$7:$B$101,"return","3M",$C$2,,,,"DECIMAL",,,"Retorno 3M")</f>
        <v>Retorno 3M</v>
      </c>
      <c r="S6" s="42" t="str">
        <f>_xll.ECONOMATICA($B$7:$B$101,"Premium","3M",$C$2,,,,,,,"Prêmio vs CDI 3M",{"tc.dft=true"})</f>
        <v>Prêmio vs CDI 3M</v>
      </c>
      <c r="T6" s="43" t="str">
        <f>_xll.ECONOMATICA($B$7:$B$101,"return","6M",$C$2,,,,"DECIMAL",,,"Retorno 6M")</f>
        <v>Retorno 6M</v>
      </c>
      <c r="U6" s="42" t="str">
        <f>_xll.ECONOMATICA($B$7:$B$101,"Premium","6M",$C$2,,,,,,,"Prêmio vs CDI 6M",{"tc.dft=true"})</f>
        <v>Prêmio vs CDI 6M</v>
      </c>
      <c r="V6" s="43" t="str">
        <f>_xll.ECONOMATICA($B$7:$B$101,"return","12M",$C$2,,,,"DECIMAL",,,"Retorno 12M")</f>
        <v>Retorno 12M</v>
      </c>
      <c r="W6" s="42" t="str">
        <f>_xll.ECONOMATICA($B$7:$B$101,"Premium","12M",$C$2,,,,,,,"Prêmio vs CDI 12M",{"tc.dft=true"})</f>
        <v>Prêmio vs CDI 12M</v>
      </c>
      <c r="X6" s="43" t="str">
        <f>_xll.ECONOMATICA($B$7:$B$101,"return","36M",$C$2,,,,"DECIMAL",,,"Retorno 36M")</f>
        <v>Retorno 36M</v>
      </c>
      <c r="Y6" s="42" t="str">
        <f>_xll.ECONOMATICA($B$7:$B$101,"Premium","36M",$C$2,,,,,,,"Prêmio vs CDI 36M",{"tc.dft=true"})</f>
        <v>Prêmio vs CDI 36M</v>
      </c>
      <c r="Z6" s="43" t="str">
        <f>_xll.ECONOMATICA($B$7:$B$101,"return","YTD",$C$2,,,,"DECIMAL",,,"Retorno no Ano")</f>
        <v>Retorno no Ano</v>
      </c>
      <c r="AA6" s="42" t="str">
        <f>_xll.ECONOMATICA($B$7:$B$101,"Premium","YTD",$C$2,,,,,,,"Prêmio vs CDI no Ano",{"tc.dft=true"})</f>
        <v>Prêmio vs CDI no Ano</v>
      </c>
      <c r="AB6" s="44" t="str">
        <f>_xll.ECONOMATICA($B$7:$B$101,"return","FROM START",$C$2,,,,"DECIMAL",,,"Retorno desde o Início")</f>
        <v>Retorno desde o Início</v>
      </c>
      <c r="AC6" s="45" t="str">
        <f>_xll.ECONOMATICA($B$7:$B$101,"Premium","FROM START",$C$2,,,,,,,"Prêmio vs CDI  desde o Início",{"tc.dft=true"})</f>
        <v>Prêmio vs CDI  desde o Início</v>
      </c>
      <c r="AD6" s="46" t="str">
        <f>_xll.ECONOMATICA($B$7:$B$101,"return","FROM START",$C$2,,,,"DECIMAL",,,"Retorno Anualizado desde o Início",{"std.tec.ppr.per=4";"std.tec.ppr.pertd=false"})</f>
        <v>Retorno Anualizado desde o Início</v>
      </c>
      <c r="AE6" s="19"/>
      <c r="AF6" s="47" t="str">
        <f>_xll.ECONOMATICA($B$7:$B$101,"Volatility",$AF$5,$C$2,,,,"DECIMAL",,,"Volatilidade "&amp;$AF$5)</f>
        <v>Volatilidade 12M</v>
      </c>
      <c r="AG6" s="48" t="str">
        <f>_xll.ECONOMATICA($B$7:$B$101,"Sharpe",$AF$5,$C$2,,,,,,,"Sharpe "&amp;$AF$5)</f>
        <v>Sharpe 12M</v>
      </c>
      <c r="AH6" s="44" t="str">
        <f>_xll.ECONOMATICA($B$7:$B$101,"Return M",$AF$5,$C$2,,,,"DECIMAL",,,"Máximo Retorno Mensal "&amp;$AF$5)</f>
        <v>Máximo Retorno Mensal 12M</v>
      </c>
      <c r="AI6" s="44" t="str">
        <f>_xll.ECONOMATICA($B$7:$B$101,"Premium M",$AF$5,$C$2,,,,"DECIMAL",,,"Máximo Prêmio Mensal "&amp;$AF$5)</f>
        <v>Máximo Prêmio Mensal 12M</v>
      </c>
      <c r="AJ6" s="44" t="str">
        <f>_xll.ECONOMATICA($B$7:$B$101,"Return M",$AF$5,$C$2,,,,"DECIMAL",,,"Mínimo Retorno Mensal "&amp;$AF$5,{"std.tec.dret.mom=true"})</f>
        <v>Mínimo Retorno Mensal 12M</v>
      </c>
      <c r="AK6" s="44" t="str">
        <f>_xll.ECONOMATICA($B$7:$B$101,"Premium M",$AF$5,$C$2,,,,"DECIMAL",,,"Mínimo Prêmio Mensal "&amp;$AF$5,{"std.tec.dret.mom=true"})</f>
        <v>Mínimo Prêmio Mensal 12M</v>
      </c>
      <c r="AL6" s="49" t="str">
        <f>_xll.ECONOMATICA($B$7:$B$101,"Number Return",$AF$5,$C$2,,,,,,,"Meses Positivos "&amp;$AF$5,{"std.tec.dret.noprc=true"})</f>
        <v>Meses Positivos 12M</v>
      </c>
      <c r="AM6" s="49" t="str">
        <f>_xll.ECONOMATICA($B$7:$B$101,"Number Premium",$AF$5,$C$2,,,,,,,"Meses Acima do CDI "&amp;$AF$5,{"std.tec.dret.noprc=true"})</f>
        <v>Meses Acima do CDI 12M</v>
      </c>
      <c r="AN6" s="49" t="str">
        <f>_xll.ECONOMATICA($B$7:$B$101,"Number Return",$AF$5,$C$2,,,,"DECIMAL",,,"Dias Positivos % "&amp;$AF$5,{"jtc.per=0";"std.tec.dret.per=0"})</f>
        <v>Dias Positivos % 12M</v>
      </c>
      <c r="AO6" s="50" t="str">
        <f>_xll.ECONOMATICA($B$7:$B$101,"Number Premium",$AF$5,$C$2,,,,"DECIMAL",,,"Dias acima do CDI % "&amp;$AF$5,{"jtc.per=0";"std.tec.dret.per=0"})</f>
        <v>Dias acima do CDI % 12M</v>
      </c>
    </row>
    <row r="7" spans="2:43" ht="16.2" thickTop="1" x14ac:dyDescent="0.3">
      <c r="B7" s="51" t="s">
        <v>0</v>
      </c>
      <c r="C7" s="52" t="s">
        <v>22</v>
      </c>
      <c r="D7" s="52" t="s">
        <v>16</v>
      </c>
      <c r="E7" s="53">
        <v>45536</v>
      </c>
      <c r="F7" s="53">
        <v>43287</v>
      </c>
      <c r="G7" s="54"/>
      <c r="H7" s="54">
        <v>15282.206407</v>
      </c>
      <c r="I7" s="55">
        <f>IFERROR(G7/H7,"")</f>
        <v>0</v>
      </c>
      <c r="J7" s="53">
        <v>45534</v>
      </c>
      <c r="K7" s="53">
        <f>IF(B7="","",$C$2)</f>
        <v>45553</v>
      </c>
      <c r="L7" s="56"/>
      <c r="M7" s="17"/>
      <c r="N7" s="69"/>
      <c r="O7" s="70"/>
      <c r="P7" s="71"/>
      <c r="Q7" s="70"/>
      <c r="R7" s="71"/>
      <c r="S7" s="70"/>
      <c r="T7" s="71"/>
      <c r="U7" s="70"/>
      <c r="V7" s="71"/>
      <c r="W7" s="70"/>
      <c r="X7" s="71"/>
      <c r="Y7" s="70"/>
      <c r="Z7" s="71"/>
      <c r="AA7" s="70"/>
      <c r="AB7" s="71">
        <v>0.59579412348000005</v>
      </c>
      <c r="AC7" s="70"/>
      <c r="AD7" s="72">
        <v>7.9212347520000004E-2</v>
      </c>
      <c r="AE7" s="17"/>
      <c r="AF7" s="81">
        <v>5.2040350238999995E-4</v>
      </c>
      <c r="AG7" s="70">
        <v>0.43444477889999999</v>
      </c>
      <c r="AH7" s="82">
        <v>9.9564831289000004E-3</v>
      </c>
      <c r="AI7" s="82">
        <v>1.0204994312</v>
      </c>
      <c r="AJ7" s="82">
        <v>7.9216712256000004E-3</v>
      </c>
      <c r="AK7" s="82">
        <v>0.98410248096999997</v>
      </c>
      <c r="AL7" s="52"/>
      <c r="AM7" s="52"/>
      <c r="AN7" s="83"/>
      <c r="AO7" s="84"/>
      <c r="AP7" s="18"/>
    </row>
    <row r="8" spans="2:43" ht="15.6" x14ac:dyDescent="0.3">
      <c r="B8" s="102" t="s">
        <v>41</v>
      </c>
      <c r="C8" s="96" t="s">
        <v>42</v>
      </c>
      <c r="D8" s="96" t="s">
        <v>16</v>
      </c>
      <c r="E8" s="103">
        <v>45717</v>
      </c>
      <c r="F8" s="103">
        <v>43399</v>
      </c>
      <c r="G8" s="104">
        <v>15360.45377</v>
      </c>
      <c r="H8" s="104">
        <v>15360.45377</v>
      </c>
      <c r="I8" s="105">
        <f t="shared" ref="I8:I71" si="0">IFERROR(G8/H8,"")</f>
        <v>1</v>
      </c>
      <c r="J8" s="103">
        <v>45553</v>
      </c>
      <c r="K8" s="103">
        <f t="shared" ref="K8:K71" si="1">IF(B8="","",$C$2)</f>
        <v>45553</v>
      </c>
      <c r="L8" s="106">
        <v>-4.0000000000000002E-4</v>
      </c>
      <c r="M8" s="17"/>
      <c r="N8" s="99">
        <v>3.8969889101E-4</v>
      </c>
      <c r="O8" s="94">
        <v>99.236730436000002</v>
      </c>
      <c r="P8" s="100">
        <v>8.8987019699000008E-3</v>
      </c>
      <c r="Q8" s="94">
        <v>98.099167944000001</v>
      </c>
      <c r="R8" s="100">
        <v>2.6201492145000001E-2</v>
      </c>
      <c r="S8" s="94">
        <v>99.809509433000002</v>
      </c>
      <c r="T8" s="100">
        <v>5.2350417604999998E-2</v>
      </c>
      <c r="U8" s="94">
        <v>100.05709218</v>
      </c>
      <c r="V8" s="100">
        <v>0.11181130369</v>
      </c>
      <c r="W8" s="94">
        <v>100.12826099</v>
      </c>
      <c r="X8" s="100">
        <v>0.40451837060000001</v>
      </c>
      <c r="Y8" s="94">
        <v>102.23364438999999</v>
      </c>
      <c r="Z8" s="100">
        <v>7.6512218408000002E-2</v>
      </c>
      <c r="AA8" s="94">
        <v>100.14656465</v>
      </c>
      <c r="AB8" s="100">
        <v>0.57348417257999995</v>
      </c>
      <c r="AC8" s="94">
        <v>100.36406837</v>
      </c>
      <c r="AD8" s="101">
        <v>8.0238895096000004E-2</v>
      </c>
      <c r="AE8" s="17"/>
      <c r="AF8" s="93">
        <v>5.1823558205000002E-4</v>
      </c>
      <c r="AG8" s="94">
        <v>0.55786890133</v>
      </c>
      <c r="AH8" s="95">
        <v>9.9847621676999992E-3</v>
      </c>
      <c r="AI8" s="95">
        <v>1.0254134992999999</v>
      </c>
      <c r="AJ8" s="95">
        <v>4.8779853059000003E-3</v>
      </c>
      <c r="AK8" s="95">
        <v>0.95327262160000004</v>
      </c>
      <c r="AL8" s="96">
        <v>12</v>
      </c>
      <c r="AM8" s="96">
        <v>7</v>
      </c>
      <c r="AN8" s="97">
        <v>1</v>
      </c>
      <c r="AO8" s="98">
        <v>0.49206349206</v>
      </c>
      <c r="AP8" s="18"/>
    </row>
    <row r="9" spans="2:43" ht="15.6" x14ac:dyDescent="0.3">
      <c r="B9" s="57" t="s">
        <v>43</v>
      </c>
      <c r="C9" s="58" t="s">
        <v>44</v>
      </c>
      <c r="D9" s="58" t="s">
        <v>16</v>
      </c>
      <c r="E9" s="59">
        <v>45901</v>
      </c>
      <c r="F9" s="59">
        <v>43532</v>
      </c>
      <c r="G9" s="60">
        <v>15360.284804999999</v>
      </c>
      <c r="H9" s="60">
        <v>15360.284804999999</v>
      </c>
      <c r="I9" s="61">
        <f t="shared" si="0"/>
        <v>1</v>
      </c>
      <c r="J9" s="59">
        <v>45553</v>
      </c>
      <c r="K9" s="59">
        <f t="shared" si="1"/>
        <v>45553</v>
      </c>
      <c r="L9" s="62">
        <v>1E-3</v>
      </c>
      <c r="M9" s="17"/>
      <c r="N9" s="73">
        <v>3.9069925151E-4</v>
      </c>
      <c r="O9" s="74">
        <v>99.491472000000002</v>
      </c>
      <c r="P9" s="75">
        <v>8.8805430987000007E-3</v>
      </c>
      <c r="Q9" s="74">
        <v>97.898984798000001</v>
      </c>
      <c r="R9" s="75">
        <v>2.6170707644000001E-2</v>
      </c>
      <c r="S9" s="74">
        <v>99.692241840999998</v>
      </c>
      <c r="T9" s="75">
        <v>5.2643055642000003E-2</v>
      </c>
      <c r="U9" s="74">
        <v>100.6164098</v>
      </c>
      <c r="V9" s="75">
        <v>0.11192250088</v>
      </c>
      <c r="W9" s="74">
        <v>100.2278393</v>
      </c>
      <c r="X9" s="75">
        <v>0.40700106877999997</v>
      </c>
      <c r="Y9" s="74">
        <v>102.86109496</v>
      </c>
      <c r="Z9" s="75">
        <v>7.6814824975000001E-2</v>
      </c>
      <c r="AA9" s="74">
        <v>100.54264529</v>
      </c>
      <c r="AB9" s="75">
        <v>0.53944713984000003</v>
      </c>
      <c r="AC9" s="74">
        <v>100.39029424</v>
      </c>
      <c r="AD9" s="76">
        <v>8.1294194346000007E-2</v>
      </c>
      <c r="AE9" s="17"/>
      <c r="AF9" s="85">
        <v>5.2026425131000004E-4</v>
      </c>
      <c r="AG9" s="74">
        <v>0.78706969812000005</v>
      </c>
      <c r="AH9" s="86">
        <v>9.9635518308999992E-3</v>
      </c>
      <c r="AI9" s="86">
        <v>1.0275029797999999</v>
      </c>
      <c r="AJ9" s="86">
        <v>4.8568854380999999E-3</v>
      </c>
      <c r="AK9" s="86">
        <v>0.94914921305</v>
      </c>
      <c r="AL9" s="58">
        <v>12</v>
      </c>
      <c r="AM9" s="58">
        <v>6</v>
      </c>
      <c r="AN9" s="87">
        <v>1</v>
      </c>
      <c r="AO9" s="88">
        <v>0.59523809524000004</v>
      </c>
      <c r="AP9" s="18"/>
    </row>
    <row r="10" spans="2:43" ht="15.6" x14ac:dyDescent="0.3">
      <c r="B10" s="102" t="s">
        <v>47</v>
      </c>
      <c r="C10" s="96" t="s">
        <v>82</v>
      </c>
      <c r="D10" s="96" t="s">
        <v>16</v>
      </c>
      <c r="E10" s="103">
        <v>46082</v>
      </c>
      <c r="F10" s="103">
        <v>43714</v>
      </c>
      <c r="G10" s="104">
        <v>15358.733401</v>
      </c>
      <c r="H10" s="104">
        <v>15358.733401</v>
      </c>
      <c r="I10" s="105">
        <f t="shared" si="0"/>
        <v>1</v>
      </c>
      <c r="J10" s="103">
        <v>45553</v>
      </c>
      <c r="K10" s="103">
        <f t="shared" si="1"/>
        <v>45553</v>
      </c>
      <c r="L10" s="106">
        <v>7.7000000000000002E-3</v>
      </c>
      <c r="M10" s="17"/>
      <c r="N10" s="99">
        <v>3.5968449629000002E-4</v>
      </c>
      <c r="O10" s="94">
        <v>91.593571917999995</v>
      </c>
      <c r="P10" s="100">
        <v>9.1479272560000009E-3</v>
      </c>
      <c r="Q10" s="94">
        <v>100.84662406</v>
      </c>
      <c r="R10" s="100">
        <v>2.6634753263000001E-2</v>
      </c>
      <c r="S10" s="94">
        <v>101.45993374</v>
      </c>
      <c r="T10" s="100">
        <v>5.2981224169000002E-2</v>
      </c>
      <c r="U10" s="94">
        <v>101.26274961999999</v>
      </c>
      <c r="V10" s="100">
        <v>0.11294778863</v>
      </c>
      <c r="W10" s="94">
        <v>101.14599584</v>
      </c>
      <c r="X10" s="100">
        <v>0.40987417291</v>
      </c>
      <c r="Y10" s="94">
        <v>103.58721255</v>
      </c>
      <c r="Z10" s="100">
        <v>7.7353781900000002E-2</v>
      </c>
      <c r="AA10" s="94">
        <v>101.24808405</v>
      </c>
      <c r="AB10" s="100">
        <v>0.49216365964999997</v>
      </c>
      <c r="AC10" s="94">
        <v>100.28149998000001</v>
      </c>
      <c r="AD10" s="101">
        <v>8.3061907219000003E-2</v>
      </c>
      <c r="AE10" s="17"/>
      <c r="AF10" s="93">
        <v>5.7495960145999996E-4</v>
      </c>
      <c r="AG10" s="94">
        <v>3.5076709618000002</v>
      </c>
      <c r="AH10" s="95">
        <v>9.9453522980000007E-3</v>
      </c>
      <c r="AI10" s="95">
        <v>1.0362149879</v>
      </c>
      <c r="AJ10" s="95">
        <v>5.0558307902999998E-3</v>
      </c>
      <c r="AK10" s="95">
        <v>0.96996797781999999</v>
      </c>
      <c r="AL10" s="96">
        <v>12</v>
      </c>
      <c r="AM10" s="96">
        <v>8</v>
      </c>
      <c r="AN10" s="97">
        <v>1</v>
      </c>
      <c r="AO10" s="98">
        <v>0.62698412697999995</v>
      </c>
      <c r="AP10" s="18"/>
    </row>
    <row r="11" spans="2:43" ht="15.6" x14ac:dyDescent="0.3">
      <c r="B11" s="57" t="s">
        <v>48</v>
      </c>
      <c r="C11" s="58" t="s">
        <v>83</v>
      </c>
      <c r="D11" s="58" t="s">
        <v>16</v>
      </c>
      <c r="E11" s="59">
        <v>46266</v>
      </c>
      <c r="F11" s="59">
        <v>44015</v>
      </c>
      <c r="G11" s="60">
        <v>15358.042181000001</v>
      </c>
      <c r="H11" s="60">
        <v>15358.042181000001</v>
      </c>
      <c r="I11" s="61">
        <f t="shared" si="0"/>
        <v>1</v>
      </c>
      <c r="J11" s="59">
        <v>45553</v>
      </c>
      <c r="K11" s="59">
        <f t="shared" si="1"/>
        <v>45553</v>
      </c>
      <c r="L11" s="62">
        <v>8.0000000000000002E-3</v>
      </c>
      <c r="M11" s="17"/>
      <c r="N11" s="73">
        <v>3.5167925125E-4</v>
      </c>
      <c r="O11" s="74">
        <v>89.555038163000006</v>
      </c>
      <c r="P11" s="75">
        <v>9.2589748929000001E-3</v>
      </c>
      <c r="Q11" s="74">
        <v>102.07081168000001</v>
      </c>
      <c r="R11" s="75">
        <v>2.6993380832000001E-2</v>
      </c>
      <c r="S11" s="74">
        <v>102.82605601</v>
      </c>
      <c r="T11" s="75">
        <v>5.3504185989000003E-2</v>
      </c>
      <c r="U11" s="74">
        <v>102.26228394</v>
      </c>
      <c r="V11" s="75">
        <v>0.11406995128</v>
      </c>
      <c r="W11" s="74">
        <v>102.15090492</v>
      </c>
      <c r="X11" s="75">
        <v>0.41147231578999999</v>
      </c>
      <c r="Y11" s="74">
        <v>103.99111009000001</v>
      </c>
      <c r="Z11" s="75">
        <v>7.8478717896E-2</v>
      </c>
      <c r="AA11" s="74">
        <v>102.72050867999999</v>
      </c>
      <c r="AB11" s="75">
        <v>0.44444004796999997</v>
      </c>
      <c r="AC11" s="74">
        <v>100.6118819</v>
      </c>
      <c r="AD11" s="76">
        <v>9.1536018590000004E-2</v>
      </c>
      <c r="AE11" s="17"/>
      <c r="AF11" s="85">
        <v>5.8183360158999995E-4</v>
      </c>
      <c r="AG11" s="74">
        <v>5.5168947232000001</v>
      </c>
      <c r="AH11" s="86">
        <v>1.0060464252000001E-2</v>
      </c>
      <c r="AI11" s="86">
        <v>1.0407067243999999</v>
      </c>
      <c r="AJ11" s="86">
        <v>5.0889991344000001E-3</v>
      </c>
      <c r="AK11" s="86">
        <v>0.97191227469999997</v>
      </c>
      <c r="AL11" s="58">
        <v>12</v>
      </c>
      <c r="AM11" s="58">
        <v>9</v>
      </c>
      <c r="AN11" s="87">
        <v>1</v>
      </c>
      <c r="AO11" s="88">
        <v>0.75</v>
      </c>
      <c r="AP11" s="18"/>
    </row>
    <row r="12" spans="2:43" ht="15.6" x14ac:dyDescent="0.3">
      <c r="B12" s="102" t="s">
        <v>49</v>
      </c>
      <c r="C12" s="96" t="s">
        <v>84</v>
      </c>
      <c r="D12" s="96" t="s">
        <v>16</v>
      </c>
      <c r="E12" s="103">
        <v>46447</v>
      </c>
      <c r="F12" s="103">
        <v>44106</v>
      </c>
      <c r="G12" s="104">
        <v>15337.367031</v>
      </c>
      <c r="H12" s="104">
        <v>15337.367031</v>
      </c>
      <c r="I12" s="105">
        <f t="shared" si="0"/>
        <v>1</v>
      </c>
      <c r="J12" s="103">
        <v>45553</v>
      </c>
      <c r="K12" s="103">
        <f t="shared" si="1"/>
        <v>45553</v>
      </c>
      <c r="L12" s="106">
        <v>6.2E-2</v>
      </c>
      <c r="M12" s="17"/>
      <c r="N12" s="99">
        <v>4.2476176168E-4</v>
      </c>
      <c r="O12" s="94">
        <v>108.16548215</v>
      </c>
      <c r="P12" s="100">
        <v>9.3724689250000003E-3</v>
      </c>
      <c r="Q12" s="94">
        <v>103.32196833</v>
      </c>
      <c r="R12" s="100">
        <v>2.7069524445E-2</v>
      </c>
      <c r="S12" s="94">
        <v>103.11611035</v>
      </c>
      <c r="T12" s="100">
        <v>5.3944270609999997E-2</v>
      </c>
      <c r="U12" s="94">
        <v>103.10341548</v>
      </c>
      <c r="V12" s="100">
        <v>0.11468048279</v>
      </c>
      <c r="W12" s="94">
        <v>102.69764265000001</v>
      </c>
      <c r="X12" s="100">
        <v>0.41503064751000002</v>
      </c>
      <c r="Y12" s="94">
        <v>104.89040477</v>
      </c>
      <c r="Z12" s="100">
        <v>7.8974059717E-2</v>
      </c>
      <c r="AA12" s="94">
        <v>103.36885979</v>
      </c>
      <c r="AB12" s="100">
        <v>0.46500575196999999</v>
      </c>
      <c r="AC12" s="94">
        <v>107.01078149</v>
      </c>
      <c r="AD12" s="101">
        <v>0.10165034237999999</v>
      </c>
      <c r="AE12" s="17"/>
      <c r="AF12" s="93">
        <v>7.7498371909999995E-4</v>
      </c>
      <c r="AG12" s="94">
        <v>4.2313143843000001</v>
      </c>
      <c r="AH12" s="95">
        <v>9.9780640029999996E-3</v>
      </c>
      <c r="AI12" s="95">
        <v>1.0737212249999999</v>
      </c>
      <c r="AJ12" s="95">
        <v>5.1221792090999996E-3</v>
      </c>
      <c r="AK12" s="95">
        <v>0.96017093736000003</v>
      </c>
      <c r="AL12" s="96">
        <v>12</v>
      </c>
      <c r="AM12" s="96">
        <v>9</v>
      </c>
      <c r="AN12" s="97">
        <v>1</v>
      </c>
      <c r="AO12" s="98">
        <v>0.65079365078999996</v>
      </c>
      <c r="AP12" s="18"/>
    </row>
    <row r="13" spans="2:43" ht="15.6" x14ac:dyDescent="0.3">
      <c r="B13" s="57" t="s">
        <v>50</v>
      </c>
      <c r="C13" s="58" t="s">
        <v>85</v>
      </c>
      <c r="D13" s="58" t="s">
        <v>16</v>
      </c>
      <c r="E13" s="59">
        <v>46631</v>
      </c>
      <c r="F13" s="59">
        <v>44382</v>
      </c>
      <c r="G13" s="60">
        <v>15325.478052</v>
      </c>
      <c r="H13" s="60">
        <v>15325.478052</v>
      </c>
      <c r="I13" s="61">
        <f t="shared" si="0"/>
        <v>1</v>
      </c>
      <c r="J13" s="59">
        <v>45553</v>
      </c>
      <c r="K13" s="59">
        <f t="shared" si="1"/>
        <v>45553</v>
      </c>
      <c r="L13" s="62">
        <v>7.7600000000000002E-2</v>
      </c>
      <c r="M13" s="17"/>
      <c r="N13" s="73">
        <v>4.0473232912000001E-4</v>
      </c>
      <c r="O13" s="74">
        <v>103.06499189</v>
      </c>
      <c r="P13" s="75">
        <v>9.9549254191999993E-3</v>
      </c>
      <c r="Q13" s="74">
        <v>109.7429607</v>
      </c>
      <c r="R13" s="75">
        <v>2.7769133434000001E-2</v>
      </c>
      <c r="S13" s="74">
        <v>105.78113528999999</v>
      </c>
      <c r="T13" s="75">
        <v>5.4312747055999998E-2</v>
      </c>
      <c r="U13" s="74">
        <v>103.80768268</v>
      </c>
      <c r="V13" s="75">
        <v>0.11529916205</v>
      </c>
      <c r="W13" s="74">
        <v>103.25167678</v>
      </c>
      <c r="X13" s="75">
        <v>0.41897759557000003</v>
      </c>
      <c r="Y13" s="74">
        <v>105.88791419</v>
      </c>
      <c r="Z13" s="75">
        <v>7.9206959842999997E-2</v>
      </c>
      <c r="AA13" s="74">
        <v>103.67370192</v>
      </c>
      <c r="AB13" s="75">
        <v>0.43310050251999999</v>
      </c>
      <c r="AC13" s="74">
        <v>105.80900669</v>
      </c>
      <c r="AD13" s="76">
        <v>0.11892285028000001</v>
      </c>
      <c r="AE13" s="17"/>
      <c r="AF13" s="85">
        <v>7.5436000461999995E-4</v>
      </c>
      <c r="AG13" s="74">
        <v>5.2555947878999998</v>
      </c>
      <c r="AH13" s="86">
        <v>1.0028086273E-2</v>
      </c>
      <c r="AI13" s="86">
        <v>1.0870394784999999</v>
      </c>
      <c r="AJ13" s="86">
        <v>5.4184519431000003E-3</v>
      </c>
      <c r="AK13" s="86">
        <v>0.93712847124999998</v>
      </c>
      <c r="AL13" s="58">
        <v>12</v>
      </c>
      <c r="AM13" s="58">
        <v>11</v>
      </c>
      <c r="AN13" s="87">
        <v>1</v>
      </c>
      <c r="AO13" s="88">
        <v>0.75</v>
      </c>
      <c r="AP13" s="18"/>
    </row>
    <row r="14" spans="2:43" ht="15.6" x14ac:dyDescent="0.3">
      <c r="B14" s="102" t="s">
        <v>51</v>
      </c>
      <c r="C14" s="96" t="s">
        <v>86</v>
      </c>
      <c r="D14" s="96" t="s">
        <v>16</v>
      </c>
      <c r="E14" s="103">
        <v>46813</v>
      </c>
      <c r="F14" s="103">
        <v>44566</v>
      </c>
      <c r="G14" s="104">
        <v>15309.672161</v>
      </c>
      <c r="H14" s="104">
        <v>15309.672161</v>
      </c>
      <c r="I14" s="105">
        <f t="shared" si="0"/>
        <v>1</v>
      </c>
      <c r="J14" s="103">
        <v>45553</v>
      </c>
      <c r="K14" s="103">
        <f t="shared" si="1"/>
        <v>45553</v>
      </c>
      <c r="L14" s="106">
        <v>9.6600000000000005E-2</v>
      </c>
      <c r="M14" s="17"/>
      <c r="N14" s="99">
        <v>4.519224367E-4</v>
      </c>
      <c r="O14" s="94">
        <v>115.08194161999999</v>
      </c>
      <c r="P14" s="100">
        <v>1.0107990443E-2</v>
      </c>
      <c r="Q14" s="94">
        <v>111.43034741</v>
      </c>
      <c r="R14" s="100">
        <v>2.7662279684999999E-2</v>
      </c>
      <c r="S14" s="94">
        <v>105.37409663</v>
      </c>
      <c r="T14" s="100">
        <v>5.3894210445E-2</v>
      </c>
      <c r="U14" s="94">
        <v>103.00773574</v>
      </c>
      <c r="V14" s="100">
        <v>0.11547346381</v>
      </c>
      <c r="W14" s="94">
        <v>103.40776594</v>
      </c>
      <c r="X14" s="100"/>
      <c r="Y14" s="94"/>
      <c r="Z14" s="100">
        <v>7.9108866664999999E-2</v>
      </c>
      <c r="AA14" s="94">
        <v>103.54530812</v>
      </c>
      <c r="AB14" s="100">
        <v>0.38581910546999998</v>
      </c>
      <c r="AC14" s="94">
        <v>105.38592423999999</v>
      </c>
      <c r="AD14" s="101">
        <v>0.12873533174999999</v>
      </c>
      <c r="AE14" s="17"/>
      <c r="AF14" s="93">
        <v>7.3430570995999995E-4</v>
      </c>
      <c r="AG14" s="94">
        <v>6.1333817394999999</v>
      </c>
      <c r="AH14" s="95">
        <v>1.00355349E-2</v>
      </c>
      <c r="AI14" s="95">
        <v>1.1041208682999999</v>
      </c>
      <c r="AJ14" s="95">
        <v>5.6498899157000002E-3</v>
      </c>
      <c r="AK14" s="95">
        <v>0.95936008934999994</v>
      </c>
      <c r="AL14" s="96">
        <v>12</v>
      </c>
      <c r="AM14" s="96">
        <v>10</v>
      </c>
      <c r="AN14" s="97">
        <v>1</v>
      </c>
      <c r="AO14" s="98">
        <v>0.72222222221999999</v>
      </c>
      <c r="AP14" s="18"/>
    </row>
    <row r="15" spans="2:43" ht="15.6" x14ac:dyDescent="0.3">
      <c r="B15" s="57" t="s">
        <v>52</v>
      </c>
      <c r="C15" s="58" t="s">
        <v>87</v>
      </c>
      <c r="D15" s="58" t="s">
        <v>16</v>
      </c>
      <c r="E15" s="59">
        <v>46997</v>
      </c>
      <c r="F15" s="59">
        <v>44657</v>
      </c>
      <c r="G15" s="60">
        <v>15288.029302999999</v>
      </c>
      <c r="H15" s="60">
        <v>15288.029302999999</v>
      </c>
      <c r="I15" s="61">
        <f t="shared" si="0"/>
        <v>1</v>
      </c>
      <c r="J15" s="59">
        <v>45553</v>
      </c>
      <c r="K15" s="59">
        <f t="shared" si="1"/>
        <v>45553</v>
      </c>
      <c r="L15" s="62">
        <v>0.1201</v>
      </c>
      <c r="M15" s="17"/>
      <c r="N15" s="73">
        <v>5.9075005447000004E-4</v>
      </c>
      <c r="O15" s="74">
        <v>150.43436166000001</v>
      </c>
      <c r="P15" s="75">
        <v>9.8443695041999998E-3</v>
      </c>
      <c r="Q15" s="74">
        <v>108.52419381</v>
      </c>
      <c r="R15" s="75">
        <v>2.7345920456000001E-2</v>
      </c>
      <c r="S15" s="74">
        <v>104.16898741999999</v>
      </c>
      <c r="T15" s="75">
        <v>5.3539151963999998E-2</v>
      </c>
      <c r="U15" s="74">
        <v>102.32911424</v>
      </c>
      <c r="V15" s="75">
        <v>0.11512123999</v>
      </c>
      <c r="W15" s="74">
        <v>103.09234561</v>
      </c>
      <c r="X15" s="75"/>
      <c r="Y15" s="74"/>
      <c r="Z15" s="75">
        <v>7.8882266815999996E-2</v>
      </c>
      <c r="AA15" s="74">
        <v>103.2487124</v>
      </c>
      <c r="AB15" s="75">
        <v>0.34224533150999997</v>
      </c>
      <c r="AC15" s="74">
        <v>102.86858832999999</v>
      </c>
      <c r="AD15" s="76">
        <v>0.12796303922999999</v>
      </c>
      <c r="AE15" s="17"/>
      <c r="AF15" s="85">
        <v>8.2637681002000005E-4</v>
      </c>
      <c r="AG15" s="74">
        <v>4.5974392658000003</v>
      </c>
      <c r="AH15" s="86">
        <v>1.0084782907E-2</v>
      </c>
      <c r="AI15" s="86">
        <v>1.0880694661999999</v>
      </c>
      <c r="AJ15" s="86">
        <v>5.5677533874E-3</v>
      </c>
      <c r="AK15" s="86">
        <v>0.9228130095</v>
      </c>
      <c r="AL15" s="58">
        <v>12</v>
      </c>
      <c r="AM15" s="58">
        <v>10</v>
      </c>
      <c r="AN15" s="87">
        <v>1</v>
      </c>
      <c r="AO15" s="88">
        <v>0.7380952381</v>
      </c>
      <c r="AP15" s="18"/>
    </row>
    <row r="16" spans="2:43" ht="15.6" x14ac:dyDescent="0.3">
      <c r="B16" s="102" t="s">
        <v>53</v>
      </c>
      <c r="C16" s="96" t="s">
        <v>88</v>
      </c>
      <c r="D16" s="96" t="s">
        <v>16</v>
      </c>
      <c r="E16" s="103">
        <v>47178</v>
      </c>
      <c r="F16" s="103">
        <v>44839</v>
      </c>
      <c r="G16" s="104">
        <v>15264.005577</v>
      </c>
      <c r="H16" s="104">
        <v>15264.005577</v>
      </c>
      <c r="I16" s="105"/>
      <c r="J16" s="103">
        <v>45553</v>
      </c>
      <c r="K16" s="103">
        <f t="shared" si="1"/>
        <v>45553</v>
      </c>
      <c r="L16" s="106">
        <v>0.14280000000000001</v>
      </c>
      <c r="M16" s="17"/>
      <c r="N16" s="99">
        <v>5.4775781063999996E-4</v>
      </c>
      <c r="O16" s="94">
        <v>139.48639693999999</v>
      </c>
      <c r="P16" s="100">
        <v>9.6788259107000001E-3</v>
      </c>
      <c r="Q16" s="94">
        <v>106.69924352</v>
      </c>
      <c r="R16" s="100">
        <v>2.7315562067000001E-2</v>
      </c>
      <c r="S16" s="94">
        <v>104.05334302</v>
      </c>
      <c r="T16" s="100">
        <v>5.3506001696999997E-2</v>
      </c>
      <c r="U16" s="94">
        <v>102.2657543</v>
      </c>
      <c r="V16" s="100">
        <v>0.11455503186</v>
      </c>
      <c r="W16" s="94">
        <v>102.58529995000001</v>
      </c>
      <c r="X16" s="100"/>
      <c r="Y16" s="94"/>
      <c r="Z16" s="100">
        <v>7.8619572127000006E-2</v>
      </c>
      <c r="AA16" s="94">
        <v>102.90487227</v>
      </c>
      <c r="AB16" s="100">
        <v>0.26048320876999997</v>
      </c>
      <c r="AC16" s="94">
        <v>102.64965497</v>
      </c>
      <c r="AD16" s="101">
        <v>0.12643147243</v>
      </c>
      <c r="AE16" s="17"/>
      <c r="AF16" s="93">
        <v>8.2253516129000002E-4</v>
      </c>
      <c r="AG16" s="94">
        <v>3.7906909494000001</v>
      </c>
      <c r="AH16" s="95">
        <v>9.9519682461999999E-3</v>
      </c>
      <c r="AI16" s="95">
        <v>1.0970009963</v>
      </c>
      <c r="AJ16" s="95">
        <v>5.4146053552999998E-3</v>
      </c>
      <c r="AK16" s="95">
        <v>0.91039954561000003</v>
      </c>
      <c r="AL16" s="96">
        <v>12</v>
      </c>
      <c r="AM16" s="96">
        <v>8</v>
      </c>
      <c r="AN16" s="97">
        <v>1</v>
      </c>
      <c r="AO16" s="98">
        <v>0.68253968253999997</v>
      </c>
      <c r="AP16" s="18"/>
    </row>
    <row r="17" spans="2:42" ht="15.6" x14ac:dyDescent="0.3">
      <c r="B17" s="57" t="s">
        <v>54</v>
      </c>
      <c r="C17" s="58" t="s">
        <v>89</v>
      </c>
      <c r="D17" s="58" t="s">
        <v>16</v>
      </c>
      <c r="E17" s="59">
        <v>47362</v>
      </c>
      <c r="F17" s="59">
        <v>45112</v>
      </c>
      <c r="G17" s="60">
        <v>15248.522255</v>
      </c>
      <c r="H17" s="60">
        <v>15248.522255</v>
      </c>
      <c r="I17" s="61">
        <f t="shared" si="0"/>
        <v>1</v>
      </c>
      <c r="J17" s="59">
        <v>45553</v>
      </c>
      <c r="K17" s="59">
        <f t="shared" si="1"/>
        <v>45553</v>
      </c>
      <c r="L17" s="62">
        <v>0.14860000000000001</v>
      </c>
      <c r="M17" s="17"/>
      <c r="N17" s="73">
        <v>5.4690725483E-4</v>
      </c>
      <c r="O17" s="74">
        <v>139.26980309999999</v>
      </c>
      <c r="P17" s="75">
        <v>9.9013512644999992E-3</v>
      </c>
      <c r="Q17" s="74">
        <v>109.15235995</v>
      </c>
      <c r="R17" s="75">
        <v>2.7502108381999998E-2</v>
      </c>
      <c r="S17" s="74">
        <v>104.76395506999999</v>
      </c>
      <c r="T17" s="75">
        <v>5.3945071010999997E-2</v>
      </c>
      <c r="U17" s="74">
        <v>103.10494529</v>
      </c>
      <c r="V17" s="75">
        <v>0.11507472534</v>
      </c>
      <c r="W17" s="74">
        <v>103.05069122</v>
      </c>
      <c r="X17" s="75"/>
      <c r="Y17" s="74"/>
      <c r="Z17" s="75">
        <v>7.8789471629999996E-2</v>
      </c>
      <c r="AA17" s="74">
        <v>103.12725312000001</v>
      </c>
      <c r="AB17" s="75">
        <v>0.14469548169999999</v>
      </c>
      <c r="AC17" s="74">
        <v>102.7874396</v>
      </c>
      <c r="AD17" s="76">
        <v>0.11853839167999999</v>
      </c>
      <c r="AE17" s="17"/>
      <c r="AF17" s="85">
        <v>9.3170208728999995E-4</v>
      </c>
      <c r="AG17" s="74">
        <v>3.7514982712</v>
      </c>
      <c r="AH17" s="86">
        <v>9.6353037788999996E-3</v>
      </c>
      <c r="AI17" s="86">
        <v>1.1039443539</v>
      </c>
      <c r="AJ17" s="86">
        <v>5.6489866746999998E-3</v>
      </c>
      <c r="AK17" s="86">
        <v>0.92753975922999998</v>
      </c>
      <c r="AL17" s="58">
        <v>12</v>
      </c>
      <c r="AM17" s="58">
        <v>9</v>
      </c>
      <c r="AN17" s="87">
        <v>1</v>
      </c>
      <c r="AO17" s="88">
        <v>0.69841269840999998</v>
      </c>
      <c r="AP17" s="18"/>
    </row>
    <row r="18" spans="2:42" ht="15.6" x14ac:dyDescent="0.3">
      <c r="B18" s="102" t="s">
        <v>55</v>
      </c>
      <c r="C18" s="96" t="s">
        <v>90</v>
      </c>
      <c r="D18" s="96" t="s">
        <v>16</v>
      </c>
      <c r="E18" s="103">
        <v>47543</v>
      </c>
      <c r="F18" s="103">
        <v>45301</v>
      </c>
      <c r="G18" s="104">
        <v>15232.20947</v>
      </c>
      <c r="H18" s="104"/>
      <c r="I18" s="105" t="str">
        <f t="shared" si="0"/>
        <v/>
      </c>
      <c r="J18" s="103"/>
      <c r="K18" s="103">
        <f t="shared" si="1"/>
        <v>45553</v>
      </c>
      <c r="L18" s="106">
        <v>0.15509999999999999</v>
      </c>
      <c r="M18" s="17"/>
      <c r="N18" s="99">
        <v>5.5009983225E-4</v>
      </c>
      <c r="O18" s="94">
        <v>140.08279218999999</v>
      </c>
      <c r="P18" s="100">
        <v>9.7014901529999999E-3</v>
      </c>
      <c r="Q18" s="94">
        <v>106.94909380999999</v>
      </c>
      <c r="R18" s="100">
        <v>2.8000612275999998E-2</v>
      </c>
      <c r="S18" s="94">
        <v>106.66290909999999</v>
      </c>
      <c r="T18" s="100">
        <v>5.4791554114000003E-2</v>
      </c>
      <c r="U18" s="94">
        <v>104.72282422000001</v>
      </c>
      <c r="V18" s="100"/>
      <c r="W18" s="94"/>
      <c r="X18" s="100"/>
      <c r="Y18" s="94"/>
      <c r="Z18" s="100"/>
      <c r="AA18" s="94"/>
      <c r="AB18" s="100">
        <v>7.6043954851999995E-2</v>
      </c>
      <c r="AC18" s="94">
        <v>104.01258973</v>
      </c>
      <c r="AD18" s="101">
        <v>0.11130998710999999</v>
      </c>
      <c r="AE18" s="17"/>
      <c r="AF18" s="93"/>
      <c r="AG18" s="94"/>
      <c r="AH18" s="95">
        <v>9.8976936296999996E-3</v>
      </c>
      <c r="AI18" s="95">
        <v>1.0911205502000001</v>
      </c>
      <c r="AJ18" s="95">
        <v>5.4659380185000002E-3</v>
      </c>
      <c r="AK18" s="95">
        <v>1.0134400106000001</v>
      </c>
      <c r="AL18" s="96"/>
      <c r="AM18" s="96"/>
      <c r="AN18" s="97"/>
      <c r="AO18" s="98"/>
      <c r="AP18" s="18"/>
    </row>
    <row r="19" spans="2:42" ht="15.6" x14ac:dyDescent="0.3">
      <c r="B19" s="57" t="s">
        <v>56</v>
      </c>
      <c r="C19" s="58" t="s">
        <v>91</v>
      </c>
      <c r="D19" s="58" t="s">
        <v>16</v>
      </c>
      <c r="E19" s="59">
        <v>47635</v>
      </c>
      <c r="F19" s="59">
        <v>45385</v>
      </c>
      <c r="G19" s="60">
        <v>15222.532393</v>
      </c>
      <c r="H19" s="60"/>
      <c r="I19" s="61" t="str">
        <f t="shared" si="0"/>
        <v/>
      </c>
      <c r="J19" s="59"/>
      <c r="K19" s="59">
        <f t="shared" si="1"/>
        <v>45553</v>
      </c>
      <c r="L19" s="62">
        <v>0.15959999999999999</v>
      </c>
      <c r="M19" s="17"/>
      <c r="N19" s="73">
        <v>5.1788818563999999E-4</v>
      </c>
      <c r="O19" s="74">
        <v>131.88010399999999</v>
      </c>
      <c r="P19" s="75">
        <v>9.7100469519999996E-3</v>
      </c>
      <c r="Q19" s="74">
        <v>107.04342385</v>
      </c>
      <c r="R19" s="75">
        <v>2.8312505769000001E-2</v>
      </c>
      <c r="S19" s="74">
        <v>107.85100695</v>
      </c>
      <c r="T19" s="75"/>
      <c r="U19" s="74"/>
      <c r="V19" s="75"/>
      <c r="W19" s="74"/>
      <c r="X19" s="75"/>
      <c r="Y19" s="74"/>
      <c r="Z19" s="75"/>
      <c r="AA19" s="74"/>
      <c r="AB19" s="75">
        <v>5.0085280101000003E-2</v>
      </c>
      <c r="AC19" s="74">
        <v>105.12259435999999</v>
      </c>
      <c r="AD19" s="76">
        <v>0.11001040352999999</v>
      </c>
      <c r="AE19" s="17"/>
      <c r="AF19" s="85"/>
      <c r="AG19" s="74"/>
      <c r="AH19" s="86">
        <v>1.0038080325999999E-2</v>
      </c>
      <c r="AI19" s="86">
        <v>1.1065967628</v>
      </c>
      <c r="AJ19" s="86">
        <v>5.4346980123000004E-3</v>
      </c>
      <c r="AK19" s="86">
        <v>0.98272679446</v>
      </c>
      <c r="AL19" s="58"/>
      <c r="AM19" s="58"/>
      <c r="AN19" s="87"/>
      <c r="AO19" s="88"/>
      <c r="AP19" s="18"/>
    </row>
    <row r="20" spans="2:42" ht="15.6" x14ac:dyDescent="0.3">
      <c r="B20" s="102" t="s">
        <v>57</v>
      </c>
      <c r="C20" s="96" t="s">
        <v>92</v>
      </c>
      <c r="D20" s="96" t="s">
        <v>16</v>
      </c>
      <c r="E20" s="103">
        <v>47727</v>
      </c>
      <c r="F20" s="103">
        <v>45476</v>
      </c>
      <c r="G20" s="104">
        <v>15213.147166000001</v>
      </c>
      <c r="H20" s="104"/>
      <c r="I20" s="105" t="str">
        <f t="shared" si="0"/>
        <v/>
      </c>
      <c r="J20" s="103"/>
      <c r="K20" s="103">
        <f t="shared" si="1"/>
        <v>45553</v>
      </c>
      <c r="L20" s="106">
        <v>0.16320000000000001</v>
      </c>
      <c r="M20" s="17"/>
      <c r="N20" s="99">
        <v>4.4724728286000003E-4</v>
      </c>
      <c r="O20" s="94">
        <v>113.89141481</v>
      </c>
      <c r="P20" s="100">
        <v>9.5972194231000001E-3</v>
      </c>
      <c r="Q20" s="94">
        <v>105.79961471999999</v>
      </c>
      <c r="R20" s="100"/>
      <c r="S20" s="94"/>
      <c r="T20" s="100"/>
      <c r="U20" s="94"/>
      <c r="V20" s="100"/>
      <c r="W20" s="94"/>
      <c r="X20" s="100"/>
      <c r="Y20" s="94"/>
      <c r="Z20" s="100"/>
      <c r="AA20" s="94"/>
      <c r="AB20" s="100">
        <v>2.3475285060999999E-2</v>
      </c>
      <c r="AC20" s="94">
        <v>107.54235255</v>
      </c>
      <c r="AD20" s="101">
        <v>0.11217372363</v>
      </c>
      <c r="AE20" s="17"/>
      <c r="AF20" s="93"/>
      <c r="AG20" s="94"/>
      <c r="AH20" s="95">
        <v>8.9574200174000005E-3</v>
      </c>
      <c r="AI20" s="95">
        <v>1.0809602601999999</v>
      </c>
      <c r="AJ20" s="95">
        <v>5.5313749143999997E-3</v>
      </c>
      <c r="AK20" s="95">
        <v>1.0325525444999999</v>
      </c>
      <c r="AL20" s="96"/>
      <c r="AM20" s="96"/>
      <c r="AN20" s="97"/>
      <c r="AO20" s="98"/>
      <c r="AP20" s="18"/>
    </row>
    <row r="21" spans="2:42" ht="15.6" x14ac:dyDescent="0.3">
      <c r="B21" s="57" t="s">
        <v>58</v>
      </c>
      <c r="C21" s="58" t="s">
        <v>93</v>
      </c>
      <c r="D21" s="58" t="s">
        <v>17</v>
      </c>
      <c r="E21" s="59">
        <v>45566</v>
      </c>
      <c r="F21" s="59">
        <v>44750</v>
      </c>
      <c r="G21" s="60">
        <v>996.39123800000004</v>
      </c>
      <c r="H21" s="60">
        <v>996.39123800000004</v>
      </c>
      <c r="I21" s="61">
        <f t="shared" si="0"/>
        <v>1</v>
      </c>
      <c r="J21" s="59">
        <v>45553</v>
      </c>
      <c r="K21" s="59">
        <f t="shared" si="1"/>
        <v>45553</v>
      </c>
      <c r="L21" s="62">
        <v>10.652900000000001</v>
      </c>
      <c r="M21" s="17"/>
      <c r="N21" s="73">
        <v>3.9883774480000003E-4</v>
      </c>
      <c r="O21" s="74">
        <v>101.56393739000001</v>
      </c>
      <c r="P21" s="75">
        <v>9.0296338457999999E-3</v>
      </c>
      <c r="Q21" s="74">
        <v>99.542559139999994</v>
      </c>
      <c r="R21" s="75">
        <v>2.5850497488000002E-2</v>
      </c>
      <c r="S21" s="74">
        <v>98.472463271999999</v>
      </c>
      <c r="T21" s="75">
        <v>4.9527816454E-2</v>
      </c>
      <c r="U21" s="74">
        <v>94.662268678000004</v>
      </c>
      <c r="V21" s="75">
        <v>0.10715250631000001</v>
      </c>
      <c r="W21" s="74">
        <v>95.956256334000003</v>
      </c>
      <c r="X21" s="75"/>
      <c r="Y21" s="74"/>
      <c r="Z21" s="75">
        <v>7.2331774360999995E-2</v>
      </c>
      <c r="AA21" s="74">
        <v>94.674796631999996</v>
      </c>
      <c r="AB21" s="75">
        <v>0.31296125490999999</v>
      </c>
      <c r="AC21" s="74">
        <v>106.64930302</v>
      </c>
      <c r="AD21" s="76">
        <v>0.13236012523999999</v>
      </c>
      <c r="AE21" s="17"/>
      <c r="AF21" s="85">
        <v>5.0492938073000001E-3</v>
      </c>
      <c r="AG21" s="74">
        <v>-0.80298891542999995</v>
      </c>
      <c r="AH21" s="86">
        <v>1.3283256655999999E-2</v>
      </c>
      <c r="AI21" s="86">
        <v>1.4501510816000001</v>
      </c>
      <c r="AJ21" s="86">
        <v>5.1164660853999996E-3</v>
      </c>
      <c r="AK21" s="86">
        <v>0.76241851429999996</v>
      </c>
      <c r="AL21" s="58">
        <v>12</v>
      </c>
      <c r="AM21" s="58">
        <v>3</v>
      </c>
      <c r="AN21" s="87">
        <v>0.93253968253999997</v>
      </c>
      <c r="AO21" s="88">
        <v>0.49603174603</v>
      </c>
      <c r="AP21" s="18"/>
    </row>
    <row r="22" spans="2:42" ht="15.6" x14ac:dyDescent="0.3">
      <c r="B22" s="102" t="s">
        <v>59</v>
      </c>
      <c r="C22" s="96" t="s">
        <v>94</v>
      </c>
      <c r="D22" s="96" t="s">
        <v>17</v>
      </c>
      <c r="E22" s="103">
        <v>45658</v>
      </c>
      <c r="F22" s="103">
        <v>44382</v>
      </c>
      <c r="G22" s="104">
        <v>970.96805099999995</v>
      </c>
      <c r="H22" s="104">
        <v>970.96805099999995</v>
      </c>
      <c r="I22" s="105">
        <f t="shared" si="0"/>
        <v>1</v>
      </c>
      <c r="J22" s="103">
        <v>45553</v>
      </c>
      <c r="K22" s="103">
        <f t="shared" si="1"/>
        <v>45553</v>
      </c>
      <c r="L22" s="106">
        <v>10.862</v>
      </c>
      <c r="M22" s="17"/>
      <c r="N22" s="99">
        <v>4.6939323329000003E-4</v>
      </c>
      <c r="O22" s="94">
        <v>119.53087585</v>
      </c>
      <c r="P22" s="100">
        <v>9.0492477211000007E-3</v>
      </c>
      <c r="Q22" s="94">
        <v>99.758782232000001</v>
      </c>
      <c r="R22" s="100">
        <v>2.5500515585000001E-2</v>
      </c>
      <c r="S22" s="94">
        <v>97.139274998999994</v>
      </c>
      <c r="T22" s="100">
        <v>4.6662850709000003E-2</v>
      </c>
      <c r="U22" s="94">
        <v>89.186473931999998</v>
      </c>
      <c r="V22" s="100">
        <v>0.10329955121000001</v>
      </c>
      <c r="W22" s="94">
        <v>92.505892356999993</v>
      </c>
      <c r="X22" s="100">
        <v>0.33984996393</v>
      </c>
      <c r="Y22" s="94">
        <v>85.890043285000004</v>
      </c>
      <c r="Z22" s="100">
        <v>6.7102308794000004E-2</v>
      </c>
      <c r="AA22" s="94">
        <v>87.829968152999996</v>
      </c>
      <c r="AB22" s="100">
        <v>0.29017390898000001</v>
      </c>
      <c r="AC22" s="94">
        <v>70.891197075999997</v>
      </c>
      <c r="AD22" s="101">
        <v>8.2809036385000007E-2</v>
      </c>
      <c r="AE22" s="17"/>
      <c r="AF22" s="93">
        <v>8.6025338224999994E-3</v>
      </c>
      <c r="AG22" s="94">
        <v>-0.87144518653000003</v>
      </c>
      <c r="AH22" s="95">
        <v>1.6208650769999999E-2</v>
      </c>
      <c r="AI22" s="95">
        <v>1.7695203106999999</v>
      </c>
      <c r="AJ22" s="95">
        <v>5.4180645511E-3</v>
      </c>
      <c r="AK22" s="95">
        <v>0.61125649379000002</v>
      </c>
      <c r="AL22" s="96">
        <v>12</v>
      </c>
      <c r="AM22" s="96">
        <v>4</v>
      </c>
      <c r="AN22" s="97">
        <v>0.86904761905000005</v>
      </c>
      <c r="AO22" s="98">
        <v>0.49603174603</v>
      </c>
      <c r="AP22" s="18"/>
    </row>
    <row r="23" spans="2:42" ht="15.6" x14ac:dyDescent="0.3">
      <c r="B23" s="57" t="s">
        <v>60</v>
      </c>
      <c r="C23" s="58" t="s">
        <v>95</v>
      </c>
      <c r="D23" s="58" t="s">
        <v>17</v>
      </c>
      <c r="E23" s="59">
        <v>45748</v>
      </c>
      <c r="F23" s="59">
        <v>44932</v>
      </c>
      <c r="G23" s="60">
        <v>945.19325900000001</v>
      </c>
      <c r="H23" s="60">
        <v>945.19325900000001</v>
      </c>
      <c r="I23" s="61">
        <f t="shared" si="0"/>
        <v>1</v>
      </c>
      <c r="J23" s="59">
        <v>45553</v>
      </c>
      <c r="K23" s="59">
        <f t="shared" si="1"/>
        <v>45553</v>
      </c>
      <c r="L23" s="62">
        <v>11.271000000000001</v>
      </c>
      <c r="M23" s="17"/>
      <c r="N23" s="73">
        <v>5.5440339929000001E-4</v>
      </c>
      <c r="O23" s="74">
        <v>141.17869451999999</v>
      </c>
      <c r="P23" s="75">
        <v>9.1725588699999999E-3</v>
      </c>
      <c r="Q23" s="74">
        <v>101.11816263</v>
      </c>
      <c r="R23" s="75">
        <v>2.4511956126E-2</v>
      </c>
      <c r="S23" s="74">
        <v>93.373549210999997</v>
      </c>
      <c r="T23" s="75">
        <v>4.2689646833E-2</v>
      </c>
      <c r="U23" s="74">
        <v>81.59250917</v>
      </c>
      <c r="V23" s="75">
        <v>9.8455654354E-2</v>
      </c>
      <c r="W23" s="74">
        <v>88.168129063999999</v>
      </c>
      <c r="X23" s="75"/>
      <c r="Y23" s="74"/>
      <c r="Z23" s="75">
        <v>6.2570085846999995E-2</v>
      </c>
      <c r="AA23" s="74">
        <v>81.897758006000004</v>
      </c>
      <c r="AB23" s="75">
        <v>0.23819304395999999</v>
      </c>
      <c r="AC23" s="74">
        <v>111.47599674999999</v>
      </c>
      <c r="AD23" s="76">
        <v>0.1347204686</v>
      </c>
      <c r="AE23" s="17"/>
      <c r="AF23" s="85">
        <v>1.2496626177E-2</v>
      </c>
      <c r="AG23" s="74">
        <v>-0.94573482772999995</v>
      </c>
      <c r="AH23" s="86">
        <v>1.8843996791E-2</v>
      </c>
      <c r="AI23" s="86">
        <v>2.0572245974999999</v>
      </c>
      <c r="AJ23" s="86">
        <v>3.6904412664000002E-3</v>
      </c>
      <c r="AK23" s="86">
        <v>0.41586052242999999</v>
      </c>
      <c r="AL23" s="58">
        <v>12</v>
      </c>
      <c r="AM23" s="58">
        <v>3</v>
      </c>
      <c r="AN23" s="87">
        <v>0.77777777778000001</v>
      </c>
      <c r="AO23" s="88">
        <v>0.51587301587000001</v>
      </c>
      <c r="AP23" s="18"/>
    </row>
    <row r="24" spans="2:42" ht="15.6" x14ac:dyDescent="0.3">
      <c r="B24" s="102" t="s">
        <v>61</v>
      </c>
      <c r="C24" s="96" t="s">
        <v>96</v>
      </c>
      <c r="D24" s="96" t="s">
        <v>17</v>
      </c>
      <c r="E24" s="103">
        <v>45839</v>
      </c>
      <c r="F24" s="103">
        <v>44571</v>
      </c>
      <c r="G24" s="104">
        <v>919.68825600000002</v>
      </c>
      <c r="H24" s="104">
        <v>919.68825600000002</v>
      </c>
      <c r="I24" s="105">
        <f t="shared" si="0"/>
        <v>1</v>
      </c>
      <c r="J24" s="103">
        <v>45553</v>
      </c>
      <c r="K24" s="103">
        <f t="shared" si="1"/>
        <v>45553</v>
      </c>
      <c r="L24" s="106">
        <v>11.4884</v>
      </c>
      <c r="M24" s="17"/>
      <c r="N24" s="99">
        <v>7.4131754626999996E-4</v>
      </c>
      <c r="O24" s="94">
        <v>188.77633784</v>
      </c>
      <c r="P24" s="100">
        <v>9.1996011470000007E-3</v>
      </c>
      <c r="Q24" s="94">
        <v>101.41627631999999</v>
      </c>
      <c r="R24" s="100">
        <v>2.3976062690000001E-2</v>
      </c>
      <c r="S24" s="94">
        <v>91.332166963000006</v>
      </c>
      <c r="T24" s="100">
        <v>3.7980681157999997E-2</v>
      </c>
      <c r="U24" s="94">
        <v>72.592286552000004</v>
      </c>
      <c r="V24" s="100">
        <v>9.2885327034000001E-2</v>
      </c>
      <c r="W24" s="94">
        <v>83.179839247999993</v>
      </c>
      <c r="X24" s="100"/>
      <c r="Y24" s="94"/>
      <c r="Z24" s="100">
        <v>5.6466932689E-2</v>
      </c>
      <c r="AA24" s="94">
        <v>73.909363013999993</v>
      </c>
      <c r="AB24" s="100">
        <v>0.34079430771000002</v>
      </c>
      <c r="AC24" s="94">
        <v>93.450736617000004</v>
      </c>
      <c r="AD24" s="101">
        <v>0.11552215667</v>
      </c>
      <c r="AE24" s="17"/>
      <c r="AF24" s="93">
        <v>1.6911223893999999E-2</v>
      </c>
      <c r="AG24" s="94">
        <v>-0.99175871142000005</v>
      </c>
      <c r="AH24" s="95">
        <v>2.1858478091E-2</v>
      </c>
      <c r="AI24" s="95">
        <v>2.3863195950999998</v>
      </c>
      <c r="AJ24" s="95">
        <v>1.7439478251999999E-3</v>
      </c>
      <c r="AK24" s="95">
        <v>0.19651824844999999</v>
      </c>
      <c r="AL24" s="96">
        <v>12</v>
      </c>
      <c r="AM24" s="96">
        <v>3</v>
      </c>
      <c r="AN24" s="97">
        <v>0.69047619047999997</v>
      </c>
      <c r="AO24" s="98">
        <v>0.50396825397</v>
      </c>
      <c r="AP24" s="18"/>
    </row>
    <row r="25" spans="2:42" ht="15.6" x14ac:dyDescent="0.3">
      <c r="B25" s="57" t="s">
        <v>62</v>
      </c>
      <c r="C25" s="58" t="s">
        <v>97</v>
      </c>
      <c r="D25" s="58" t="s">
        <v>17</v>
      </c>
      <c r="E25" s="59">
        <v>45931</v>
      </c>
      <c r="F25" s="59">
        <v>45114</v>
      </c>
      <c r="G25" s="60">
        <v>892.53644999999995</v>
      </c>
      <c r="H25" s="60">
        <v>892.53644999999995</v>
      </c>
      <c r="I25" s="61">
        <f t="shared" si="0"/>
        <v>1</v>
      </c>
      <c r="J25" s="59">
        <v>45553</v>
      </c>
      <c r="K25" s="59">
        <f t="shared" si="1"/>
        <v>45553</v>
      </c>
      <c r="L25" s="62">
        <v>11.648999999999999</v>
      </c>
      <c r="M25" s="17"/>
      <c r="N25" s="73">
        <v>9.3851339625000002E-4</v>
      </c>
      <c r="O25" s="74">
        <v>238.99221439999999</v>
      </c>
      <c r="P25" s="75">
        <v>9.4046980957999994E-3</v>
      </c>
      <c r="Q25" s="74">
        <v>103.67726226000001</v>
      </c>
      <c r="R25" s="75">
        <v>2.3211045755999998E-2</v>
      </c>
      <c r="S25" s="74">
        <v>88.417983128000003</v>
      </c>
      <c r="T25" s="75">
        <v>3.3103528636000003E-2</v>
      </c>
      <c r="U25" s="74">
        <v>63.270609251000003</v>
      </c>
      <c r="V25" s="75">
        <v>8.6912877568999999E-2</v>
      </c>
      <c r="W25" s="74">
        <v>77.831444594000004</v>
      </c>
      <c r="X25" s="75"/>
      <c r="Y25" s="74"/>
      <c r="Z25" s="75">
        <v>4.9990330953999997E-2</v>
      </c>
      <c r="AA25" s="74">
        <v>65.432162536999996</v>
      </c>
      <c r="AB25" s="75">
        <v>0.1098486737</v>
      </c>
      <c r="AC25" s="74">
        <v>78.680446137999994</v>
      </c>
      <c r="AD25" s="76">
        <v>9.0861881251999996E-2</v>
      </c>
      <c r="AE25" s="17"/>
      <c r="AF25" s="85">
        <v>2.1969908866000001E-2</v>
      </c>
      <c r="AG25" s="74">
        <v>-1.0037696352000001</v>
      </c>
      <c r="AH25" s="86">
        <v>2.5069462037000001E-2</v>
      </c>
      <c r="AI25" s="86">
        <v>2.7368670522</v>
      </c>
      <c r="AJ25" s="86">
        <v>-3.1828962891999998E-4</v>
      </c>
      <c r="AK25" s="86">
        <v>-3.5866738368999999E-2</v>
      </c>
      <c r="AL25" s="58">
        <v>11</v>
      </c>
      <c r="AM25" s="58">
        <v>3</v>
      </c>
      <c r="AN25" s="87">
        <v>0.65476190475999996</v>
      </c>
      <c r="AO25" s="88">
        <v>0.49206349206</v>
      </c>
      <c r="AP25" s="18"/>
    </row>
    <row r="26" spans="2:42" ht="15.6" x14ac:dyDescent="0.3">
      <c r="B26" s="102" t="s">
        <v>63</v>
      </c>
      <c r="C26" s="96" t="s">
        <v>98</v>
      </c>
      <c r="D26" s="96" t="s">
        <v>17</v>
      </c>
      <c r="E26" s="103">
        <v>46023</v>
      </c>
      <c r="F26" s="103">
        <v>44750</v>
      </c>
      <c r="G26" s="104">
        <v>866.92683999999997</v>
      </c>
      <c r="H26" s="104">
        <v>866.92683999999997</v>
      </c>
      <c r="I26" s="105">
        <f t="shared" si="0"/>
        <v>1</v>
      </c>
      <c r="J26" s="103">
        <v>45553</v>
      </c>
      <c r="K26" s="103">
        <f t="shared" si="1"/>
        <v>45553</v>
      </c>
      <c r="L26" s="106">
        <v>11.747</v>
      </c>
      <c r="M26" s="17"/>
      <c r="N26" s="99">
        <v>1.0101021180000001E-3</v>
      </c>
      <c r="O26" s="94">
        <v>257.22226547000002</v>
      </c>
      <c r="P26" s="100">
        <v>8.8930429356000006E-3</v>
      </c>
      <c r="Q26" s="94">
        <v>98.036782828</v>
      </c>
      <c r="R26" s="100">
        <v>2.2936469599E-2</v>
      </c>
      <c r="S26" s="94">
        <v>87.372038438000004</v>
      </c>
      <c r="T26" s="100">
        <v>2.8558256085000001E-2</v>
      </c>
      <c r="U26" s="94">
        <v>54.583252483000003</v>
      </c>
      <c r="V26" s="100">
        <v>8.2492551267999994E-2</v>
      </c>
      <c r="W26" s="94">
        <v>73.872993428000001</v>
      </c>
      <c r="X26" s="100"/>
      <c r="Y26" s="94"/>
      <c r="Z26" s="100">
        <v>4.3277776827E-2</v>
      </c>
      <c r="AA26" s="94">
        <v>56.646124831999998</v>
      </c>
      <c r="AB26" s="100">
        <v>0.32707173866</v>
      </c>
      <c r="AC26" s="94">
        <v>111.45780003</v>
      </c>
      <c r="AD26" s="101">
        <v>0.13789965424</v>
      </c>
      <c r="AE26" s="17"/>
      <c r="AF26" s="93">
        <v>2.7277702385000002E-2</v>
      </c>
      <c r="AG26" s="94">
        <v>-0.94978982821000002</v>
      </c>
      <c r="AH26" s="95">
        <v>2.9258509794E-2</v>
      </c>
      <c r="AI26" s="95">
        <v>3.1941910572999999</v>
      </c>
      <c r="AJ26" s="95">
        <v>-2.8394799183000001E-3</v>
      </c>
      <c r="AK26" s="95">
        <v>-0.31996921696000002</v>
      </c>
      <c r="AL26" s="96">
        <v>9</v>
      </c>
      <c r="AM26" s="96">
        <v>4</v>
      </c>
      <c r="AN26" s="97">
        <v>0.62698412697999995</v>
      </c>
      <c r="AO26" s="98">
        <v>0.49603174603</v>
      </c>
      <c r="AP26" s="18"/>
    </row>
    <row r="27" spans="2:42" ht="15.6" x14ac:dyDescent="0.3">
      <c r="B27" s="57" t="s">
        <v>64</v>
      </c>
      <c r="C27" s="58" t="s">
        <v>99</v>
      </c>
      <c r="D27" s="58" t="s">
        <v>17</v>
      </c>
      <c r="E27" s="59">
        <v>46113</v>
      </c>
      <c r="F27" s="59">
        <v>45296</v>
      </c>
      <c r="G27" s="60">
        <v>843.21491200000003</v>
      </c>
      <c r="H27" s="60"/>
      <c r="I27" s="61" t="str">
        <f t="shared" si="0"/>
        <v/>
      </c>
      <c r="J27" s="59"/>
      <c r="K27" s="59">
        <f t="shared" si="1"/>
        <v>45553</v>
      </c>
      <c r="L27" s="62">
        <v>11.808999999999999</v>
      </c>
      <c r="M27" s="17"/>
      <c r="N27" s="73">
        <v>1.0790591368E-3</v>
      </c>
      <c r="O27" s="74">
        <v>274.78215401</v>
      </c>
      <c r="P27" s="75">
        <v>8.0434575538999992E-3</v>
      </c>
      <c r="Q27" s="74">
        <v>88.670965281999997</v>
      </c>
      <c r="R27" s="75">
        <v>2.3197596774E-2</v>
      </c>
      <c r="S27" s="74">
        <v>88.366751836000006</v>
      </c>
      <c r="T27" s="75">
        <v>2.5295992928E-2</v>
      </c>
      <c r="U27" s="74">
        <v>48.348105173999997</v>
      </c>
      <c r="V27" s="75"/>
      <c r="W27" s="74"/>
      <c r="X27" s="75"/>
      <c r="Y27" s="74"/>
      <c r="Z27" s="75"/>
      <c r="AA27" s="74"/>
      <c r="AB27" s="75">
        <v>3.8902595546E-2</v>
      </c>
      <c r="AC27" s="74">
        <v>52.204889467000001</v>
      </c>
      <c r="AD27" s="76">
        <v>5.5517629743999999E-2</v>
      </c>
      <c r="AE27" s="17"/>
      <c r="AF27" s="85"/>
      <c r="AG27" s="74"/>
      <c r="AH27" s="86">
        <v>9.5329583345999998E-3</v>
      </c>
      <c r="AI27" s="86">
        <v>1.3504282012</v>
      </c>
      <c r="AJ27" s="86">
        <v>-4.7211877809E-3</v>
      </c>
      <c r="AK27" s="86">
        <v>-0.53201107275000004</v>
      </c>
      <c r="AL27" s="58"/>
      <c r="AM27" s="58"/>
      <c r="AN27" s="87"/>
      <c r="AO27" s="88"/>
      <c r="AP27" s="18"/>
    </row>
    <row r="28" spans="2:42" ht="15.6" x14ac:dyDescent="0.3">
      <c r="B28" s="102" t="s">
        <v>65</v>
      </c>
      <c r="C28" s="96" t="s">
        <v>100</v>
      </c>
      <c r="D28" s="96" t="s">
        <v>17</v>
      </c>
      <c r="E28" s="103">
        <v>46204</v>
      </c>
      <c r="F28" s="103">
        <v>44932</v>
      </c>
      <c r="G28" s="104">
        <v>820.09136000000001</v>
      </c>
      <c r="H28" s="104">
        <v>820.09136000000001</v>
      </c>
      <c r="I28" s="105">
        <f t="shared" si="0"/>
        <v>1</v>
      </c>
      <c r="J28" s="103">
        <v>45553</v>
      </c>
      <c r="K28" s="103">
        <f t="shared" si="1"/>
        <v>45553</v>
      </c>
      <c r="L28" s="106">
        <v>11.858700000000001</v>
      </c>
      <c r="M28" s="17"/>
      <c r="N28" s="99">
        <v>1.1159795794E-3</v>
      </c>
      <c r="O28" s="94">
        <v>284.18393600000002</v>
      </c>
      <c r="P28" s="100">
        <v>7.0524400652999999E-3</v>
      </c>
      <c r="Q28" s="94">
        <v>77.746002137999994</v>
      </c>
      <c r="R28" s="100">
        <v>2.3510691388E-2</v>
      </c>
      <c r="S28" s="94">
        <v>89.559425124000001</v>
      </c>
      <c r="T28" s="100">
        <v>2.2158051198999999E-2</v>
      </c>
      <c r="U28" s="94">
        <v>42.350572792000001</v>
      </c>
      <c r="V28" s="100">
        <v>7.7082440897000004E-2</v>
      </c>
      <c r="W28" s="94">
        <v>69.028179664000007</v>
      </c>
      <c r="X28" s="100"/>
      <c r="Y28" s="94"/>
      <c r="Z28" s="100">
        <v>3.3882144793000002E-2</v>
      </c>
      <c r="AA28" s="94">
        <v>44.348216203</v>
      </c>
      <c r="AB28" s="100">
        <v>0.25207539676000001</v>
      </c>
      <c r="AC28" s="94">
        <v>117.97303415</v>
      </c>
      <c r="AD28" s="101">
        <v>0.14222915906</v>
      </c>
      <c r="AE28" s="17"/>
      <c r="AF28" s="93">
        <v>3.5777475954E-2</v>
      </c>
      <c r="AG28" s="94">
        <v>-0.85313184055000002</v>
      </c>
      <c r="AH28" s="95">
        <v>3.5591608509999997E-2</v>
      </c>
      <c r="AI28" s="95">
        <v>3.8855840034</v>
      </c>
      <c r="AJ28" s="95">
        <v>-7.0918096744000004E-3</v>
      </c>
      <c r="AK28" s="95">
        <v>-0.79914662319999996</v>
      </c>
      <c r="AL28" s="96">
        <v>9</v>
      </c>
      <c r="AM28" s="96">
        <v>4</v>
      </c>
      <c r="AN28" s="97">
        <v>0.59523809524000004</v>
      </c>
      <c r="AO28" s="98">
        <v>0.49206349206</v>
      </c>
      <c r="AP28" s="18"/>
    </row>
    <row r="29" spans="2:42" ht="15.6" x14ac:dyDescent="0.3">
      <c r="B29" s="57" t="s">
        <v>66</v>
      </c>
      <c r="C29" s="58" t="s">
        <v>101</v>
      </c>
      <c r="D29" s="58" t="s">
        <v>17</v>
      </c>
      <c r="E29" s="59">
        <v>46296</v>
      </c>
      <c r="F29" s="59">
        <v>45478</v>
      </c>
      <c r="G29" s="60">
        <v>796.644274</v>
      </c>
      <c r="H29" s="60"/>
      <c r="I29" s="61" t="str">
        <f t="shared" si="0"/>
        <v/>
      </c>
      <c r="J29" s="59"/>
      <c r="K29" s="59">
        <f t="shared" si="1"/>
        <v>45553</v>
      </c>
      <c r="L29" s="62">
        <v>11.8643</v>
      </c>
      <c r="M29" s="17"/>
      <c r="N29" s="73">
        <v>1.2628546027999999E-3</v>
      </c>
      <c r="O29" s="74">
        <v>321.58562596000002</v>
      </c>
      <c r="P29" s="75">
        <v>6.1102328854999999E-3</v>
      </c>
      <c r="Q29" s="74">
        <v>67.359123166000003</v>
      </c>
      <c r="R29" s="75"/>
      <c r="S29" s="74"/>
      <c r="T29" s="75"/>
      <c r="U29" s="74"/>
      <c r="V29" s="75"/>
      <c r="W29" s="74"/>
      <c r="X29" s="75"/>
      <c r="Y29" s="74"/>
      <c r="Z29" s="75"/>
      <c r="AA29" s="74"/>
      <c r="AB29" s="75">
        <v>1.7390245624E-2</v>
      </c>
      <c r="AC29" s="74">
        <v>82.705101868</v>
      </c>
      <c r="AD29" s="76">
        <v>8.5428632480999994E-2</v>
      </c>
      <c r="AE29" s="17"/>
      <c r="AF29" s="85"/>
      <c r="AG29" s="74"/>
      <c r="AH29" s="86">
        <v>8.1569996236999995E-3</v>
      </c>
      <c r="AI29" s="86">
        <v>1.4826458097999999</v>
      </c>
      <c r="AJ29" s="86">
        <v>7.5868375005999997E-3</v>
      </c>
      <c r="AK29" s="86">
        <v>0.94028533890999999</v>
      </c>
      <c r="AL29" s="58"/>
      <c r="AM29" s="58"/>
      <c r="AN29" s="87"/>
      <c r="AO29" s="88"/>
      <c r="AP29" s="18"/>
    </row>
    <row r="30" spans="2:42" ht="15.6" x14ac:dyDescent="0.3">
      <c r="B30" s="102" t="s">
        <v>67</v>
      </c>
      <c r="C30" s="96" t="s">
        <v>102</v>
      </c>
      <c r="D30" s="96" t="s">
        <v>17</v>
      </c>
      <c r="E30" s="103">
        <v>46569</v>
      </c>
      <c r="F30" s="103">
        <v>45114</v>
      </c>
      <c r="G30" s="104">
        <v>733.57893000000001</v>
      </c>
      <c r="H30" s="104">
        <v>735.64010599999995</v>
      </c>
      <c r="I30" s="105">
        <f t="shared" si="0"/>
        <v>0.99719811904871869</v>
      </c>
      <c r="J30" s="103">
        <v>45530</v>
      </c>
      <c r="K30" s="103">
        <f t="shared" si="1"/>
        <v>45553</v>
      </c>
      <c r="L30" s="106">
        <v>11.871</v>
      </c>
      <c r="M30" s="17"/>
      <c r="N30" s="99">
        <v>1.2171579909999999E-3</v>
      </c>
      <c r="O30" s="94">
        <v>309.94899457000002</v>
      </c>
      <c r="P30" s="100">
        <v>2.8211319714000001E-3</v>
      </c>
      <c r="Q30" s="94">
        <v>31.100119993</v>
      </c>
      <c r="R30" s="100">
        <v>2.8276802465999999E-2</v>
      </c>
      <c r="S30" s="94">
        <v>107.71500214</v>
      </c>
      <c r="T30" s="100">
        <v>1.4490983066E-2</v>
      </c>
      <c r="U30" s="94">
        <v>27.696543693999999</v>
      </c>
      <c r="V30" s="100">
        <v>7.4099446656000004E-2</v>
      </c>
      <c r="W30" s="94">
        <v>66.356875278000004</v>
      </c>
      <c r="X30" s="100"/>
      <c r="Y30" s="94"/>
      <c r="Z30" s="100">
        <v>2.0107521113000001E-2</v>
      </c>
      <c r="AA30" s="94">
        <v>26.318661321</v>
      </c>
      <c r="AB30" s="100">
        <v>8.5585012825000001E-2</v>
      </c>
      <c r="AC30" s="94">
        <v>61.301304463000001</v>
      </c>
      <c r="AD30" s="101">
        <v>7.0925426343999995E-2</v>
      </c>
      <c r="AE30" s="17"/>
      <c r="AF30" s="93">
        <v>5.1720666239999998E-2</v>
      </c>
      <c r="AG30" s="94">
        <v>-0.62909270621000002</v>
      </c>
      <c r="AH30" s="95">
        <v>4.5679581642999997E-2</v>
      </c>
      <c r="AI30" s="95">
        <v>4.9869016642000004</v>
      </c>
      <c r="AJ30" s="95">
        <v>-1.4714228857E-2</v>
      </c>
      <c r="AK30" s="95">
        <v>-1.6580854316</v>
      </c>
      <c r="AL30" s="96">
        <v>9</v>
      </c>
      <c r="AM30" s="96">
        <v>4</v>
      </c>
      <c r="AN30" s="97">
        <v>0.55952380952000003</v>
      </c>
      <c r="AO30" s="98">
        <v>0.49603174603</v>
      </c>
      <c r="AP30" s="18"/>
    </row>
    <row r="31" spans="2:42" ht="15.6" x14ac:dyDescent="0.3">
      <c r="B31" s="57" t="s">
        <v>68</v>
      </c>
      <c r="C31" s="58" t="s">
        <v>103</v>
      </c>
      <c r="D31" s="58" t="s">
        <v>17</v>
      </c>
      <c r="E31" s="59">
        <v>46753</v>
      </c>
      <c r="F31" s="59">
        <v>45296</v>
      </c>
      <c r="G31" s="60">
        <v>691.49904400000003</v>
      </c>
      <c r="H31" s="60"/>
      <c r="I31" s="61" t="str">
        <f t="shared" si="0"/>
        <v/>
      </c>
      <c r="J31" s="59"/>
      <c r="K31" s="59">
        <f t="shared" si="1"/>
        <v>45553</v>
      </c>
      <c r="L31" s="62">
        <v>11.9427</v>
      </c>
      <c r="M31" s="17"/>
      <c r="N31" s="73">
        <v>1.5512551326000001E-3</v>
      </c>
      <c r="O31" s="74">
        <v>395.02675267000001</v>
      </c>
      <c r="P31" s="75">
        <v>-6.4098238909000003E-4</v>
      </c>
      <c r="Q31" s="74">
        <v>-7.0661810282999999</v>
      </c>
      <c r="R31" s="75">
        <v>3.0043392384000001E-2</v>
      </c>
      <c r="S31" s="74">
        <v>114.44448426</v>
      </c>
      <c r="T31" s="75">
        <v>1.1993482823E-2</v>
      </c>
      <c r="U31" s="74">
        <v>22.923083929000001</v>
      </c>
      <c r="V31" s="75"/>
      <c r="W31" s="74"/>
      <c r="X31" s="75"/>
      <c r="Y31" s="74"/>
      <c r="Z31" s="75"/>
      <c r="AA31" s="74"/>
      <c r="AB31" s="75">
        <v>1.6167031145999999E-2</v>
      </c>
      <c r="AC31" s="74">
        <v>21.695161007999999</v>
      </c>
      <c r="AD31" s="76">
        <v>2.2964832891E-2</v>
      </c>
      <c r="AE31" s="17"/>
      <c r="AF31" s="85"/>
      <c r="AG31" s="74"/>
      <c r="AH31" s="86">
        <v>1.7714652773000002E-2</v>
      </c>
      <c r="AI31" s="86">
        <v>1.9528611819999999</v>
      </c>
      <c r="AJ31" s="86">
        <v>-1.7990734748E-2</v>
      </c>
      <c r="AK31" s="86">
        <v>-2.0273012930999998</v>
      </c>
      <c r="AL31" s="58"/>
      <c r="AM31" s="58"/>
      <c r="AN31" s="87"/>
      <c r="AO31" s="88"/>
      <c r="AP31" s="18"/>
    </row>
    <row r="32" spans="2:42" ht="15.6" x14ac:dyDescent="0.3">
      <c r="B32" s="102" t="s">
        <v>69</v>
      </c>
      <c r="C32" s="96" t="s">
        <v>104</v>
      </c>
      <c r="D32" s="96" t="s">
        <v>17</v>
      </c>
      <c r="E32" s="103">
        <v>46935</v>
      </c>
      <c r="F32" s="103">
        <v>45478</v>
      </c>
      <c r="G32" s="104">
        <v>652.43940299999997</v>
      </c>
      <c r="H32" s="104"/>
      <c r="I32" s="105" t="str">
        <f t="shared" si="0"/>
        <v/>
      </c>
      <c r="J32" s="103"/>
      <c r="K32" s="103">
        <f t="shared" si="1"/>
        <v>45553</v>
      </c>
      <c r="L32" s="106">
        <v>12.021000000000001</v>
      </c>
      <c r="M32" s="17"/>
      <c r="N32" s="99">
        <v>1.8302012994999999E-3</v>
      </c>
      <c r="O32" s="94">
        <v>466.06032809999999</v>
      </c>
      <c r="P32" s="100">
        <v>-3.8262518392E-3</v>
      </c>
      <c r="Q32" s="94">
        <v>-42.180547572000002</v>
      </c>
      <c r="R32" s="100"/>
      <c r="S32" s="94"/>
      <c r="T32" s="100"/>
      <c r="U32" s="94"/>
      <c r="V32" s="100"/>
      <c r="W32" s="94"/>
      <c r="X32" s="100"/>
      <c r="Y32" s="94"/>
      <c r="Z32" s="100"/>
      <c r="AA32" s="94"/>
      <c r="AB32" s="100">
        <v>2.2626386554999999E-2</v>
      </c>
      <c r="AC32" s="94">
        <v>107.60731305</v>
      </c>
      <c r="AD32" s="101">
        <v>0.11224780883</v>
      </c>
      <c r="AE32" s="17"/>
      <c r="AF32" s="93"/>
      <c r="AG32" s="94"/>
      <c r="AH32" s="95">
        <v>1.0565612234E-2</v>
      </c>
      <c r="AI32" s="95">
        <v>2.0647681863999998</v>
      </c>
      <c r="AJ32" s="95">
        <v>6.8985202160999999E-3</v>
      </c>
      <c r="AK32" s="95">
        <v>0.79521609888</v>
      </c>
      <c r="AL32" s="96"/>
      <c r="AM32" s="96"/>
      <c r="AN32" s="97"/>
      <c r="AO32" s="98"/>
      <c r="AP32" s="18"/>
    </row>
    <row r="33" spans="2:42" ht="15.6" x14ac:dyDescent="0.3">
      <c r="B33" s="57" t="s">
        <v>70</v>
      </c>
      <c r="C33" s="58" t="s">
        <v>105</v>
      </c>
      <c r="D33" s="58" t="s">
        <v>17</v>
      </c>
      <c r="E33" s="59">
        <v>47484</v>
      </c>
      <c r="F33" s="59">
        <v>45296</v>
      </c>
      <c r="G33" s="60">
        <v>548.34844099999998</v>
      </c>
      <c r="H33" s="60"/>
      <c r="I33" s="61" t="str">
        <f t="shared" si="0"/>
        <v/>
      </c>
      <c r="J33" s="59"/>
      <c r="K33" s="59">
        <f t="shared" si="1"/>
        <v>45553</v>
      </c>
      <c r="L33" s="62">
        <v>12.1447</v>
      </c>
      <c r="M33" s="17"/>
      <c r="N33" s="73">
        <v>2.5065019089999998E-3</v>
      </c>
      <c r="O33" s="74">
        <v>638.28011835999996</v>
      </c>
      <c r="P33" s="75">
        <v>-1.2536669122999999E-2</v>
      </c>
      <c r="Q33" s="74">
        <v>-138.20406774</v>
      </c>
      <c r="R33" s="75">
        <v>3.4948286318000003E-2</v>
      </c>
      <c r="S33" s="74">
        <v>133.12872770000001</v>
      </c>
      <c r="T33" s="75">
        <v>-1.0853197418000001E-3</v>
      </c>
      <c r="U33" s="74">
        <v>-2.0743662119000001</v>
      </c>
      <c r="V33" s="75"/>
      <c r="W33" s="74"/>
      <c r="X33" s="75"/>
      <c r="Y33" s="74"/>
      <c r="Z33" s="75"/>
      <c r="AA33" s="74"/>
      <c r="AB33" s="75">
        <v>-6.9579890714999999E-3</v>
      </c>
      <c r="AC33" s="74">
        <v>-9.3371931945999993</v>
      </c>
      <c r="AD33" s="76">
        <v>-9.8363696460999992E-3</v>
      </c>
      <c r="AE33" s="17"/>
      <c r="AF33" s="85"/>
      <c r="AG33" s="74"/>
      <c r="AH33" s="86">
        <v>2.8056778154000001E-2</v>
      </c>
      <c r="AI33" s="86">
        <v>3.0929758347999998</v>
      </c>
      <c r="AJ33" s="86">
        <v>-3.1319622396000002E-2</v>
      </c>
      <c r="AK33" s="86">
        <v>-3.5292783686</v>
      </c>
      <c r="AL33" s="58"/>
      <c r="AM33" s="58"/>
      <c r="AN33" s="87"/>
      <c r="AO33" s="88"/>
      <c r="AP33" s="18"/>
    </row>
    <row r="34" spans="2:42" ht="15.6" x14ac:dyDescent="0.3">
      <c r="B34" s="102" t="s">
        <v>1</v>
      </c>
      <c r="C34" s="96" t="s">
        <v>23</v>
      </c>
      <c r="D34" s="96" t="s">
        <v>18</v>
      </c>
      <c r="E34" s="103">
        <v>45519</v>
      </c>
      <c r="F34" s="103">
        <v>37988</v>
      </c>
      <c r="G34" s="104"/>
      <c r="H34" s="104">
        <v>4441.3135419999999</v>
      </c>
      <c r="I34" s="105">
        <f t="shared" si="0"/>
        <v>0</v>
      </c>
      <c r="J34" s="103">
        <v>45518</v>
      </c>
      <c r="K34" s="103">
        <f t="shared" si="1"/>
        <v>45553</v>
      </c>
      <c r="L34" s="106"/>
      <c r="M34" s="17"/>
      <c r="N34" s="99"/>
      <c r="O34" s="94"/>
      <c r="P34" s="100"/>
      <c r="Q34" s="94"/>
      <c r="R34" s="100"/>
      <c r="S34" s="94"/>
      <c r="T34" s="100"/>
      <c r="U34" s="94"/>
      <c r="V34" s="100"/>
      <c r="W34" s="94"/>
      <c r="X34" s="100"/>
      <c r="Y34" s="94"/>
      <c r="Z34" s="100"/>
      <c r="AA34" s="94"/>
      <c r="AB34" s="100"/>
      <c r="AC34" s="94"/>
      <c r="AD34" s="101"/>
      <c r="AE34" s="17"/>
      <c r="AF34" s="93">
        <v>7.7434598542999999E-3</v>
      </c>
      <c r="AG34" s="94">
        <v>0.15385202407000001</v>
      </c>
      <c r="AH34" s="95">
        <v>1.1778451759999999E-2</v>
      </c>
      <c r="AI34" s="95">
        <v>1.4941038772999999</v>
      </c>
      <c r="AJ34" s="95">
        <v>4.5308229582999996E-3</v>
      </c>
      <c r="AK34" s="95">
        <v>0.4541851348</v>
      </c>
      <c r="AL34" s="96"/>
      <c r="AM34" s="96"/>
      <c r="AN34" s="97"/>
      <c r="AO34" s="98"/>
      <c r="AP34" s="18"/>
    </row>
    <row r="35" spans="2:42" ht="15.6" x14ac:dyDescent="0.3">
      <c r="B35" s="57" t="s">
        <v>71</v>
      </c>
      <c r="C35" s="58" t="s">
        <v>106</v>
      </c>
      <c r="D35" s="58" t="s">
        <v>18</v>
      </c>
      <c r="E35" s="59">
        <v>45792</v>
      </c>
      <c r="F35" s="59">
        <v>43838</v>
      </c>
      <c r="G35" s="60">
        <v>4414.9444720000001</v>
      </c>
      <c r="H35" s="60">
        <v>4414.9444720000001</v>
      </c>
      <c r="I35" s="61">
        <f t="shared" si="0"/>
        <v>1</v>
      </c>
      <c r="J35" s="59">
        <v>45553</v>
      </c>
      <c r="K35" s="59">
        <f t="shared" si="1"/>
        <v>45553</v>
      </c>
      <c r="L35" s="62">
        <v>5.7173999999999996</v>
      </c>
      <c r="M35" s="17"/>
      <c r="N35" s="73">
        <v>5.6239815422000003E-4</v>
      </c>
      <c r="O35" s="74">
        <v>143.21455696999999</v>
      </c>
      <c r="P35" s="75">
        <v>1.0012549621999999E-2</v>
      </c>
      <c r="Q35" s="74">
        <v>110.37820911999999</v>
      </c>
      <c r="R35" s="75">
        <v>2.6005540423E-2</v>
      </c>
      <c r="S35" s="74">
        <v>99.063069303999995</v>
      </c>
      <c r="T35" s="75">
        <v>4.9909852253999999E-2</v>
      </c>
      <c r="U35" s="74">
        <v>95.392451797000007</v>
      </c>
      <c r="V35" s="75">
        <v>9.9565698756000007E-2</v>
      </c>
      <c r="W35" s="74">
        <v>89.162186122999998</v>
      </c>
      <c r="X35" s="75">
        <v>0.34453792760000002</v>
      </c>
      <c r="Y35" s="74">
        <v>87.074829057000002</v>
      </c>
      <c r="Z35" s="75">
        <v>7.1687068473999999E-2</v>
      </c>
      <c r="AA35" s="74">
        <v>93.830943438000006</v>
      </c>
      <c r="AB35" s="75">
        <v>0.46782265162999997</v>
      </c>
      <c r="AC35" s="74">
        <v>100.3590269</v>
      </c>
      <c r="AD35" s="76">
        <v>8.5487654541999997E-2</v>
      </c>
      <c r="AE35" s="17"/>
      <c r="AF35" s="85">
        <v>1.0289370143E-2</v>
      </c>
      <c r="AG35" s="74">
        <v>-1.0496325879999999</v>
      </c>
      <c r="AH35" s="86">
        <v>1.312002154E-2</v>
      </c>
      <c r="AI35" s="86">
        <v>1.4666962603</v>
      </c>
      <c r="AJ35" s="86">
        <v>7.5688611105000002E-5</v>
      </c>
      <c r="AK35" s="86">
        <v>7.5872843309999997E-3</v>
      </c>
      <c r="AL35" s="58">
        <v>12</v>
      </c>
      <c r="AM35" s="58">
        <v>5</v>
      </c>
      <c r="AN35" s="87">
        <v>0.78968253968000002</v>
      </c>
      <c r="AO35" s="88">
        <v>0.50396825397</v>
      </c>
      <c r="AP35" s="18"/>
    </row>
    <row r="36" spans="2:42" ht="15.6" x14ac:dyDescent="0.3">
      <c r="B36" s="102" t="s">
        <v>2</v>
      </c>
      <c r="C36" s="96" t="s">
        <v>24</v>
      </c>
      <c r="D36" s="96" t="s">
        <v>18</v>
      </c>
      <c r="E36" s="103">
        <v>46249</v>
      </c>
      <c r="F36" s="103">
        <v>42375</v>
      </c>
      <c r="G36" s="104">
        <v>4305.6570009999996</v>
      </c>
      <c r="H36" s="104">
        <v>4305.6570009999996</v>
      </c>
      <c r="I36" s="105">
        <f t="shared" si="0"/>
        <v>1</v>
      </c>
      <c r="J36" s="103">
        <v>45553</v>
      </c>
      <c r="K36" s="103">
        <f t="shared" si="1"/>
        <v>45553</v>
      </c>
      <c r="L36" s="106">
        <v>6.4890999999999996</v>
      </c>
      <c r="M36" s="17"/>
      <c r="N36" s="99">
        <v>1.3261279217999999E-3</v>
      </c>
      <c r="O36" s="94">
        <v>337.69816168</v>
      </c>
      <c r="P36" s="100">
        <v>8.2507098631999995E-3</v>
      </c>
      <c r="Q36" s="94">
        <v>90.955711884999999</v>
      </c>
      <c r="R36" s="100">
        <v>2.4379563768999999E-2</v>
      </c>
      <c r="S36" s="94">
        <v>92.869226170000005</v>
      </c>
      <c r="T36" s="100">
        <v>3.4667215148000002E-2</v>
      </c>
      <c r="U36" s="94">
        <v>66.259275486000007</v>
      </c>
      <c r="V36" s="100">
        <v>7.4851065977999995E-2</v>
      </c>
      <c r="W36" s="94">
        <v>67.029958707000006</v>
      </c>
      <c r="X36" s="100">
        <v>0.31493936100999997</v>
      </c>
      <c r="Y36" s="94">
        <v>79.594404060000002</v>
      </c>
      <c r="Z36" s="100">
        <v>4.8326108384999997E-2</v>
      </c>
      <c r="AA36" s="94">
        <v>63.253867663000001</v>
      </c>
      <c r="AB36" s="100">
        <v>1.7046574622999999</v>
      </c>
      <c r="AC36" s="94">
        <v>159.26741487000001</v>
      </c>
      <c r="AD36" s="101">
        <v>0.12165451319999999</v>
      </c>
      <c r="AE36" s="17"/>
      <c r="AF36" s="93">
        <v>2.2457261193999999E-2</v>
      </c>
      <c r="AG36" s="94">
        <v>-1.4639602098</v>
      </c>
      <c r="AH36" s="95">
        <v>2.3113849344000001E-2</v>
      </c>
      <c r="AI36" s="95">
        <v>2.5233701713999999</v>
      </c>
      <c r="AJ36" s="95">
        <v>-6.9362433987E-3</v>
      </c>
      <c r="AK36" s="95">
        <v>-0.69531267766000004</v>
      </c>
      <c r="AL36" s="96">
        <v>10</v>
      </c>
      <c r="AM36" s="96">
        <v>5</v>
      </c>
      <c r="AN36" s="97">
        <v>0.64285714285999995</v>
      </c>
      <c r="AO36" s="98">
        <v>0.50793650794</v>
      </c>
      <c r="AP36" s="18"/>
    </row>
    <row r="37" spans="2:42" ht="15.6" x14ac:dyDescent="0.3">
      <c r="B37" s="57" t="s">
        <v>72</v>
      </c>
      <c r="C37" s="58" t="s">
        <v>107</v>
      </c>
      <c r="D37" s="58" t="s">
        <v>18</v>
      </c>
      <c r="E37" s="59">
        <v>46522</v>
      </c>
      <c r="F37" s="59">
        <v>44573</v>
      </c>
      <c r="G37" s="60">
        <v>4372.0686960000003</v>
      </c>
      <c r="H37" s="60">
        <v>4372.0686960000003</v>
      </c>
      <c r="I37" s="61">
        <f t="shared" si="0"/>
        <v>1</v>
      </c>
      <c r="J37" s="59">
        <v>45553</v>
      </c>
      <c r="K37" s="59">
        <f t="shared" si="1"/>
        <v>45553</v>
      </c>
      <c r="L37" s="62">
        <v>6.3689</v>
      </c>
      <c r="M37" s="17"/>
      <c r="N37" s="73">
        <v>1.0161482222999999E-3</v>
      </c>
      <c r="O37" s="74">
        <v>258.76190451000002</v>
      </c>
      <c r="P37" s="75">
        <v>7.1081442056E-3</v>
      </c>
      <c r="Q37" s="74">
        <v>78.360083814000006</v>
      </c>
      <c r="R37" s="75">
        <v>2.7422852032000001E-2</v>
      </c>
      <c r="S37" s="74">
        <v>104.46204336</v>
      </c>
      <c r="T37" s="75">
        <v>3.1147254464000001E-2</v>
      </c>
      <c r="U37" s="74">
        <v>59.531592177</v>
      </c>
      <c r="V37" s="75">
        <v>7.2175726039999999E-2</v>
      </c>
      <c r="W37" s="74">
        <v>64.634162157000006</v>
      </c>
      <c r="X37" s="75"/>
      <c r="Y37" s="74"/>
      <c r="Z37" s="75">
        <v>4.5119795460999999E-2</v>
      </c>
      <c r="AA37" s="74">
        <v>59.057136327999999</v>
      </c>
      <c r="AB37" s="75">
        <v>0.28815377227</v>
      </c>
      <c r="AC37" s="74">
        <v>79.221866715999994</v>
      </c>
      <c r="AD37" s="76">
        <v>9.9298216805000006E-2</v>
      </c>
      <c r="AE37" s="17"/>
      <c r="AF37" s="85">
        <v>2.7857284836000001E-2</v>
      </c>
      <c r="AG37" s="74">
        <v>-1.2620404901</v>
      </c>
      <c r="AH37" s="86">
        <v>2.5914580254000001E-2</v>
      </c>
      <c r="AI37" s="86">
        <v>2.8291297500999999</v>
      </c>
      <c r="AJ37" s="86">
        <v>-1.0252140636999999E-2</v>
      </c>
      <c r="AK37" s="86">
        <v>-1.0277095178</v>
      </c>
      <c r="AL37" s="58">
        <v>9</v>
      </c>
      <c r="AM37" s="58">
        <v>5</v>
      </c>
      <c r="AN37" s="87">
        <v>0.62301587302000005</v>
      </c>
      <c r="AO37" s="88">
        <v>0.49603174603</v>
      </c>
      <c r="AP37" s="18"/>
    </row>
    <row r="38" spans="2:42" ht="15.6" x14ac:dyDescent="0.3">
      <c r="B38" s="102" t="s">
        <v>3</v>
      </c>
      <c r="C38" s="96" t="s">
        <v>25</v>
      </c>
      <c r="D38" s="96" t="s">
        <v>18</v>
      </c>
      <c r="E38" s="103">
        <v>46980</v>
      </c>
      <c r="F38" s="103">
        <v>43110</v>
      </c>
      <c r="G38" s="104">
        <v>4280.4590639999997</v>
      </c>
      <c r="H38" s="104">
        <v>4293.2837300000001</v>
      </c>
      <c r="I38" s="105">
        <f t="shared" si="0"/>
        <v>0.99701285384183069</v>
      </c>
      <c r="J38" s="103">
        <v>45518</v>
      </c>
      <c r="K38" s="103">
        <f t="shared" si="1"/>
        <v>45553</v>
      </c>
      <c r="L38" s="106">
        <v>6.4555999999999996</v>
      </c>
      <c r="M38" s="17"/>
      <c r="N38" s="99">
        <v>9.9584523013999992E-4</v>
      </c>
      <c r="O38" s="94">
        <v>253.59175235000001</v>
      </c>
      <c r="P38" s="100">
        <v>1.4463988535999999E-3</v>
      </c>
      <c r="Q38" s="94">
        <v>15.945081039</v>
      </c>
      <c r="R38" s="100">
        <v>2.4249030681000001E-2</v>
      </c>
      <c r="S38" s="94">
        <v>92.371985653999999</v>
      </c>
      <c r="T38" s="100">
        <v>2.2129045452E-2</v>
      </c>
      <c r="U38" s="94">
        <v>42.295134251999997</v>
      </c>
      <c r="V38" s="100">
        <v>6.0360931366000001E-2</v>
      </c>
      <c r="W38" s="94">
        <v>54.053882655000002</v>
      </c>
      <c r="X38" s="100">
        <v>0.28852080789000001</v>
      </c>
      <c r="Y38" s="94">
        <v>72.917661639000002</v>
      </c>
      <c r="Z38" s="100">
        <v>2.9359291784E-2</v>
      </c>
      <c r="AA38" s="94">
        <v>38.428270333999997</v>
      </c>
      <c r="AB38" s="100">
        <v>0.85232824859</v>
      </c>
      <c r="AC38" s="94">
        <v>130.79724302</v>
      </c>
      <c r="AD38" s="101">
        <v>9.6876400067999996E-2</v>
      </c>
      <c r="AE38" s="17"/>
      <c r="AF38" s="93">
        <v>3.3177714243999998E-2</v>
      </c>
      <c r="AG38" s="94">
        <v>-1.3760051069999999</v>
      </c>
      <c r="AH38" s="95">
        <v>2.5264993985000001E-2</v>
      </c>
      <c r="AI38" s="95">
        <v>2.7582135391999998</v>
      </c>
      <c r="AJ38" s="95">
        <v>-1.273387204E-2</v>
      </c>
      <c r="AK38" s="95">
        <v>-1.4349272341999999</v>
      </c>
      <c r="AL38" s="96">
        <v>9</v>
      </c>
      <c r="AM38" s="96">
        <v>4</v>
      </c>
      <c r="AN38" s="97">
        <v>0.59523809524000004</v>
      </c>
      <c r="AO38" s="98">
        <v>0.49206349206</v>
      </c>
      <c r="AP38" s="18"/>
    </row>
    <row r="39" spans="2:42" ht="15.6" x14ac:dyDescent="0.3">
      <c r="B39" s="57" t="s">
        <v>73</v>
      </c>
      <c r="C39" s="58" t="s">
        <v>108</v>
      </c>
      <c r="D39" s="58" t="s">
        <v>18</v>
      </c>
      <c r="E39" s="59">
        <v>47253</v>
      </c>
      <c r="F39" s="59">
        <v>45308</v>
      </c>
      <c r="G39" s="60">
        <v>4346.1498309999997</v>
      </c>
      <c r="H39" s="60"/>
      <c r="I39" s="61" t="str">
        <f t="shared" si="0"/>
        <v/>
      </c>
      <c r="J39" s="59"/>
      <c r="K39" s="59">
        <f t="shared" si="1"/>
        <v>45553</v>
      </c>
      <c r="L39" s="62">
        <v>6.4038000000000004</v>
      </c>
      <c r="M39" s="17"/>
      <c r="N39" s="73">
        <v>7.4706370287000001E-4</v>
      </c>
      <c r="O39" s="74">
        <v>190.23959525999999</v>
      </c>
      <c r="P39" s="75">
        <v>-2.8451529442E-3</v>
      </c>
      <c r="Q39" s="74">
        <v>-31.364926868000001</v>
      </c>
      <c r="R39" s="75">
        <v>2.2902876191E-2</v>
      </c>
      <c r="S39" s="74">
        <v>87.244070859000004</v>
      </c>
      <c r="T39" s="75">
        <v>2.0958242166999999E-2</v>
      </c>
      <c r="U39" s="74">
        <v>40.057383770000001</v>
      </c>
      <c r="V39" s="75"/>
      <c r="W39" s="74"/>
      <c r="X39" s="75"/>
      <c r="Y39" s="74"/>
      <c r="Z39" s="75"/>
      <c r="AA39" s="74"/>
      <c r="AB39" s="75">
        <v>3.1218631657E-2</v>
      </c>
      <c r="AC39" s="74">
        <v>44.114947809</v>
      </c>
      <c r="AD39" s="76">
        <v>4.6623604435999999E-2</v>
      </c>
      <c r="AE39" s="17"/>
      <c r="AF39" s="85"/>
      <c r="AG39" s="74"/>
      <c r="AH39" s="86">
        <v>1.3982923027999999E-2</v>
      </c>
      <c r="AI39" s="86">
        <v>1.5414757456999999</v>
      </c>
      <c r="AJ39" s="86">
        <v>-1.4246166451000001E-2</v>
      </c>
      <c r="AK39" s="86">
        <v>-1.6053414201</v>
      </c>
      <c r="AL39" s="58"/>
      <c r="AM39" s="58"/>
      <c r="AN39" s="87"/>
      <c r="AO39" s="88"/>
      <c r="AP39" s="18"/>
    </row>
    <row r="40" spans="2:42" ht="15.6" x14ac:dyDescent="0.3">
      <c r="B40" s="102" t="s">
        <v>4</v>
      </c>
      <c r="C40" s="96" t="s">
        <v>26</v>
      </c>
      <c r="D40" s="96" t="s">
        <v>18</v>
      </c>
      <c r="E40" s="103">
        <v>47710</v>
      </c>
      <c r="F40" s="103">
        <v>40219</v>
      </c>
      <c r="G40" s="104">
        <v>4285.2983459999996</v>
      </c>
      <c r="H40" s="104">
        <v>4343.7794345000002</v>
      </c>
      <c r="I40" s="105">
        <f t="shared" si="0"/>
        <v>0.98653681905772639</v>
      </c>
      <c r="J40" s="103">
        <v>45518</v>
      </c>
      <c r="K40" s="103">
        <f t="shared" si="1"/>
        <v>45553</v>
      </c>
      <c r="L40" s="106">
        <v>6.3174999999999999</v>
      </c>
      <c r="M40" s="17"/>
      <c r="N40" s="99">
        <v>9.7584753348000004E-4</v>
      </c>
      <c r="O40" s="94">
        <v>248.49934361999999</v>
      </c>
      <c r="P40" s="100">
        <v>-9.2965833846E-3</v>
      </c>
      <c r="Q40" s="94">
        <v>-102.48540717</v>
      </c>
      <c r="R40" s="100">
        <v>2.2792816598999999E-2</v>
      </c>
      <c r="S40" s="94">
        <v>86.824820157000005</v>
      </c>
      <c r="T40" s="100">
        <v>1.6796205142E-2</v>
      </c>
      <c r="U40" s="94">
        <v>32.102503153000001</v>
      </c>
      <c r="V40" s="100">
        <v>5.0415709122000003E-2</v>
      </c>
      <c r="W40" s="94">
        <v>45.147825972</v>
      </c>
      <c r="X40" s="100">
        <v>0.27214902589000001</v>
      </c>
      <c r="Y40" s="94">
        <v>68.780032644000002</v>
      </c>
      <c r="Z40" s="100">
        <v>1.8100709493000001E-2</v>
      </c>
      <c r="AA40" s="94">
        <v>23.691952882999999</v>
      </c>
      <c r="AB40" s="100">
        <v>4.2015396996999996</v>
      </c>
      <c r="AC40" s="94">
        <v>155.67301839999999</v>
      </c>
      <c r="AD40" s="101">
        <v>0.11995327154</v>
      </c>
      <c r="AE40" s="17"/>
      <c r="AF40" s="93">
        <v>4.1601564241999997E-2</v>
      </c>
      <c r="AG40" s="94">
        <v>-1.3056956177000001</v>
      </c>
      <c r="AH40" s="95">
        <v>2.7254387078E-2</v>
      </c>
      <c r="AI40" s="95">
        <v>2.9753982718</v>
      </c>
      <c r="AJ40" s="95">
        <v>-1.7121509803E-2</v>
      </c>
      <c r="AK40" s="95">
        <v>-1.9293519386</v>
      </c>
      <c r="AL40" s="96">
        <v>8</v>
      </c>
      <c r="AM40" s="96">
        <v>4</v>
      </c>
      <c r="AN40" s="97">
        <v>0.57539682540000003</v>
      </c>
      <c r="AO40" s="98">
        <v>0.48412698412999999</v>
      </c>
      <c r="AP40" s="18"/>
    </row>
    <row r="41" spans="2:42" ht="15.6" x14ac:dyDescent="0.3">
      <c r="B41" s="57" t="s">
        <v>74</v>
      </c>
      <c r="C41" s="58" t="s">
        <v>109</v>
      </c>
      <c r="D41" s="58" t="s">
        <v>18</v>
      </c>
      <c r="E41" s="59">
        <v>48441</v>
      </c>
      <c r="F41" s="59">
        <v>44566</v>
      </c>
      <c r="G41" s="60">
        <v>4262.5567440000004</v>
      </c>
      <c r="H41" s="60">
        <v>4349.7373977999996</v>
      </c>
      <c r="I41" s="61">
        <f t="shared" si="0"/>
        <v>0.9799572604442528</v>
      </c>
      <c r="J41" s="59">
        <v>45517</v>
      </c>
      <c r="K41" s="59">
        <f t="shared" si="1"/>
        <v>45553</v>
      </c>
      <c r="L41" s="62">
        <v>6.3391999999999999</v>
      </c>
      <c r="M41" s="17"/>
      <c r="N41" s="73">
        <v>9.5833422347000002E-4</v>
      </c>
      <c r="O41" s="74">
        <v>244.03958337</v>
      </c>
      <c r="P41" s="75">
        <v>-1.4389918869E-2</v>
      </c>
      <c r="Q41" s="74">
        <v>-158.63426741000001</v>
      </c>
      <c r="R41" s="75">
        <v>2.4834893152999998E-2</v>
      </c>
      <c r="S41" s="74">
        <v>94.603715265999995</v>
      </c>
      <c r="T41" s="75">
        <v>1.2975696945E-2</v>
      </c>
      <c r="U41" s="74">
        <v>24.800384884</v>
      </c>
      <c r="V41" s="75">
        <v>4.3975945442000001E-2</v>
      </c>
      <c r="W41" s="74">
        <v>39.380946264000002</v>
      </c>
      <c r="X41" s="75"/>
      <c r="Y41" s="74"/>
      <c r="Z41" s="75">
        <v>9.7360165928000002E-3</v>
      </c>
      <c r="AA41" s="74">
        <v>12.74343674</v>
      </c>
      <c r="AB41" s="75">
        <v>0.24884322757999999</v>
      </c>
      <c r="AC41" s="74">
        <v>67.971163578000002</v>
      </c>
      <c r="AD41" s="76">
        <v>8.5968863485000005E-2</v>
      </c>
      <c r="AE41" s="17"/>
      <c r="AF41" s="85">
        <v>4.8479276214999999E-2</v>
      </c>
      <c r="AG41" s="74">
        <v>-1.2340025986000001</v>
      </c>
      <c r="AH41" s="86">
        <v>2.7034413954999999E-2</v>
      </c>
      <c r="AI41" s="86">
        <v>2.9513835087000002</v>
      </c>
      <c r="AJ41" s="86">
        <v>-2.1777399005999998E-2</v>
      </c>
      <c r="AK41" s="86">
        <v>-2.4540047854</v>
      </c>
      <c r="AL41" s="58">
        <v>6</v>
      </c>
      <c r="AM41" s="58">
        <v>4</v>
      </c>
      <c r="AN41" s="87">
        <v>0.52777777778000001</v>
      </c>
      <c r="AO41" s="88">
        <v>0.46428571428999998</v>
      </c>
      <c r="AP41" s="18"/>
    </row>
    <row r="42" spans="2:42" ht="15.6" x14ac:dyDescent="0.3">
      <c r="B42" s="102" t="s">
        <v>75</v>
      </c>
      <c r="C42" s="96" t="s">
        <v>110</v>
      </c>
      <c r="D42" s="96" t="s">
        <v>18</v>
      </c>
      <c r="E42" s="103">
        <v>48714</v>
      </c>
      <c r="F42" s="103">
        <v>44930</v>
      </c>
      <c r="G42" s="104">
        <v>4322.8729290000001</v>
      </c>
      <c r="H42" s="104">
        <v>4422.578512</v>
      </c>
      <c r="I42" s="105">
        <f t="shared" si="0"/>
        <v>0.97745532776196875</v>
      </c>
      <c r="J42" s="103">
        <v>45517</v>
      </c>
      <c r="K42" s="103">
        <f t="shared" si="1"/>
        <v>45553</v>
      </c>
      <c r="L42" s="106">
        <v>6.3338999999999999</v>
      </c>
      <c r="M42" s="17"/>
      <c r="N42" s="99">
        <v>7.2965892831999997E-4</v>
      </c>
      <c r="O42" s="94">
        <v>185.80747353999999</v>
      </c>
      <c r="P42" s="100">
        <v>-1.613091338E-2</v>
      </c>
      <c r="Q42" s="94">
        <v>-177.82696691000001</v>
      </c>
      <c r="R42" s="100">
        <v>2.6143860049999999E-2</v>
      </c>
      <c r="S42" s="94">
        <v>99.589971130999999</v>
      </c>
      <c r="T42" s="100">
        <v>1.1686777371999999E-2</v>
      </c>
      <c r="U42" s="94">
        <v>22.336879328999999</v>
      </c>
      <c r="V42" s="100">
        <v>4.7648168808999997E-2</v>
      </c>
      <c r="W42" s="94">
        <v>42.669462965999998</v>
      </c>
      <c r="X42" s="100"/>
      <c r="Y42" s="94"/>
      <c r="Z42" s="100">
        <v>7.1054977452000003E-3</v>
      </c>
      <c r="AA42" s="94">
        <v>9.3003601797000002</v>
      </c>
      <c r="AB42" s="100">
        <v>0.20076576211</v>
      </c>
      <c r="AC42" s="94">
        <v>93.420632890999997</v>
      </c>
      <c r="AD42" s="101">
        <v>0.11374010003</v>
      </c>
      <c r="AE42" s="17"/>
      <c r="AF42" s="93">
        <v>4.9948242316000001E-2</v>
      </c>
      <c r="AG42" s="94">
        <v>-1.1301132377000001</v>
      </c>
      <c r="AH42" s="95">
        <v>3.0204181978000001E-2</v>
      </c>
      <c r="AI42" s="95">
        <v>3.3765463429999998</v>
      </c>
      <c r="AJ42" s="95">
        <v>-2.3396928377000002E-2</v>
      </c>
      <c r="AK42" s="95">
        <v>-2.6365028341999999</v>
      </c>
      <c r="AL42" s="96">
        <v>6</v>
      </c>
      <c r="AM42" s="96">
        <v>4</v>
      </c>
      <c r="AN42" s="97">
        <v>0.53174603175000001</v>
      </c>
      <c r="AO42" s="98">
        <v>0.47222222221999999</v>
      </c>
      <c r="AP42" s="18"/>
    </row>
    <row r="43" spans="2:42" ht="15.6" x14ac:dyDescent="0.3">
      <c r="B43" s="57" t="s">
        <v>5</v>
      </c>
      <c r="C43" s="58" t="s">
        <v>27</v>
      </c>
      <c r="D43" s="58" t="s">
        <v>18</v>
      </c>
      <c r="E43" s="59">
        <v>49444</v>
      </c>
      <c r="F43" s="59">
        <v>38791</v>
      </c>
      <c r="G43" s="60">
        <v>4318.0984010000002</v>
      </c>
      <c r="H43" s="60">
        <v>4437.4361870000002</v>
      </c>
      <c r="I43" s="61">
        <f t="shared" si="0"/>
        <v>0.97310659106499053</v>
      </c>
      <c r="J43" s="59">
        <v>45517</v>
      </c>
      <c r="K43" s="59">
        <f t="shared" si="1"/>
        <v>45553</v>
      </c>
      <c r="L43" s="62">
        <v>6.3097000000000003</v>
      </c>
      <c r="M43" s="17"/>
      <c r="N43" s="73">
        <v>8.1025216422999995E-4</v>
      </c>
      <c r="O43" s="74">
        <v>206.330522</v>
      </c>
      <c r="P43" s="75">
        <v>-2.0313129270000001E-2</v>
      </c>
      <c r="Q43" s="74">
        <v>-223.93165728</v>
      </c>
      <c r="R43" s="75">
        <v>2.7549578634E-2</v>
      </c>
      <c r="S43" s="74">
        <v>104.9447838</v>
      </c>
      <c r="T43" s="75">
        <v>9.8408046360000008E-3</v>
      </c>
      <c r="U43" s="74">
        <v>18.808680841000001</v>
      </c>
      <c r="V43" s="75">
        <v>3.9188472601000002E-2</v>
      </c>
      <c r="W43" s="74">
        <v>35.093711304000003</v>
      </c>
      <c r="X43" s="75">
        <v>0.2298855974</v>
      </c>
      <c r="Y43" s="74">
        <v>58.098825970999997</v>
      </c>
      <c r="Z43" s="75">
        <v>-6.6453685848999998E-4</v>
      </c>
      <c r="AA43" s="74">
        <v>-0.86980987936999998</v>
      </c>
      <c r="AB43" s="75">
        <v>8.1996254035000007</v>
      </c>
      <c r="AC43" s="74">
        <v>172.97812986</v>
      </c>
      <c r="AD43" s="76">
        <v>0.12785325733</v>
      </c>
      <c r="AE43" s="17"/>
      <c r="AF43" s="85">
        <v>5.6731016710999997E-2</v>
      </c>
      <c r="AG43" s="74">
        <v>-1.1235360738</v>
      </c>
      <c r="AH43" s="86">
        <v>3.2127785482000001E-2</v>
      </c>
      <c r="AI43" s="86">
        <v>3.5915873059000001</v>
      </c>
      <c r="AJ43" s="86">
        <v>-2.5591606988999999E-2</v>
      </c>
      <c r="AK43" s="86">
        <v>-2.8838120657999999</v>
      </c>
      <c r="AL43" s="58">
        <v>6</v>
      </c>
      <c r="AM43" s="58">
        <v>4</v>
      </c>
      <c r="AN43" s="87">
        <v>0.5119047619</v>
      </c>
      <c r="AO43" s="88">
        <v>0.47222222221999999</v>
      </c>
      <c r="AP43" s="18"/>
    </row>
    <row r="44" spans="2:42" ht="15.6" x14ac:dyDescent="0.3">
      <c r="B44" s="102" t="s">
        <v>6</v>
      </c>
      <c r="C44" s="96" t="s">
        <v>28</v>
      </c>
      <c r="D44" s="96" t="s">
        <v>18</v>
      </c>
      <c r="E44" s="103">
        <v>51363</v>
      </c>
      <c r="F44" s="103">
        <v>40219</v>
      </c>
      <c r="G44" s="104">
        <v>4259.1938529999998</v>
      </c>
      <c r="H44" s="104">
        <v>4406.8274914000003</v>
      </c>
      <c r="I44" s="105">
        <f t="shared" si="0"/>
        <v>0.96649888413192708</v>
      </c>
      <c r="J44" s="103">
        <v>45518</v>
      </c>
      <c r="K44" s="103">
        <f t="shared" si="1"/>
        <v>45553</v>
      </c>
      <c r="L44" s="106">
        <v>6.2290000000000001</v>
      </c>
      <c r="M44" s="17"/>
      <c r="N44" s="99">
        <v>3.9878721872999999E-4</v>
      </c>
      <c r="O44" s="94">
        <v>101.55107092999999</v>
      </c>
      <c r="P44" s="100">
        <v>-2.7569547246000001E-2</v>
      </c>
      <c r="Q44" s="94">
        <v>-303.92630909000002</v>
      </c>
      <c r="R44" s="100">
        <v>2.9328639988000001E-2</v>
      </c>
      <c r="S44" s="94">
        <v>111.72177345</v>
      </c>
      <c r="T44" s="100">
        <v>5.8384393523999998E-3</v>
      </c>
      <c r="U44" s="94">
        <v>11.158980027</v>
      </c>
      <c r="V44" s="100">
        <v>3.6611912114E-2</v>
      </c>
      <c r="W44" s="94">
        <v>32.786372847000003</v>
      </c>
      <c r="X44" s="100">
        <v>0.21063800866999999</v>
      </c>
      <c r="Y44" s="94">
        <v>53.234396357000001</v>
      </c>
      <c r="Z44" s="100">
        <v>-1.2022901874E-2</v>
      </c>
      <c r="AA44" s="94">
        <v>-15.736732576</v>
      </c>
      <c r="AB44" s="100">
        <v>4.1383131824000001</v>
      </c>
      <c r="AC44" s="94">
        <v>153.33038604999999</v>
      </c>
      <c r="AD44" s="101">
        <v>0.11901266285000001</v>
      </c>
      <c r="AE44" s="17"/>
      <c r="AF44" s="93">
        <v>6.5770995205999994E-2</v>
      </c>
      <c r="AG44" s="94">
        <v>-0.99667621799999995</v>
      </c>
      <c r="AH44" s="95">
        <v>4.3040148303999999E-2</v>
      </c>
      <c r="AI44" s="95">
        <v>4.8114878750000001</v>
      </c>
      <c r="AJ44" s="95">
        <v>-2.7235731491999999E-2</v>
      </c>
      <c r="AK44" s="95">
        <v>-3.0690816380000001</v>
      </c>
      <c r="AL44" s="96">
        <v>6</v>
      </c>
      <c r="AM44" s="96">
        <v>4</v>
      </c>
      <c r="AN44" s="97">
        <v>0.53968253968000002</v>
      </c>
      <c r="AO44" s="98">
        <v>0.49603174603</v>
      </c>
      <c r="AP44" s="18"/>
    </row>
    <row r="45" spans="2:42" ht="15.6" x14ac:dyDescent="0.3">
      <c r="B45" s="57" t="s">
        <v>7</v>
      </c>
      <c r="C45" s="58" t="s">
        <v>29</v>
      </c>
      <c r="D45" s="58" t="s">
        <v>18</v>
      </c>
      <c r="E45" s="59">
        <v>53097</v>
      </c>
      <c r="F45" s="59">
        <v>38246</v>
      </c>
      <c r="G45" s="60">
        <v>4271.8683680000004</v>
      </c>
      <c r="H45" s="60">
        <v>4419.1916300000003</v>
      </c>
      <c r="I45" s="61">
        <f t="shared" si="0"/>
        <v>0.96666284824584536</v>
      </c>
      <c r="J45" s="59">
        <v>45518</v>
      </c>
      <c r="K45" s="59">
        <f t="shared" si="1"/>
        <v>45553</v>
      </c>
      <c r="L45" s="62">
        <v>6.3132000000000001</v>
      </c>
      <c r="M45" s="17"/>
      <c r="N45" s="73">
        <v>5.3086285516E-4</v>
      </c>
      <c r="O45" s="74">
        <v>135.18410051999999</v>
      </c>
      <c r="P45" s="75">
        <v>-2.8641901096E-2</v>
      </c>
      <c r="Q45" s="74">
        <v>-315.74792316999998</v>
      </c>
      <c r="R45" s="75">
        <v>2.8050227872999999E-2</v>
      </c>
      <c r="S45" s="74">
        <v>106.85191011000001</v>
      </c>
      <c r="T45" s="75">
        <v>-1.1590150934E-3</v>
      </c>
      <c r="U45" s="74">
        <v>-2.21521977</v>
      </c>
      <c r="V45" s="75">
        <v>3.080513784E-2</v>
      </c>
      <c r="W45" s="74">
        <v>27.586342163000001</v>
      </c>
      <c r="X45" s="75">
        <v>0.18367758441000001</v>
      </c>
      <c r="Y45" s="74">
        <v>46.420707223999997</v>
      </c>
      <c r="Z45" s="75">
        <v>-2.1516742266000002E-2</v>
      </c>
      <c r="AA45" s="74">
        <v>-28.163185767000002</v>
      </c>
      <c r="AB45" s="75">
        <v>12.755257808</v>
      </c>
      <c r="AC45" s="74">
        <v>199.91477825000001</v>
      </c>
      <c r="AD45" s="76">
        <v>0.14055462571999999</v>
      </c>
      <c r="AE45" s="17"/>
      <c r="AF45" s="85">
        <v>6.9868371888000005E-2</v>
      </c>
      <c r="AG45" s="74">
        <v>-1.0093031565999999</v>
      </c>
      <c r="AH45" s="86">
        <v>3.9057340420000003E-2</v>
      </c>
      <c r="AI45" s="86">
        <v>4.3662470335999997</v>
      </c>
      <c r="AJ45" s="86">
        <v>-2.9568288703999999E-2</v>
      </c>
      <c r="AK45" s="86">
        <v>-3.5423707377999998</v>
      </c>
      <c r="AL45" s="58">
        <v>6</v>
      </c>
      <c r="AM45" s="58">
        <v>5</v>
      </c>
      <c r="AN45" s="87">
        <v>0.53968253968000002</v>
      </c>
      <c r="AO45" s="88">
        <v>0.46825396824999999</v>
      </c>
      <c r="AP45" s="18"/>
    </row>
    <row r="46" spans="2:42" ht="15.6" x14ac:dyDescent="0.3">
      <c r="B46" s="102" t="s">
        <v>8</v>
      </c>
      <c r="C46" s="96" t="s">
        <v>30</v>
      </c>
      <c r="D46" s="96" t="s">
        <v>18</v>
      </c>
      <c r="E46" s="103">
        <v>55015</v>
      </c>
      <c r="F46" s="103">
        <v>40219</v>
      </c>
      <c r="G46" s="104">
        <v>4187.1097090000003</v>
      </c>
      <c r="H46" s="104">
        <v>4349.3688030000003</v>
      </c>
      <c r="I46" s="105">
        <f t="shared" si="0"/>
        <v>0.96269364559563653</v>
      </c>
      <c r="J46" s="103">
        <v>45518</v>
      </c>
      <c r="K46" s="103">
        <f t="shared" si="1"/>
        <v>45553</v>
      </c>
      <c r="L46" s="106">
        <v>6.3247</v>
      </c>
      <c r="M46" s="17"/>
      <c r="N46" s="99">
        <v>3.8560115354000001E-4</v>
      </c>
      <c r="O46" s="94">
        <v>98.193242557000005</v>
      </c>
      <c r="P46" s="100">
        <v>-3.1429237128999997E-2</v>
      </c>
      <c r="Q46" s="94">
        <v>-346.47547718999999</v>
      </c>
      <c r="R46" s="100">
        <v>2.9071495801000002E-2</v>
      </c>
      <c r="S46" s="94">
        <v>110.74223247</v>
      </c>
      <c r="T46" s="100">
        <v>-8.2142755517999998E-3</v>
      </c>
      <c r="U46" s="94">
        <v>-15.699903911</v>
      </c>
      <c r="V46" s="100">
        <v>2.3895250470000001E-2</v>
      </c>
      <c r="W46" s="94">
        <v>21.398461482999998</v>
      </c>
      <c r="X46" s="100">
        <v>0.16118450854999999</v>
      </c>
      <c r="Y46" s="94">
        <v>40.736047919999997</v>
      </c>
      <c r="Z46" s="100">
        <v>-3.5220693922000001E-2</v>
      </c>
      <c r="AA46" s="94">
        <v>-46.100238294999997</v>
      </c>
      <c r="AB46" s="100">
        <v>4.0429450328999996</v>
      </c>
      <c r="AC46" s="94">
        <v>149.79686054999999</v>
      </c>
      <c r="AD46" s="101">
        <v>0.11757329647</v>
      </c>
      <c r="AE46" s="17"/>
      <c r="AF46" s="93">
        <v>7.6810413076999998E-2</v>
      </c>
      <c r="AG46" s="94">
        <v>-0.99310237731999995</v>
      </c>
      <c r="AH46" s="95">
        <v>4.8493818318000002E-2</v>
      </c>
      <c r="AI46" s="95">
        <v>5.4211574086000001</v>
      </c>
      <c r="AJ46" s="95">
        <v>-3.6105563457000001E-2</v>
      </c>
      <c r="AK46" s="95">
        <v>-4.0685862199000002</v>
      </c>
      <c r="AL46" s="96">
        <v>6</v>
      </c>
      <c r="AM46" s="96">
        <v>5</v>
      </c>
      <c r="AN46" s="97">
        <v>0.51587301587000001</v>
      </c>
      <c r="AO46" s="98">
        <v>0.46825396824999999</v>
      </c>
      <c r="AP46" s="18"/>
    </row>
    <row r="47" spans="2:42" ht="15.6" x14ac:dyDescent="0.3">
      <c r="B47" s="57" t="s">
        <v>9</v>
      </c>
      <c r="C47" s="58" t="s">
        <v>31</v>
      </c>
      <c r="D47" s="58" t="s">
        <v>18</v>
      </c>
      <c r="E47" s="59">
        <v>56749</v>
      </c>
      <c r="F47" s="59">
        <v>42018</v>
      </c>
      <c r="G47" s="60">
        <v>4252.994737</v>
      </c>
      <c r="H47" s="60">
        <v>4428.3648670000002</v>
      </c>
      <c r="I47" s="61">
        <f t="shared" si="0"/>
        <v>0.96039844609308245</v>
      </c>
      <c r="J47" s="59">
        <v>45518</v>
      </c>
      <c r="K47" s="59">
        <f t="shared" si="1"/>
        <v>45553</v>
      </c>
      <c r="L47" s="62">
        <v>6.3040000000000003</v>
      </c>
      <c r="M47" s="17"/>
      <c r="N47" s="73">
        <v>4.9546958871000003E-4</v>
      </c>
      <c r="O47" s="74">
        <v>126.17121358999999</v>
      </c>
      <c r="P47" s="75">
        <v>-3.4839045296000001E-2</v>
      </c>
      <c r="Q47" s="74">
        <v>-384.06515546999998</v>
      </c>
      <c r="R47" s="75">
        <v>3.1009673912000001E-2</v>
      </c>
      <c r="S47" s="74">
        <v>118.12534659000001</v>
      </c>
      <c r="T47" s="75">
        <v>-8.9120108860000005E-3</v>
      </c>
      <c r="U47" s="74">
        <v>-17.033481977000001</v>
      </c>
      <c r="V47" s="75">
        <v>2.4182922773E-2</v>
      </c>
      <c r="W47" s="74">
        <v>21.656075216000001</v>
      </c>
      <c r="X47" s="75">
        <v>0.15854966372000001</v>
      </c>
      <c r="Y47" s="74">
        <v>40.070145431</v>
      </c>
      <c r="Z47" s="75">
        <v>-3.8350668445E-2</v>
      </c>
      <c r="AA47" s="74">
        <v>-50.197050574000002</v>
      </c>
      <c r="AB47" s="75">
        <v>1.768496243</v>
      </c>
      <c r="AC47" s="74">
        <v>132.08232118999999</v>
      </c>
      <c r="AD47" s="76">
        <v>0.11147605829</v>
      </c>
      <c r="AE47" s="17"/>
      <c r="AF47" s="85">
        <v>8.0995237499999997E-2</v>
      </c>
      <c r="AG47" s="74">
        <v>-0.93481939858999996</v>
      </c>
      <c r="AH47" s="86">
        <v>5.1055978611000002E-2</v>
      </c>
      <c r="AI47" s="86">
        <v>5.7075830754999997</v>
      </c>
      <c r="AJ47" s="86">
        <v>-3.6994796843E-2</v>
      </c>
      <c r="AK47" s="86">
        <v>-4.1687902426000001</v>
      </c>
      <c r="AL47" s="58">
        <v>6</v>
      </c>
      <c r="AM47" s="58">
        <v>4</v>
      </c>
      <c r="AN47" s="87">
        <v>0.53174603175000001</v>
      </c>
      <c r="AO47" s="88">
        <v>0.47619047618999999</v>
      </c>
      <c r="AP47" s="18"/>
    </row>
    <row r="48" spans="2:42" ht="15.6" x14ac:dyDescent="0.3">
      <c r="B48" s="102" t="s">
        <v>76</v>
      </c>
      <c r="C48" s="96" t="s">
        <v>111</v>
      </c>
      <c r="D48" s="96" t="s">
        <v>18</v>
      </c>
      <c r="E48" s="103">
        <v>58668</v>
      </c>
      <c r="F48" s="103">
        <v>44573</v>
      </c>
      <c r="G48" s="104">
        <v>4169.367115</v>
      </c>
      <c r="H48" s="104">
        <v>4369.8873740999998</v>
      </c>
      <c r="I48" s="105">
        <f t="shared" si="0"/>
        <v>0.95411317456635869</v>
      </c>
      <c r="J48" s="103">
        <v>45289</v>
      </c>
      <c r="K48" s="103">
        <f t="shared" si="1"/>
        <v>45553</v>
      </c>
      <c r="L48" s="106">
        <v>6.3235999999999999</v>
      </c>
      <c r="M48" s="17"/>
      <c r="N48" s="99">
        <v>4.2651272634000001E-4</v>
      </c>
      <c r="O48" s="94">
        <v>108.61136489</v>
      </c>
      <c r="P48" s="100">
        <v>-3.6624078381E-2</v>
      </c>
      <c r="Q48" s="94">
        <v>-403.74333560999997</v>
      </c>
      <c r="R48" s="100">
        <v>3.1809483295000003E-2</v>
      </c>
      <c r="S48" s="94">
        <v>121.17206552</v>
      </c>
      <c r="T48" s="100">
        <v>-1.2784332831E-2</v>
      </c>
      <c r="U48" s="94">
        <v>-24.434631606</v>
      </c>
      <c r="V48" s="100">
        <v>1.6266479890000001E-2</v>
      </c>
      <c r="W48" s="94">
        <v>14.566812924000001</v>
      </c>
      <c r="X48" s="100"/>
      <c r="Y48" s="94"/>
      <c r="Z48" s="100">
        <v>-4.5886825431999997E-2</v>
      </c>
      <c r="AA48" s="94">
        <v>-60.061099069999997</v>
      </c>
      <c r="AB48" s="100">
        <v>0.22063642993999999</v>
      </c>
      <c r="AC48" s="94">
        <v>60.659382342000001</v>
      </c>
      <c r="AD48" s="101">
        <v>7.7391445660000002E-2</v>
      </c>
      <c r="AE48" s="17"/>
      <c r="AF48" s="93">
        <v>8.4335640926999994E-2</v>
      </c>
      <c r="AG48" s="94">
        <v>-0.97956743108</v>
      </c>
      <c r="AH48" s="95">
        <v>5.0767509975999998E-2</v>
      </c>
      <c r="AI48" s="95">
        <v>5.6753349677999996</v>
      </c>
      <c r="AJ48" s="95">
        <v>-3.9038349537999999E-2</v>
      </c>
      <c r="AK48" s="95">
        <v>-4.3990697214000001</v>
      </c>
      <c r="AL48" s="96">
        <v>6</v>
      </c>
      <c r="AM48" s="96">
        <v>4</v>
      </c>
      <c r="AN48" s="97">
        <v>0.51984126984000001</v>
      </c>
      <c r="AO48" s="98">
        <v>0.48412698412999999</v>
      </c>
      <c r="AP48" s="18"/>
    </row>
    <row r="49" spans="2:42" ht="15.6" x14ac:dyDescent="0.3">
      <c r="B49" s="57" t="s">
        <v>77</v>
      </c>
      <c r="C49" s="58" t="s">
        <v>112</v>
      </c>
      <c r="D49" s="58" t="s">
        <v>19</v>
      </c>
      <c r="E49" s="59">
        <v>46249</v>
      </c>
      <c r="F49" s="59">
        <v>43871</v>
      </c>
      <c r="G49" s="60">
        <v>3832.36</v>
      </c>
      <c r="H49" s="60">
        <v>3832.36</v>
      </c>
      <c r="I49" s="61">
        <f t="shared" si="0"/>
        <v>1</v>
      </c>
      <c r="J49" s="59">
        <v>45553</v>
      </c>
      <c r="K49" s="59">
        <f t="shared" si="1"/>
        <v>45553</v>
      </c>
      <c r="L49" s="62">
        <v>6.49</v>
      </c>
      <c r="M49" s="17"/>
      <c r="N49" s="73">
        <v>7.9126113450999995E-4</v>
      </c>
      <c r="O49" s="74">
        <v>201.49446078</v>
      </c>
      <c r="P49" s="75">
        <v>3.8373789521000002E-3</v>
      </c>
      <c r="Q49" s="74">
        <v>42.303212711</v>
      </c>
      <c r="R49" s="75">
        <v>2.4366513417999999E-2</v>
      </c>
      <c r="S49" s="74">
        <v>92.819513388000004</v>
      </c>
      <c r="T49" s="75">
        <v>3.1349320616000001E-2</v>
      </c>
      <c r="U49" s="74">
        <v>59.917800206999999</v>
      </c>
      <c r="V49" s="75">
        <v>6.9544565286999996E-2</v>
      </c>
      <c r="W49" s="74">
        <v>62.277928557999999</v>
      </c>
      <c r="X49" s="75">
        <v>0.30482419554000001</v>
      </c>
      <c r="Y49" s="74">
        <v>77.038005377999994</v>
      </c>
      <c r="Z49" s="75">
        <v>4.6809742719999999E-2</v>
      </c>
      <c r="AA49" s="74">
        <v>61.269102154999999</v>
      </c>
      <c r="AB49" s="75">
        <v>0.37580011129000002</v>
      </c>
      <c r="AC49" s="74">
        <v>81.617602262999995</v>
      </c>
      <c r="AD49" s="76">
        <v>7.2023005358000006E-2</v>
      </c>
      <c r="AE49" s="17"/>
      <c r="AF49" s="85">
        <v>2.5845519615999998E-2</v>
      </c>
      <c r="AG49" s="74">
        <v>-1.4804971116000001</v>
      </c>
      <c r="AH49" s="86">
        <v>2.0418510062999998E-2</v>
      </c>
      <c r="AI49" s="86">
        <v>2.2291163393</v>
      </c>
      <c r="AJ49" s="86">
        <v>-6.6679421096999996E-3</v>
      </c>
      <c r="AK49" s="86">
        <v>-0.66841724204999997</v>
      </c>
      <c r="AL49" s="58">
        <v>10</v>
      </c>
      <c r="AM49" s="58">
        <v>4</v>
      </c>
      <c r="AN49" s="87"/>
      <c r="AO49" s="88"/>
      <c r="AP49" s="18"/>
    </row>
    <row r="50" spans="2:42" ht="15.6" x14ac:dyDescent="0.3">
      <c r="B50" s="102" t="s">
        <v>78</v>
      </c>
      <c r="C50" s="96" t="s">
        <v>113</v>
      </c>
      <c r="D50" s="96" t="s">
        <v>19</v>
      </c>
      <c r="E50" s="103">
        <v>47253</v>
      </c>
      <c r="F50" s="103">
        <v>44935</v>
      </c>
      <c r="G50" s="104">
        <v>3249.29</v>
      </c>
      <c r="H50" s="104">
        <v>3285.65</v>
      </c>
      <c r="I50" s="105">
        <f t="shared" si="0"/>
        <v>0.98893369652884511</v>
      </c>
      <c r="J50" s="103">
        <v>45520</v>
      </c>
      <c r="K50" s="103">
        <f t="shared" si="1"/>
        <v>45553</v>
      </c>
      <c r="L50" s="106">
        <v>6.36</v>
      </c>
      <c r="M50" s="17"/>
      <c r="N50" s="99">
        <v>8.6555284361000001E-4</v>
      </c>
      <c r="O50" s="94">
        <v>220.41282692999999</v>
      </c>
      <c r="P50" s="100">
        <v>-1.1066303471000001E-2</v>
      </c>
      <c r="Q50" s="94">
        <v>-121.99477702999999</v>
      </c>
      <c r="R50" s="100">
        <v>2.7069998261000001E-2</v>
      </c>
      <c r="S50" s="94">
        <v>103.11791526</v>
      </c>
      <c r="T50" s="100">
        <v>1.2517450265999999E-2</v>
      </c>
      <c r="U50" s="94">
        <v>23.924540291</v>
      </c>
      <c r="V50" s="100">
        <v>4.6949007276000002E-2</v>
      </c>
      <c r="W50" s="94">
        <v>42.043356068000001</v>
      </c>
      <c r="X50" s="100"/>
      <c r="Y50" s="94"/>
      <c r="Z50" s="100">
        <v>1.9503440399E-2</v>
      </c>
      <c r="AA50" s="94">
        <v>25.527982268999999</v>
      </c>
      <c r="AB50" s="100">
        <v>0.19203254776000001</v>
      </c>
      <c r="AC50" s="94">
        <v>90.132446220000006</v>
      </c>
      <c r="AD50" s="101">
        <v>0.10977353502999999</v>
      </c>
      <c r="AE50" s="17"/>
      <c r="AF50" s="93">
        <v>4.7039214517000001E-2</v>
      </c>
      <c r="AG50" s="94">
        <v>-1.2390037422</v>
      </c>
      <c r="AH50" s="95">
        <v>2.2932393571E-2</v>
      </c>
      <c r="AI50" s="95">
        <v>2.5636280997999998</v>
      </c>
      <c r="AJ50" s="95">
        <v>-1.1700343796999999E-2</v>
      </c>
      <c r="AK50" s="95">
        <v>-1.3184632223999999</v>
      </c>
      <c r="AL50" s="96">
        <v>8</v>
      </c>
      <c r="AM50" s="96">
        <v>4</v>
      </c>
      <c r="AN50" s="97"/>
      <c r="AO50" s="98"/>
      <c r="AP50" s="18"/>
    </row>
    <row r="51" spans="2:42" ht="15.6" x14ac:dyDescent="0.3">
      <c r="B51" s="57" t="s">
        <v>10</v>
      </c>
      <c r="C51" s="58" t="s">
        <v>32</v>
      </c>
      <c r="D51" s="58" t="s">
        <v>19</v>
      </c>
      <c r="E51" s="59">
        <v>49444</v>
      </c>
      <c r="F51" s="59">
        <v>40247</v>
      </c>
      <c r="G51" s="60">
        <v>2278.1799999999998</v>
      </c>
      <c r="H51" s="60">
        <v>2367.02</v>
      </c>
      <c r="I51" s="61">
        <f t="shared" si="0"/>
        <v>0.96246757526341131</v>
      </c>
      <c r="J51" s="59">
        <v>45520</v>
      </c>
      <c r="K51" s="59">
        <f t="shared" si="1"/>
        <v>45553</v>
      </c>
      <c r="L51" s="62">
        <v>6.23</v>
      </c>
      <c r="M51" s="17"/>
      <c r="N51" s="73">
        <v>6.4232828536000004E-3</v>
      </c>
      <c r="O51" s="74">
        <v>1635.6874596</v>
      </c>
      <c r="P51" s="75">
        <v>-3.7532424735999999E-2</v>
      </c>
      <c r="Q51" s="74">
        <v>-413.75693331000002</v>
      </c>
      <c r="R51" s="75">
        <v>3.5691717392E-2</v>
      </c>
      <c r="S51" s="74">
        <v>135.96068438</v>
      </c>
      <c r="T51" s="75">
        <v>-6.2594600730999997E-3</v>
      </c>
      <c r="U51" s="74">
        <v>-11.963674832000001</v>
      </c>
      <c r="V51" s="75">
        <v>1.9826401478000001E-2</v>
      </c>
      <c r="W51" s="74">
        <v>17.75476214</v>
      </c>
      <c r="X51" s="75">
        <v>0.17190329218</v>
      </c>
      <c r="Y51" s="74">
        <v>43.444998597000001</v>
      </c>
      <c r="Z51" s="75">
        <v>-1.5836947694E-2</v>
      </c>
      <c r="AA51" s="74">
        <v>-20.728923290000001</v>
      </c>
      <c r="AB51" s="75">
        <v>4.5029831637999997</v>
      </c>
      <c r="AC51" s="74">
        <v>168.19972354999999</v>
      </c>
      <c r="AD51" s="76">
        <v>0.12494608919</v>
      </c>
      <c r="AE51" s="17"/>
      <c r="AF51" s="85">
        <v>9.5383819090000002E-2</v>
      </c>
      <c r="AG51" s="74">
        <v>-0.83090648010000001</v>
      </c>
      <c r="AH51" s="86">
        <v>4.1416604432000001E-2</v>
      </c>
      <c r="AI51" s="86">
        <v>4.6299907853000004</v>
      </c>
      <c r="AJ51" s="86">
        <v>-2.0522240136E-2</v>
      </c>
      <c r="AK51" s="86">
        <v>-2.4008954639</v>
      </c>
      <c r="AL51" s="58">
        <v>6</v>
      </c>
      <c r="AM51" s="58">
        <v>4</v>
      </c>
      <c r="AN51" s="87"/>
      <c r="AO51" s="88"/>
      <c r="AP51" s="18"/>
    </row>
    <row r="52" spans="2:42" ht="15.6" x14ac:dyDescent="0.3">
      <c r="B52" s="102" t="s">
        <v>11</v>
      </c>
      <c r="C52" s="96" t="s">
        <v>33</v>
      </c>
      <c r="D52" s="96" t="s">
        <v>19</v>
      </c>
      <c r="E52" s="103">
        <v>53097</v>
      </c>
      <c r="F52" s="103">
        <v>42774</v>
      </c>
      <c r="G52" s="104">
        <v>1239.42</v>
      </c>
      <c r="H52" s="104">
        <v>1335.87</v>
      </c>
      <c r="I52" s="105">
        <f t="shared" si="0"/>
        <v>0.92779986076489496</v>
      </c>
      <c r="J52" s="103">
        <v>45286</v>
      </c>
      <c r="K52" s="103">
        <f t="shared" si="1"/>
        <v>45553</v>
      </c>
      <c r="L52" s="106">
        <v>6.27</v>
      </c>
      <c r="M52" s="17"/>
      <c r="N52" s="99">
        <v>8.1913206177000007E-3</v>
      </c>
      <c r="O52" s="94">
        <v>2085.9178581000001</v>
      </c>
      <c r="P52" s="100">
        <v>-5.8227271001000003E-2</v>
      </c>
      <c r="Q52" s="94">
        <v>-641.89663347999999</v>
      </c>
      <c r="R52" s="100">
        <v>4.0296791195999999E-2</v>
      </c>
      <c r="S52" s="94">
        <v>153.50282109</v>
      </c>
      <c r="T52" s="100">
        <v>-3.7283870066000001E-2</v>
      </c>
      <c r="U52" s="94">
        <v>-71.260474985000002</v>
      </c>
      <c r="V52" s="100">
        <v>2.3533978691999999E-3</v>
      </c>
      <c r="W52" s="94">
        <v>2.1074938604</v>
      </c>
      <c r="X52" s="100">
        <v>1.083073711E-2</v>
      </c>
      <c r="Y52" s="94">
        <v>2.7372446018000001</v>
      </c>
      <c r="Z52" s="100">
        <v>-5.6535407895999999E-2</v>
      </c>
      <c r="AA52" s="94">
        <v>-73.998989964000003</v>
      </c>
      <c r="AB52" s="100">
        <v>0.80731429903999996</v>
      </c>
      <c r="AC52" s="94">
        <v>101.64635375</v>
      </c>
      <c r="AD52" s="101">
        <v>8.1304088612000003E-2</v>
      </c>
      <c r="AE52" s="17"/>
      <c r="AF52" s="93">
        <v>0.16271035773</v>
      </c>
      <c r="AG52" s="94">
        <v>-0.55828368390000005</v>
      </c>
      <c r="AH52" s="95">
        <v>4.4301885590999998E-2</v>
      </c>
      <c r="AI52" s="95">
        <v>4.9525383567999999</v>
      </c>
      <c r="AJ52" s="95">
        <v>-4.7137313744999999E-2</v>
      </c>
      <c r="AK52" s="95">
        <v>-5.9793973491000001</v>
      </c>
      <c r="AL52" s="96">
        <v>6</v>
      </c>
      <c r="AM52" s="96">
        <v>4</v>
      </c>
      <c r="AN52" s="97"/>
      <c r="AO52" s="98"/>
      <c r="AP52" s="18"/>
    </row>
    <row r="53" spans="2:42" ht="15.6" x14ac:dyDescent="0.3">
      <c r="B53" s="57" t="s">
        <v>12</v>
      </c>
      <c r="C53" s="58" t="s">
        <v>34</v>
      </c>
      <c r="D53" s="58" t="s">
        <v>20</v>
      </c>
      <c r="E53" s="59">
        <v>47849</v>
      </c>
      <c r="F53" s="59">
        <v>37988</v>
      </c>
      <c r="G53" s="60">
        <v>8252.8347909999993</v>
      </c>
      <c r="H53" s="60">
        <v>8262.7210759999998</v>
      </c>
      <c r="I53" s="61">
        <f t="shared" si="0"/>
        <v>0.99880350735440937</v>
      </c>
      <c r="J53" s="59">
        <v>45547</v>
      </c>
      <c r="K53" s="59">
        <f t="shared" si="1"/>
        <v>45553</v>
      </c>
      <c r="L53" s="62">
        <v>6.0921000000000003</v>
      </c>
      <c r="M53" s="17"/>
      <c r="N53" s="73">
        <v>4.3199962237999999E-4</v>
      </c>
      <c r="O53" s="74">
        <v>110.00860167</v>
      </c>
      <c r="P53" s="75">
        <v>1.422821464E-3</v>
      </c>
      <c r="Q53" s="74">
        <v>15.685164221000001</v>
      </c>
      <c r="R53" s="75">
        <v>2.9006780858E-2</v>
      </c>
      <c r="S53" s="74">
        <v>110.49571343</v>
      </c>
      <c r="T53" s="75">
        <v>3.2680060381999998E-2</v>
      </c>
      <c r="U53" s="74">
        <v>62.461236487000001</v>
      </c>
      <c r="V53" s="75">
        <v>7.0454820545000005E-2</v>
      </c>
      <c r="W53" s="74">
        <v>63.093072223999997</v>
      </c>
      <c r="X53" s="75">
        <v>0.13437181012999999</v>
      </c>
      <c r="Y53" s="74">
        <v>33.959693434000002</v>
      </c>
      <c r="Z53" s="75">
        <v>3.7830163510000001E-2</v>
      </c>
      <c r="AA53" s="74">
        <v>49.515763556000003</v>
      </c>
      <c r="AB53" s="75">
        <v>16.102496872</v>
      </c>
      <c r="AC53" s="74">
        <v>223.91197758999999</v>
      </c>
      <c r="AD53" s="76">
        <v>0.14747827539</v>
      </c>
      <c r="AE53" s="17"/>
      <c r="AF53" s="85">
        <v>1.7704685017999999E-2</v>
      </c>
      <c r="AG53" s="74">
        <v>-2.0876557642</v>
      </c>
      <c r="AH53" s="86">
        <v>2.0779221761999998E-2</v>
      </c>
      <c r="AI53" s="86">
        <v>2.3229235376999999</v>
      </c>
      <c r="AJ53" s="86">
        <v>-1.3626705124999999E-2</v>
      </c>
      <c r="AK53" s="86">
        <v>-1.5355368921000001</v>
      </c>
      <c r="AL53" s="58">
        <v>8</v>
      </c>
      <c r="AM53" s="58">
        <v>5</v>
      </c>
      <c r="AN53" s="87">
        <v>0.67857142856999997</v>
      </c>
      <c r="AO53" s="88">
        <v>0.44841269840999998</v>
      </c>
      <c r="AP53" s="18"/>
    </row>
    <row r="54" spans="2:42" ht="15.6" x14ac:dyDescent="0.3">
      <c r="B54" s="102" t="s">
        <v>13</v>
      </c>
      <c r="C54" s="96" t="s">
        <v>35</v>
      </c>
      <c r="D54" s="96" t="s">
        <v>21</v>
      </c>
      <c r="E54" s="103">
        <v>45658</v>
      </c>
      <c r="F54" s="103">
        <v>41649</v>
      </c>
      <c r="G54" s="104">
        <v>1018.3320670000001</v>
      </c>
      <c r="H54" s="104">
        <v>1018.3320670000001</v>
      </c>
      <c r="I54" s="105">
        <f t="shared" si="0"/>
        <v>1</v>
      </c>
      <c r="J54" s="103">
        <v>45553</v>
      </c>
      <c r="K54" s="103">
        <f t="shared" si="1"/>
        <v>45553</v>
      </c>
      <c r="L54" s="106">
        <v>10.8726</v>
      </c>
      <c r="M54" s="17"/>
      <c r="N54" s="99">
        <v>4.6819906856E-4</v>
      </c>
      <c r="O54" s="94">
        <v>119.22678208000001</v>
      </c>
      <c r="P54" s="100">
        <v>9.2940057110999993E-3</v>
      </c>
      <c r="Q54" s="94">
        <v>102.45699094</v>
      </c>
      <c r="R54" s="100">
        <v>2.6001135405999999E-2</v>
      </c>
      <c r="S54" s="94">
        <v>99.046289243000004</v>
      </c>
      <c r="T54" s="100">
        <v>4.7353272597E-2</v>
      </c>
      <c r="U54" s="94">
        <v>90.506073843999999</v>
      </c>
      <c r="V54" s="100">
        <v>0.10404039839</v>
      </c>
      <c r="W54" s="94">
        <v>93.169329219000005</v>
      </c>
      <c r="X54" s="100">
        <v>0.34317205738000001</v>
      </c>
      <c r="Y54" s="94">
        <v>86.729633633000006</v>
      </c>
      <c r="Z54" s="100">
        <v>6.7787541992999995E-2</v>
      </c>
      <c r="AA54" s="94">
        <v>88.726867397000007</v>
      </c>
      <c r="AB54" s="100">
        <v>2.4284965669999998</v>
      </c>
      <c r="AC54" s="94">
        <v>152.22886733000001</v>
      </c>
      <c r="AD54" s="101">
        <v>0.12268898641000001</v>
      </c>
      <c r="AE54" s="17"/>
      <c r="AF54" s="93">
        <v>8.0467249402999992E-3</v>
      </c>
      <c r="AG54" s="94">
        <v>-0.84963747855000005</v>
      </c>
      <c r="AH54" s="95">
        <v>1.5290881378E-2</v>
      </c>
      <c r="AI54" s="95">
        <v>1.6693261857999999</v>
      </c>
      <c r="AJ54" s="95">
        <v>5.4658256595000003E-3</v>
      </c>
      <c r="AK54" s="95">
        <v>0.63500981077999996</v>
      </c>
      <c r="AL54" s="96">
        <v>12</v>
      </c>
      <c r="AM54" s="96">
        <v>4</v>
      </c>
      <c r="AN54" s="97">
        <v>0.86507936508000005</v>
      </c>
      <c r="AO54" s="98">
        <v>0.50793650794</v>
      </c>
      <c r="AP54" s="18"/>
    </row>
    <row r="55" spans="2:42" ht="15.6" x14ac:dyDescent="0.3">
      <c r="B55" s="57" t="s">
        <v>14</v>
      </c>
      <c r="C55" s="58" t="s">
        <v>36</v>
      </c>
      <c r="D55" s="58" t="s">
        <v>21</v>
      </c>
      <c r="E55" s="59">
        <v>46388</v>
      </c>
      <c r="F55" s="59">
        <v>42384</v>
      </c>
      <c r="G55" s="60">
        <v>987.66482399999995</v>
      </c>
      <c r="H55" s="60">
        <v>987.75076100000001</v>
      </c>
      <c r="I55" s="61">
        <f t="shared" si="0"/>
        <v>0.99991299728292482</v>
      </c>
      <c r="J55" s="59">
        <v>45530</v>
      </c>
      <c r="K55" s="59">
        <f t="shared" si="1"/>
        <v>45553</v>
      </c>
      <c r="L55" s="62">
        <v>11.834099999999999</v>
      </c>
      <c r="M55" s="17"/>
      <c r="N55" s="73">
        <v>1.1580213358E-3</v>
      </c>
      <c r="O55" s="74">
        <v>294.88985932000003</v>
      </c>
      <c r="P55" s="75">
        <v>5.3831251388999999E-3</v>
      </c>
      <c r="Q55" s="74">
        <v>59.343497382999999</v>
      </c>
      <c r="R55" s="75">
        <v>2.5157229154999999E-2</v>
      </c>
      <c r="S55" s="74">
        <v>95.831591832000001</v>
      </c>
      <c r="T55" s="75">
        <v>2.1950161026E-2</v>
      </c>
      <c r="U55" s="74">
        <v>41.953233341000001</v>
      </c>
      <c r="V55" s="75">
        <v>7.8424424423999994E-2</v>
      </c>
      <c r="W55" s="74">
        <v>70.229940776999996</v>
      </c>
      <c r="X55" s="75">
        <v>0.33417734982000002</v>
      </c>
      <c r="Y55" s="74">
        <v>84.456407494000004</v>
      </c>
      <c r="Z55" s="75">
        <v>3.3301536434000002E-2</v>
      </c>
      <c r="AA55" s="74">
        <v>43.588260032000001</v>
      </c>
      <c r="AB55" s="75">
        <v>2.1579298355000001</v>
      </c>
      <c r="AC55" s="74">
        <v>203.05730629000001</v>
      </c>
      <c r="AD55" s="76">
        <v>0.14237488544999999</v>
      </c>
      <c r="AE55" s="17"/>
      <c r="AF55" s="85">
        <v>3.9064562304000003E-2</v>
      </c>
      <c r="AG55" s="74">
        <v>-0.74734509662000004</v>
      </c>
      <c r="AH55" s="86">
        <v>3.5828536873E-2</v>
      </c>
      <c r="AI55" s="86">
        <v>3.9114497930000001</v>
      </c>
      <c r="AJ55" s="86">
        <v>-8.2591200043999995E-3</v>
      </c>
      <c r="AK55" s="86">
        <v>-1.0476744713999999</v>
      </c>
      <c r="AL55" s="58">
        <v>9</v>
      </c>
      <c r="AM55" s="58">
        <v>4</v>
      </c>
      <c r="AN55" s="87">
        <v>0.57936507937000004</v>
      </c>
      <c r="AO55" s="88">
        <v>0.50396825397</v>
      </c>
      <c r="AP55" s="18"/>
    </row>
    <row r="56" spans="2:42" ht="15.6" x14ac:dyDescent="0.3">
      <c r="B56" s="102" t="s">
        <v>15</v>
      </c>
      <c r="C56" s="96" t="s">
        <v>37</v>
      </c>
      <c r="D56" s="96" t="s">
        <v>21</v>
      </c>
      <c r="E56" s="103">
        <v>47119</v>
      </c>
      <c r="F56" s="103">
        <v>43105</v>
      </c>
      <c r="G56" s="104">
        <v>961.63171699999998</v>
      </c>
      <c r="H56" s="104">
        <v>968.57409600000005</v>
      </c>
      <c r="I56" s="105">
        <f t="shared" si="0"/>
        <v>0.99283237180441786</v>
      </c>
      <c r="J56" s="103">
        <v>45523</v>
      </c>
      <c r="K56" s="103">
        <f t="shared" si="1"/>
        <v>45553</v>
      </c>
      <c r="L56" s="106">
        <v>11.9693</v>
      </c>
      <c r="M56" s="17"/>
      <c r="N56" s="99">
        <v>2.1426898565999998E-3</v>
      </c>
      <c r="O56" s="94">
        <v>545.63546524000003</v>
      </c>
      <c r="P56" s="100">
        <v>-2.9889004626999999E-3</v>
      </c>
      <c r="Q56" s="94">
        <v>-32.949597531000002</v>
      </c>
      <c r="R56" s="100">
        <v>2.9962425037000001E-2</v>
      </c>
      <c r="S56" s="94">
        <v>114.13605484</v>
      </c>
      <c r="T56" s="100">
        <v>1.4899729827E-2</v>
      </c>
      <c r="U56" s="94">
        <v>28.477779339000001</v>
      </c>
      <c r="V56" s="100">
        <v>7.6338590937999995E-2</v>
      </c>
      <c r="W56" s="94">
        <v>68.362053785000001</v>
      </c>
      <c r="X56" s="100">
        <v>0.33239202750000002</v>
      </c>
      <c r="Y56" s="94">
        <v>84.005204234999994</v>
      </c>
      <c r="Z56" s="100">
        <v>1.5206993421999999E-2</v>
      </c>
      <c r="AA56" s="94">
        <v>19.904378434000002</v>
      </c>
      <c r="AB56" s="100">
        <v>0.78120094596</v>
      </c>
      <c r="AC56" s="94">
        <v>119.64150359</v>
      </c>
      <c r="AD56" s="101">
        <v>9.0284660751000001E-2</v>
      </c>
      <c r="AE56" s="17"/>
      <c r="AF56" s="93">
        <v>5.738465827E-2</v>
      </c>
      <c r="AG56" s="94">
        <v>-0.52662396155000002</v>
      </c>
      <c r="AH56" s="95">
        <v>4.7134511403999997E-2</v>
      </c>
      <c r="AI56" s="95">
        <v>5.1457383125999998</v>
      </c>
      <c r="AJ56" s="95">
        <v>-1.8139596745999999E-2</v>
      </c>
      <c r="AK56" s="95">
        <v>-2.0440759341999999</v>
      </c>
      <c r="AL56" s="96">
        <v>9</v>
      </c>
      <c r="AM56" s="96">
        <v>4</v>
      </c>
      <c r="AN56" s="97">
        <v>0.54365079365000002</v>
      </c>
      <c r="AO56" s="98">
        <v>0.48412698412999999</v>
      </c>
      <c r="AP56" s="18"/>
    </row>
    <row r="57" spans="2:42" ht="15.6" x14ac:dyDescent="0.3">
      <c r="B57" s="57" t="s">
        <v>79</v>
      </c>
      <c r="C57" s="58" t="s">
        <v>114</v>
      </c>
      <c r="D57" s="58" t="s">
        <v>21</v>
      </c>
      <c r="E57" s="59">
        <v>47849</v>
      </c>
      <c r="F57" s="59">
        <v>43840</v>
      </c>
      <c r="G57" s="60">
        <v>937.81106599999998</v>
      </c>
      <c r="H57" s="60">
        <v>952.53211999999996</v>
      </c>
      <c r="I57" s="61">
        <f t="shared" si="0"/>
        <v>0.9845453463553544</v>
      </c>
      <c r="J57" s="59">
        <v>45523</v>
      </c>
      <c r="K57" s="59">
        <f t="shared" si="1"/>
        <v>45553</v>
      </c>
      <c r="L57" s="62">
        <v>12.086</v>
      </c>
      <c r="M57" s="17"/>
      <c r="N57" s="73">
        <v>2.6486354309E-3</v>
      </c>
      <c r="O57" s="74">
        <v>674.47438609999995</v>
      </c>
      <c r="P57" s="75">
        <v>-1.1955210366E-2</v>
      </c>
      <c r="Q57" s="74">
        <v>-131.7940744</v>
      </c>
      <c r="R57" s="75">
        <v>3.3147918611999998E-2</v>
      </c>
      <c r="S57" s="74">
        <v>126.27057562</v>
      </c>
      <c r="T57" s="75">
        <v>9.5306703024000006E-3</v>
      </c>
      <c r="U57" s="74">
        <v>18.215922635999998</v>
      </c>
      <c r="V57" s="75">
        <v>7.1503084199999997E-2</v>
      </c>
      <c r="W57" s="74">
        <v>64.031803939</v>
      </c>
      <c r="X57" s="75">
        <v>0.33208400696000001</v>
      </c>
      <c r="Y57" s="74">
        <v>83.927358420000004</v>
      </c>
      <c r="Z57" s="75">
        <v>4.7620247096000001E-4</v>
      </c>
      <c r="AA57" s="74">
        <v>0.62329968388000001</v>
      </c>
      <c r="AB57" s="75">
        <v>0.17741613479000001</v>
      </c>
      <c r="AC57" s="74">
        <v>38.100904608999997</v>
      </c>
      <c r="AD57" s="76">
        <v>3.5586471799999998E-2</v>
      </c>
      <c r="AE57" s="17"/>
      <c r="AF57" s="85">
        <v>7.2052470226999996E-2</v>
      </c>
      <c r="AG57" s="74">
        <v>-0.46719853815000001</v>
      </c>
      <c r="AH57" s="86">
        <v>5.5998717586000002E-2</v>
      </c>
      <c r="AI57" s="86">
        <v>6.1134556814999996</v>
      </c>
      <c r="AJ57" s="86">
        <v>-2.6488222398E-2</v>
      </c>
      <c r="AK57" s="86">
        <v>-2.9848479381000002</v>
      </c>
      <c r="AL57" s="58">
        <v>6</v>
      </c>
      <c r="AM57" s="58">
        <v>4</v>
      </c>
      <c r="AN57" s="87">
        <v>0.53968253968000002</v>
      </c>
      <c r="AO57" s="88">
        <v>0.4880952381</v>
      </c>
      <c r="AP57" s="18"/>
    </row>
    <row r="58" spans="2:42" ht="15.6" x14ac:dyDescent="0.3">
      <c r="B58" s="102" t="s">
        <v>80</v>
      </c>
      <c r="C58" s="96" t="s">
        <v>115</v>
      </c>
      <c r="D58" s="96" t="s">
        <v>21</v>
      </c>
      <c r="E58" s="103">
        <v>48580</v>
      </c>
      <c r="F58" s="103">
        <v>44571</v>
      </c>
      <c r="G58" s="104">
        <v>924.80032500000004</v>
      </c>
      <c r="H58" s="104">
        <v>944.10443799999996</v>
      </c>
      <c r="I58" s="105">
        <f t="shared" si="0"/>
        <v>0.97955298987801187</v>
      </c>
      <c r="J58" s="103">
        <v>45523</v>
      </c>
      <c r="K58" s="103">
        <f t="shared" si="1"/>
        <v>45553</v>
      </c>
      <c r="L58" s="106">
        <v>12.003</v>
      </c>
      <c r="M58" s="17"/>
      <c r="N58" s="99">
        <v>3.2894593022999999E-3</v>
      </c>
      <c r="O58" s="94">
        <v>837.66003340999998</v>
      </c>
      <c r="P58" s="100">
        <v>-1.5906577012999999E-2</v>
      </c>
      <c r="Q58" s="94">
        <v>-175.35388588999999</v>
      </c>
      <c r="R58" s="100">
        <v>3.5746974940000002E-2</v>
      </c>
      <c r="S58" s="94">
        <v>136.17117730000001</v>
      </c>
      <c r="T58" s="100">
        <v>5.9678073957999999E-3</v>
      </c>
      <c r="U58" s="94">
        <v>11.406240523999999</v>
      </c>
      <c r="V58" s="100">
        <v>7.5259640609000006E-2</v>
      </c>
      <c r="W58" s="94">
        <v>67.395841814999997</v>
      </c>
      <c r="X58" s="100"/>
      <c r="Y58" s="94"/>
      <c r="Z58" s="100">
        <v>-6.5638933746999997E-3</v>
      </c>
      <c r="AA58" s="94">
        <v>-8.5914561871000004</v>
      </c>
      <c r="AB58" s="100">
        <v>0.31981349380000001</v>
      </c>
      <c r="AC58" s="94">
        <v>87.697493471000001</v>
      </c>
      <c r="AD58" s="101">
        <v>0.10898277867</v>
      </c>
      <c r="AE58" s="17"/>
      <c r="AF58" s="93">
        <v>8.3209611712999995E-2</v>
      </c>
      <c r="AG58" s="94">
        <v>-0.35368483185999999</v>
      </c>
      <c r="AH58" s="95">
        <v>6.2045728699999997E-2</v>
      </c>
      <c r="AI58" s="95">
        <v>6.7736160575</v>
      </c>
      <c r="AJ58" s="95">
        <v>-3.3131973654000002E-2</v>
      </c>
      <c r="AK58" s="95">
        <v>-3.7335047162000001</v>
      </c>
      <c r="AL58" s="96">
        <v>6</v>
      </c>
      <c r="AM58" s="96">
        <v>5</v>
      </c>
      <c r="AN58" s="97">
        <v>0.52380952381000001</v>
      </c>
      <c r="AO58" s="98">
        <v>0.48412698412999999</v>
      </c>
      <c r="AP58" s="18"/>
    </row>
    <row r="59" spans="2:42" ht="15.6" x14ac:dyDescent="0.3">
      <c r="B59" s="57" t="s">
        <v>81</v>
      </c>
      <c r="C59" s="58" t="s">
        <v>116</v>
      </c>
      <c r="D59" s="58" t="s">
        <v>21</v>
      </c>
      <c r="E59" s="59">
        <v>49310</v>
      </c>
      <c r="F59" s="59">
        <v>45296</v>
      </c>
      <c r="G59" s="60">
        <v>910.39615100000003</v>
      </c>
      <c r="H59" s="60"/>
      <c r="I59" s="61" t="str">
        <f t="shared" si="0"/>
        <v/>
      </c>
      <c r="J59" s="59"/>
      <c r="K59" s="59">
        <f t="shared" si="1"/>
        <v>45553</v>
      </c>
      <c r="L59" s="62">
        <v>12.0459</v>
      </c>
      <c r="M59" s="17"/>
      <c r="N59" s="73">
        <v>2.9340958808000001E-3</v>
      </c>
      <c r="O59" s="74">
        <v>747.16682217000005</v>
      </c>
      <c r="P59" s="75">
        <v>-2.1817157234999999E-2</v>
      </c>
      <c r="Q59" s="74">
        <v>-240.51204085000001</v>
      </c>
      <c r="R59" s="75">
        <v>3.0336854505E-2</v>
      </c>
      <c r="S59" s="74">
        <v>115.56237136999999</v>
      </c>
      <c r="T59" s="75">
        <v>2.8326040391999999E-3</v>
      </c>
      <c r="U59" s="74">
        <v>5.4139419786999996</v>
      </c>
      <c r="V59" s="75"/>
      <c r="W59" s="74"/>
      <c r="X59" s="75"/>
      <c r="Y59" s="74"/>
      <c r="Z59" s="75"/>
      <c r="AA59" s="74"/>
      <c r="AB59" s="75">
        <v>-3.6436680375000001E-3</v>
      </c>
      <c r="AC59" s="74">
        <v>-4.8895783039999996</v>
      </c>
      <c r="AD59" s="76">
        <v>-5.1545416344999997E-3</v>
      </c>
      <c r="AE59" s="17"/>
      <c r="AF59" s="85"/>
      <c r="AG59" s="74"/>
      <c r="AH59" s="86">
        <v>3.2645807410999997E-2</v>
      </c>
      <c r="AI59" s="86">
        <v>3.5988698657999998</v>
      </c>
      <c r="AJ59" s="86">
        <v>-3.5239420338000003E-2</v>
      </c>
      <c r="AK59" s="86">
        <v>-3.9709841437</v>
      </c>
      <c r="AL59" s="58"/>
      <c r="AM59" s="58"/>
      <c r="AN59" s="87"/>
      <c r="AO59" s="88"/>
      <c r="AP59" s="18"/>
    </row>
    <row r="60" spans="2:42" ht="15.6" x14ac:dyDescent="0.3">
      <c r="B60" s="102"/>
      <c r="C60" s="96"/>
      <c r="D60" s="96"/>
      <c r="E60" s="103"/>
      <c r="F60" s="103"/>
      <c r="G60" s="104"/>
      <c r="H60" s="104"/>
      <c r="I60" s="105" t="str">
        <f t="shared" si="0"/>
        <v/>
      </c>
      <c r="J60" s="103"/>
      <c r="K60" s="103" t="str">
        <f t="shared" si="1"/>
        <v/>
      </c>
      <c r="L60" s="106"/>
      <c r="M60" s="17"/>
      <c r="N60" s="99"/>
      <c r="O60" s="94"/>
      <c r="P60" s="100"/>
      <c r="Q60" s="94"/>
      <c r="R60" s="100"/>
      <c r="S60" s="94"/>
      <c r="T60" s="100"/>
      <c r="U60" s="94"/>
      <c r="V60" s="100"/>
      <c r="W60" s="94"/>
      <c r="X60" s="100"/>
      <c r="Y60" s="94"/>
      <c r="Z60" s="100"/>
      <c r="AA60" s="94"/>
      <c r="AB60" s="100"/>
      <c r="AC60" s="94"/>
      <c r="AD60" s="101"/>
      <c r="AE60" s="17"/>
      <c r="AF60" s="93"/>
      <c r="AG60" s="94"/>
      <c r="AH60" s="95"/>
      <c r="AI60" s="95"/>
      <c r="AJ60" s="95"/>
      <c r="AK60" s="95"/>
      <c r="AL60" s="96"/>
      <c r="AM60" s="96"/>
      <c r="AN60" s="97"/>
      <c r="AO60" s="98"/>
      <c r="AP60" s="18"/>
    </row>
    <row r="61" spans="2:42" ht="15.6" x14ac:dyDescent="0.3">
      <c r="B61" s="57"/>
      <c r="C61" s="58"/>
      <c r="D61" s="58"/>
      <c r="E61" s="59"/>
      <c r="F61" s="59"/>
      <c r="G61" s="60"/>
      <c r="H61" s="60"/>
      <c r="I61" s="61" t="str">
        <f t="shared" si="0"/>
        <v/>
      </c>
      <c r="J61" s="59"/>
      <c r="K61" s="59" t="str">
        <f t="shared" si="1"/>
        <v/>
      </c>
      <c r="L61" s="62"/>
      <c r="M61" s="17"/>
      <c r="N61" s="73"/>
      <c r="O61" s="74"/>
      <c r="P61" s="75"/>
      <c r="Q61" s="74"/>
      <c r="R61" s="75"/>
      <c r="S61" s="74"/>
      <c r="T61" s="75"/>
      <c r="U61" s="74"/>
      <c r="V61" s="75"/>
      <c r="W61" s="74"/>
      <c r="X61" s="75"/>
      <c r="Y61" s="74"/>
      <c r="Z61" s="75"/>
      <c r="AA61" s="74"/>
      <c r="AB61" s="75"/>
      <c r="AC61" s="74"/>
      <c r="AD61" s="76"/>
      <c r="AE61" s="17"/>
      <c r="AF61" s="85"/>
      <c r="AG61" s="74"/>
      <c r="AH61" s="86"/>
      <c r="AI61" s="86"/>
      <c r="AJ61" s="86"/>
      <c r="AK61" s="86"/>
      <c r="AL61" s="58"/>
      <c r="AM61" s="58"/>
      <c r="AN61" s="87"/>
      <c r="AO61" s="88"/>
      <c r="AP61" s="18"/>
    </row>
    <row r="62" spans="2:42" ht="15.6" x14ac:dyDescent="0.3">
      <c r="B62" s="102"/>
      <c r="C62" s="96"/>
      <c r="D62" s="96"/>
      <c r="E62" s="103"/>
      <c r="F62" s="103"/>
      <c r="G62" s="104"/>
      <c r="H62" s="104"/>
      <c r="I62" s="105" t="str">
        <f t="shared" si="0"/>
        <v/>
      </c>
      <c r="J62" s="103"/>
      <c r="K62" s="103" t="str">
        <f t="shared" si="1"/>
        <v/>
      </c>
      <c r="L62" s="106"/>
      <c r="M62" s="17"/>
      <c r="N62" s="99"/>
      <c r="O62" s="94"/>
      <c r="P62" s="100"/>
      <c r="Q62" s="94"/>
      <c r="R62" s="100"/>
      <c r="S62" s="94"/>
      <c r="T62" s="100"/>
      <c r="U62" s="94"/>
      <c r="V62" s="100"/>
      <c r="W62" s="94"/>
      <c r="X62" s="100"/>
      <c r="Y62" s="94"/>
      <c r="Z62" s="100"/>
      <c r="AA62" s="94"/>
      <c r="AB62" s="100"/>
      <c r="AC62" s="94"/>
      <c r="AD62" s="101"/>
      <c r="AE62" s="17"/>
      <c r="AF62" s="93"/>
      <c r="AG62" s="94"/>
      <c r="AH62" s="95"/>
      <c r="AI62" s="95"/>
      <c r="AJ62" s="95"/>
      <c r="AK62" s="95"/>
      <c r="AL62" s="96"/>
      <c r="AM62" s="96"/>
      <c r="AN62" s="97"/>
      <c r="AO62" s="98"/>
      <c r="AP62" s="18"/>
    </row>
    <row r="63" spans="2:42" ht="15.6" x14ac:dyDescent="0.3">
      <c r="B63" s="57"/>
      <c r="C63" s="58"/>
      <c r="D63" s="58"/>
      <c r="E63" s="59"/>
      <c r="F63" s="59"/>
      <c r="G63" s="60"/>
      <c r="H63" s="60"/>
      <c r="I63" s="61" t="str">
        <f t="shared" si="0"/>
        <v/>
      </c>
      <c r="J63" s="59"/>
      <c r="K63" s="59" t="str">
        <f t="shared" si="1"/>
        <v/>
      </c>
      <c r="L63" s="62"/>
      <c r="M63" s="17"/>
      <c r="N63" s="73"/>
      <c r="O63" s="74"/>
      <c r="P63" s="75"/>
      <c r="Q63" s="74"/>
      <c r="R63" s="75"/>
      <c r="S63" s="74"/>
      <c r="T63" s="75"/>
      <c r="U63" s="74"/>
      <c r="V63" s="75"/>
      <c r="W63" s="74"/>
      <c r="X63" s="75"/>
      <c r="Y63" s="74"/>
      <c r="Z63" s="75"/>
      <c r="AA63" s="74"/>
      <c r="AB63" s="75"/>
      <c r="AC63" s="74"/>
      <c r="AD63" s="76"/>
      <c r="AE63" s="17"/>
      <c r="AF63" s="85"/>
      <c r="AG63" s="74"/>
      <c r="AH63" s="86"/>
      <c r="AI63" s="86"/>
      <c r="AJ63" s="86"/>
      <c r="AK63" s="86"/>
      <c r="AL63" s="58"/>
      <c r="AM63" s="58"/>
      <c r="AN63" s="87"/>
      <c r="AO63" s="88"/>
      <c r="AP63" s="18"/>
    </row>
    <row r="64" spans="2:42" ht="15.6" x14ac:dyDescent="0.3">
      <c r="B64" s="102"/>
      <c r="C64" s="96"/>
      <c r="D64" s="96"/>
      <c r="E64" s="103"/>
      <c r="F64" s="103"/>
      <c r="G64" s="104"/>
      <c r="H64" s="104"/>
      <c r="I64" s="105" t="str">
        <f t="shared" si="0"/>
        <v/>
      </c>
      <c r="J64" s="103"/>
      <c r="K64" s="103" t="str">
        <f t="shared" si="1"/>
        <v/>
      </c>
      <c r="L64" s="106"/>
      <c r="M64" s="17"/>
      <c r="N64" s="99"/>
      <c r="O64" s="94"/>
      <c r="P64" s="100"/>
      <c r="Q64" s="94"/>
      <c r="R64" s="100"/>
      <c r="S64" s="94"/>
      <c r="T64" s="100"/>
      <c r="U64" s="94"/>
      <c r="V64" s="100"/>
      <c r="W64" s="94"/>
      <c r="X64" s="100"/>
      <c r="Y64" s="94"/>
      <c r="Z64" s="100"/>
      <c r="AA64" s="94"/>
      <c r="AB64" s="100"/>
      <c r="AC64" s="94"/>
      <c r="AD64" s="101"/>
      <c r="AE64" s="17"/>
      <c r="AF64" s="93"/>
      <c r="AG64" s="94"/>
      <c r="AH64" s="95"/>
      <c r="AI64" s="95"/>
      <c r="AJ64" s="95"/>
      <c r="AK64" s="95"/>
      <c r="AL64" s="96"/>
      <c r="AM64" s="96"/>
      <c r="AN64" s="97"/>
      <c r="AO64" s="98"/>
      <c r="AP64" s="18"/>
    </row>
    <row r="65" spans="2:42" ht="15.6" x14ac:dyDescent="0.3">
      <c r="B65" s="57"/>
      <c r="C65" s="58"/>
      <c r="D65" s="58"/>
      <c r="E65" s="59"/>
      <c r="F65" s="59"/>
      <c r="G65" s="60"/>
      <c r="H65" s="60"/>
      <c r="I65" s="61" t="str">
        <f t="shared" si="0"/>
        <v/>
      </c>
      <c r="J65" s="59"/>
      <c r="K65" s="59" t="str">
        <f t="shared" si="1"/>
        <v/>
      </c>
      <c r="L65" s="62"/>
      <c r="M65" s="17"/>
      <c r="N65" s="73"/>
      <c r="O65" s="74"/>
      <c r="P65" s="75"/>
      <c r="Q65" s="74"/>
      <c r="R65" s="75"/>
      <c r="S65" s="74"/>
      <c r="T65" s="75"/>
      <c r="U65" s="74"/>
      <c r="V65" s="75"/>
      <c r="W65" s="74"/>
      <c r="X65" s="75"/>
      <c r="Y65" s="74"/>
      <c r="Z65" s="75"/>
      <c r="AA65" s="74"/>
      <c r="AB65" s="75"/>
      <c r="AC65" s="74"/>
      <c r="AD65" s="76"/>
      <c r="AE65" s="17"/>
      <c r="AF65" s="85"/>
      <c r="AG65" s="74"/>
      <c r="AH65" s="86"/>
      <c r="AI65" s="86"/>
      <c r="AJ65" s="86"/>
      <c r="AK65" s="86"/>
      <c r="AL65" s="58"/>
      <c r="AM65" s="58"/>
      <c r="AN65" s="87"/>
      <c r="AO65" s="88"/>
      <c r="AP65" s="18"/>
    </row>
    <row r="66" spans="2:42" ht="15.6" x14ac:dyDescent="0.3">
      <c r="B66" s="102"/>
      <c r="C66" s="96"/>
      <c r="D66" s="96"/>
      <c r="E66" s="103"/>
      <c r="F66" s="103"/>
      <c r="G66" s="104"/>
      <c r="H66" s="104"/>
      <c r="I66" s="105" t="str">
        <f t="shared" si="0"/>
        <v/>
      </c>
      <c r="J66" s="103"/>
      <c r="K66" s="103" t="str">
        <f t="shared" si="1"/>
        <v/>
      </c>
      <c r="L66" s="106"/>
      <c r="M66" s="17"/>
      <c r="N66" s="99"/>
      <c r="O66" s="94"/>
      <c r="P66" s="100"/>
      <c r="Q66" s="94"/>
      <c r="R66" s="100"/>
      <c r="S66" s="94"/>
      <c r="T66" s="100"/>
      <c r="U66" s="94"/>
      <c r="V66" s="100"/>
      <c r="W66" s="94"/>
      <c r="X66" s="100"/>
      <c r="Y66" s="94"/>
      <c r="Z66" s="100"/>
      <c r="AA66" s="94"/>
      <c r="AB66" s="100"/>
      <c r="AC66" s="94"/>
      <c r="AD66" s="101"/>
      <c r="AE66" s="17"/>
      <c r="AF66" s="93"/>
      <c r="AG66" s="94"/>
      <c r="AH66" s="95"/>
      <c r="AI66" s="95"/>
      <c r="AJ66" s="95"/>
      <c r="AK66" s="95"/>
      <c r="AL66" s="96"/>
      <c r="AM66" s="96"/>
      <c r="AN66" s="97"/>
      <c r="AO66" s="98"/>
      <c r="AP66" s="18"/>
    </row>
    <row r="67" spans="2:42" ht="15.6" x14ac:dyDescent="0.3">
      <c r="B67" s="57"/>
      <c r="C67" s="58"/>
      <c r="D67" s="58"/>
      <c r="E67" s="59"/>
      <c r="F67" s="59"/>
      <c r="G67" s="60"/>
      <c r="H67" s="60"/>
      <c r="I67" s="61" t="str">
        <f t="shared" si="0"/>
        <v/>
      </c>
      <c r="J67" s="59"/>
      <c r="K67" s="59" t="str">
        <f t="shared" si="1"/>
        <v/>
      </c>
      <c r="L67" s="62"/>
      <c r="M67" s="17"/>
      <c r="N67" s="73"/>
      <c r="O67" s="74"/>
      <c r="P67" s="75"/>
      <c r="Q67" s="74"/>
      <c r="R67" s="75"/>
      <c r="S67" s="74"/>
      <c r="T67" s="75"/>
      <c r="U67" s="74"/>
      <c r="V67" s="75"/>
      <c r="W67" s="74"/>
      <c r="X67" s="75"/>
      <c r="Y67" s="74"/>
      <c r="Z67" s="75"/>
      <c r="AA67" s="74"/>
      <c r="AB67" s="75"/>
      <c r="AC67" s="74"/>
      <c r="AD67" s="76"/>
      <c r="AE67" s="17"/>
      <c r="AF67" s="85"/>
      <c r="AG67" s="74"/>
      <c r="AH67" s="86"/>
      <c r="AI67" s="86"/>
      <c r="AJ67" s="86"/>
      <c r="AK67" s="86"/>
      <c r="AL67" s="58"/>
      <c r="AM67" s="58"/>
      <c r="AN67" s="87"/>
      <c r="AO67" s="88"/>
      <c r="AP67" s="18"/>
    </row>
    <row r="68" spans="2:42" ht="15.6" x14ac:dyDescent="0.3">
      <c r="B68" s="102"/>
      <c r="C68" s="96"/>
      <c r="D68" s="96"/>
      <c r="E68" s="103"/>
      <c r="F68" s="103"/>
      <c r="G68" s="104"/>
      <c r="H68" s="104"/>
      <c r="I68" s="105" t="str">
        <f t="shared" si="0"/>
        <v/>
      </c>
      <c r="J68" s="103"/>
      <c r="K68" s="103" t="str">
        <f t="shared" si="1"/>
        <v/>
      </c>
      <c r="L68" s="106"/>
      <c r="M68" s="17"/>
      <c r="N68" s="99"/>
      <c r="O68" s="94"/>
      <c r="P68" s="100"/>
      <c r="Q68" s="94"/>
      <c r="R68" s="100"/>
      <c r="S68" s="94"/>
      <c r="T68" s="100"/>
      <c r="U68" s="94"/>
      <c r="V68" s="100"/>
      <c r="W68" s="94"/>
      <c r="X68" s="100"/>
      <c r="Y68" s="94"/>
      <c r="Z68" s="100"/>
      <c r="AA68" s="94"/>
      <c r="AB68" s="100"/>
      <c r="AC68" s="94"/>
      <c r="AD68" s="101"/>
      <c r="AE68" s="17"/>
      <c r="AF68" s="93"/>
      <c r="AG68" s="94"/>
      <c r="AH68" s="95"/>
      <c r="AI68" s="95"/>
      <c r="AJ68" s="95"/>
      <c r="AK68" s="95"/>
      <c r="AL68" s="96"/>
      <c r="AM68" s="96"/>
      <c r="AN68" s="97"/>
      <c r="AO68" s="98"/>
      <c r="AP68" s="18"/>
    </row>
    <row r="69" spans="2:42" ht="15.6" x14ac:dyDescent="0.3">
      <c r="B69" s="57"/>
      <c r="C69" s="58"/>
      <c r="D69" s="58"/>
      <c r="E69" s="59"/>
      <c r="F69" s="59"/>
      <c r="G69" s="60"/>
      <c r="H69" s="60"/>
      <c r="I69" s="61" t="str">
        <f t="shared" si="0"/>
        <v/>
      </c>
      <c r="J69" s="59"/>
      <c r="K69" s="59" t="str">
        <f t="shared" si="1"/>
        <v/>
      </c>
      <c r="L69" s="62"/>
      <c r="M69" s="17"/>
      <c r="N69" s="73"/>
      <c r="O69" s="74"/>
      <c r="P69" s="75"/>
      <c r="Q69" s="74"/>
      <c r="R69" s="75"/>
      <c r="S69" s="74"/>
      <c r="T69" s="75"/>
      <c r="U69" s="74"/>
      <c r="V69" s="75"/>
      <c r="W69" s="74"/>
      <c r="X69" s="75"/>
      <c r="Y69" s="74"/>
      <c r="Z69" s="75"/>
      <c r="AA69" s="74"/>
      <c r="AB69" s="75"/>
      <c r="AC69" s="74"/>
      <c r="AD69" s="76"/>
      <c r="AE69" s="17"/>
      <c r="AF69" s="85"/>
      <c r="AG69" s="74"/>
      <c r="AH69" s="86"/>
      <c r="AI69" s="86"/>
      <c r="AJ69" s="86"/>
      <c r="AK69" s="86"/>
      <c r="AL69" s="58"/>
      <c r="AM69" s="58"/>
      <c r="AN69" s="87"/>
      <c r="AO69" s="88"/>
      <c r="AP69" s="18"/>
    </row>
    <row r="70" spans="2:42" ht="15.6" x14ac:dyDescent="0.3">
      <c r="B70" s="102"/>
      <c r="C70" s="96"/>
      <c r="D70" s="96"/>
      <c r="E70" s="103"/>
      <c r="F70" s="103"/>
      <c r="G70" s="104"/>
      <c r="H70" s="104"/>
      <c r="I70" s="105" t="str">
        <f t="shared" si="0"/>
        <v/>
      </c>
      <c r="J70" s="103"/>
      <c r="K70" s="103" t="str">
        <f t="shared" si="1"/>
        <v/>
      </c>
      <c r="L70" s="106"/>
      <c r="M70" s="17"/>
      <c r="N70" s="99"/>
      <c r="O70" s="94"/>
      <c r="P70" s="100"/>
      <c r="Q70" s="94"/>
      <c r="R70" s="100"/>
      <c r="S70" s="94"/>
      <c r="T70" s="100"/>
      <c r="U70" s="94"/>
      <c r="V70" s="100"/>
      <c r="W70" s="94"/>
      <c r="X70" s="100"/>
      <c r="Y70" s="94"/>
      <c r="Z70" s="100"/>
      <c r="AA70" s="94"/>
      <c r="AB70" s="100"/>
      <c r="AC70" s="94"/>
      <c r="AD70" s="101"/>
      <c r="AE70" s="17"/>
      <c r="AF70" s="93"/>
      <c r="AG70" s="94"/>
      <c r="AH70" s="95"/>
      <c r="AI70" s="95"/>
      <c r="AJ70" s="95"/>
      <c r="AK70" s="95"/>
      <c r="AL70" s="96"/>
      <c r="AM70" s="96"/>
      <c r="AN70" s="97"/>
      <c r="AO70" s="98"/>
      <c r="AP70" s="18"/>
    </row>
    <row r="71" spans="2:42" ht="15.6" x14ac:dyDescent="0.3">
      <c r="B71" s="57"/>
      <c r="C71" s="58"/>
      <c r="D71" s="58"/>
      <c r="E71" s="59"/>
      <c r="F71" s="59"/>
      <c r="G71" s="60"/>
      <c r="H71" s="60"/>
      <c r="I71" s="61" t="str">
        <f t="shared" si="0"/>
        <v/>
      </c>
      <c r="J71" s="59"/>
      <c r="K71" s="59" t="str">
        <f t="shared" si="1"/>
        <v/>
      </c>
      <c r="L71" s="62"/>
      <c r="M71" s="17"/>
      <c r="N71" s="73"/>
      <c r="O71" s="74"/>
      <c r="P71" s="75"/>
      <c r="Q71" s="74"/>
      <c r="R71" s="75"/>
      <c r="S71" s="74"/>
      <c r="T71" s="75"/>
      <c r="U71" s="74"/>
      <c r="V71" s="75"/>
      <c r="W71" s="74"/>
      <c r="X71" s="75"/>
      <c r="Y71" s="74"/>
      <c r="Z71" s="75"/>
      <c r="AA71" s="74"/>
      <c r="AB71" s="75"/>
      <c r="AC71" s="74"/>
      <c r="AD71" s="76"/>
      <c r="AE71" s="17"/>
      <c r="AF71" s="85"/>
      <c r="AG71" s="74"/>
      <c r="AH71" s="86"/>
      <c r="AI71" s="86"/>
      <c r="AJ71" s="86"/>
      <c r="AK71" s="86"/>
      <c r="AL71" s="58"/>
      <c r="AM71" s="58"/>
      <c r="AN71" s="87"/>
      <c r="AO71" s="88"/>
      <c r="AP71" s="18"/>
    </row>
    <row r="72" spans="2:42" ht="15.6" x14ac:dyDescent="0.3">
      <c r="B72" s="102"/>
      <c r="C72" s="96"/>
      <c r="D72" s="96"/>
      <c r="E72" s="103"/>
      <c r="F72" s="103"/>
      <c r="G72" s="104"/>
      <c r="H72" s="104"/>
      <c r="I72" s="105" t="str">
        <f t="shared" ref="I72:I135" si="2">IFERROR(G72/H72,"")</f>
        <v/>
      </c>
      <c r="J72" s="103"/>
      <c r="K72" s="103" t="str">
        <f t="shared" ref="K72:K135" si="3">IF(B72="","",$C$2)</f>
        <v/>
      </c>
      <c r="L72" s="106"/>
      <c r="M72" s="17"/>
      <c r="N72" s="99"/>
      <c r="O72" s="94"/>
      <c r="P72" s="100"/>
      <c r="Q72" s="94"/>
      <c r="R72" s="100"/>
      <c r="S72" s="94"/>
      <c r="T72" s="100"/>
      <c r="U72" s="94"/>
      <c r="V72" s="100"/>
      <c r="W72" s="94"/>
      <c r="X72" s="100"/>
      <c r="Y72" s="94"/>
      <c r="Z72" s="100"/>
      <c r="AA72" s="94"/>
      <c r="AB72" s="100"/>
      <c r="AC72" s="94"/>
      <c r="AD72" s="101"/>
      <c r="AE72" s="17"/>
      <c r="AF72" s="93"/>
      <c r="AG72" s="94"/>
      <c r="AH72" s="95"/>
      <c r="AI72" s="95"/>
      <c r="AJ72" s="95"/>
      <c r="AK72" s="95"/>
      <c r="AL72" s="96"/>
      <c r="AM72" s="96"/>
      <c r="AN72" s="97"/>
      <c r="AO72" s="98"/>
      <c r="AP72" s="18"/>
    </row>
    <row r="73" spans="2:42" ht="15.6" x14ac:dyDescent="0.3">
      <c r="B73" s="57"/>
      <c r="C73" s="58"/>
      <c r="D73" s="58"/>
      <c r="E73" s="59"/>
      <c r="F73" s="59"/>
      <c r="G73" s="60"/>
      <c r="H73" s="60"/>
      <c r="I73" s="61" t="str">
        <f t="shared" si="2"/>
        <v/>
      </c>
      <c r="J73" s="59"/>
      <c r="K73" s="59" t="str">
        <f t="shared" si="3"/>
        <v/>
      </c>
      <c r="L73" s="62"/>
      <c r="M73" s="17"/>
      <c r="N73" s="73"/>
      <c r="O73" s="74"/>
      <c r="P73" s="75"/>
      <c r="Q73" s="74"/>
      <c r="R73" s="75"/>
      <c r="S73" s="74"/>
      <c r="T73" s="75"/>
      <c r="U73" s="74"/>
      <c r="V73" s="75"/>
      <c r="W73" s="74"/>
      <c r="X73" s="75"/>
      <c r="Y73" s="74"/>
      <c r="Z73" s="75"/>
      <c r="AA73" s="74"/>
      <c r="AB73" s="75"/>
      <c r="AC73" s="74"/>
      <c r="AD73" s="76"/>
      <c r="AE73" s="17"/>
      <c r="AF73" s="85"/>
      <c r="AG73" s="74"/>
      <c r="AH73" s="86"/>
      <c r="AI73" s="86"/>
      <c r="AJ73" s="86"/>
      <c r="AK73" s="86"/>
      <c r="AL73" s="58"/>
      <c r="AM73" s="58"/>
      <c r="AN73" s="87"/>
      <c r="AO73" s="88"/>
      <c r="AP73" s="18"/>
    </row>
    <row r="74" spans="2:42" ht="15.6" x14ac:dyDescent="0.3">
      <c r="B74" s="102"/>
      <c r="C74" s="96"/>
      <c r="D74" s="96"/>
      <c r="E74" s="103"/>
      <c r="F74" s="103"/>
      <c r="G74" s="104"/>
      <c r="H74" s="104"/>
      <c r="I74" s="105" t="str">
        <f t="shared" si="2"/>
        <v/>
      </c>
      <c r="J74" s="103"/>
      <c r="K74" s="103" t="str">
        <f t="shared" si="3"/>
        <v/>
      </c>
      <c r="L74" s="106"/>
      <c r="M74" s="17"/>
      <c r="N74" s="99"/>
      <c r="O74" s="94"/>
      <c r="P74" s="100"/>
      <c r="Q74" s="94"/>
      <c r="R74" s="100"/>
      <c r="S74" s="94"/>
      <c r="T74" s="100"/>
      <c r="U74" s="94"/>
      <c r="V74" s="100"/>
      <c r="W74" s="94"/>
      <c r="X74" s="100"/>
      <c r="Y74" s="94"/>
      <c r="Z74" s="100"/>
      <c r="AA74" s="94"/>
      <c r="AB74" s="100"/>
      <c r="AC74" s="94"/>
      <c r="AD74" s="101"/>
      <c r="AE74" s="17"/>
      <c r="AF74" s="93"/>
      <c r="AG74" s="94"/>
      <c r="AH74" s="95"/>
      <c r="AI74" s="95"/>
      <c r="AJ74" s="95"/>
      <c r="AK74" s="95"/>
      <c r="AL74" s="96"/>
      <c r="AM74" s="96"/>
      <c r="AN74" s="97"/>
      <c r="AO74" s="98"/>
      <c r="AP74" s="18"/>
    </row>
    <row r="75" spans="2:42" ht="15.6" x14ac:dyDescent="0.3">
      <c r="B75" s="57"/>
      <c r="C75" s="58"/>
      <c r="D75" s="58"/>
      <c r="E75" s="59"/>
      <c r="F75" s="59"/>
      <c r="G75" s="60"/>
      <c r="H75" s="60"/>
      <c r="I75" s="61" t="str">
        <f t="shared" si="2"/>
        <v/>
      </c>
      <c r="J75" s="59"/>
      <c r="K75" s="59" t="str">
        <f t="shared" si="3"/>
        <v/>
      </c>
      <c r="L75" s="62"/>
      <c r="M75" s="17"/>
      <c r="N75" s="73"/>
      <c r="O75" s="74"/>
      <c r="P75" s="75"/>
      <c r="Q75" s="74"/>
      <c r="R75" s="75"/>
      <c r="S75" s="74"/>
      <c r="T75" s="75"/>
      <c r="U75" s="74"/>
      <c r="V75" s="75"/>
      <c r="W75" s="74"/>
      <c r="X75" s="75"/>
      <c r="Y75" s="74"/>
      <c r="Z75" s="75"/>
      <c r="AA75" s="74"/>
      <c r="AB75" s="75"/>
      <c r="AC75" s="74"/>
      <c r="AD75" s="76"/>
      <c r="AE75" s="17"/>
      <c r="AF75" s="85"/>
      <c r="AG75" s="74"/>
      <c r="AH75" s="86"/>
      <c r="AI75" s="86"/>
      <c r="AJ75" s="86"/>
      <c r="AK75" s="86"/>
      <c r="AL75" s="58"/>
      <c r="AM75" s="58"/>
      <c r="AN75" s="87"/>
      <c r="AO75" s="88"/>
      <c r="AP75" s="18"/>
    </row>
    <row r="76" spans="2:42" ht="15.6" x14ac:dyDescent="0.3">
      <c r="B76" s="102"/>
      <c r="C76" s="96"/>
      <c r="D76" s="96"/>
      <c r="E76" s="103"/>
      <c r="F76" s="103"/>
      <c r="G76" s="104"/>
      <c r="H76" s="104"/>
      <c r="I76" s="105" t="str">
        <f t="shared" si="2"/>
        <v/>
      </c>
      <c r="J76" s="103"/>
      <c r="K76" s="103" t="str">
        <f t="shared" si="3"/>
        <v/>
      </c>
      <c r="L76" s="106"/>
      <c r="M76" s="17"/>
      <c r="N76" s="99"/>
      <c r="O76" s="94"/>
      <c r="P76" s="100"/>
      <c r="Q76" s="94"/>
      <c r="R76" s="100"/>
      <c r="S76" s="94"/>
      <c r="T76" s="100"/>
      <c r="U76" s="94"/>
      <c r="V76" s="100"/>
      <c r="W76" s="94"/>
      <c r="X76" s="100"/>
      <c r="Y76" s="94"/>
      <c r="Z76" s="100"/>
      <c r="AA76" s="94"/>
      <c r="AB76" s="100"/>
      <c r="AC76" s="94"/>
      <c r="AD76" s="101"/>
      <c r="AE76" s="17"/>
      <c r="AF76" s="93"/>
      <c r="AG76" s="94"/>
      <c r="AH76" s="95"/>
      <c r="AI76" s="95"/>
      <c r="AJ76" s="95"/>
      <c r="AK76" s="95"/>
      <c r="AL76" s="96"/>
      <c r="AM76" s="96"/>
      <c r="AN76" s="97"/>
      <c r="AO76" s="98"/>
      <c r="AP76" s="18"/>
    </row>
    <row r="77" spans="2:42" ht="15.6" x14ac:dyDescent="0.3">
      <c r="B77" s="57"/>
      <c r="C77" s="58"/>
      <c r="D77" s="58"/>
      <c r="E77" s="59"/>
      <c r="F77" s="59"/>
      <c r="G77" s="60"/>
      <c r="H77" s="60"/>
      <c r="I77" s="61" t="str">
        <f t="shared" si="2"/>
        <v/>
      </c>
      <c r="J77" s="59"/>
      <c r="K77" s="59" t="str">
        <f t="shared" si="3"/>
        <v/>
      </c>
      <c r="L77" s="62"/>
      <c r="M77" s="17"/>
      <c r="N77" s="73"/>
      <c r="O77" s="74"/>
      <c r="P77" s="75"/>
      <c r="Q77" s="74"/>
      <c r="R77" s="75"/>
      <c r="S77" s="74"/>
      <c r="T77" s="75"/>
      <c r="U77" s="74"/>
      <c r="V77" s="75"/>
      <c r="W77" s="74"/>
      <c r="X77" s="75"/>
      <c r="Y77" s="74"/>
      <c r="Z77" s="75"/>
      <c r="AA77" s="74"/>
      <c r="AB77" s="75"/>
      <c r="AC77" s="74"/>
      <c r="AD77" s="76"/>
      <c r="AE77" s="17"/>
      <c r="AF77" s="85"/>
      <c r="AG77" s="74"/>
      <c r="AH77" s="86"/>
      <c r="AI77" s="86"/>
      <c r="AJ77" s="86"/>
      <c r="AK77" s="86"/>
      <c r="AL77" s="58"/>
      <c r="AM77" s="58"/>
      <c r="AN77" s="87"/>
      <c r="AO77" s="88"/>
      <c r="AP77" s="18"/>
    </row>
    <row r="78" spans="2:42" ht="15.6" x14ac:dyDescent="0.3">
      <c r="B78" s="102"/>
      <c r="C78" s="96"/>
      <c r="D78" s="96"/>
      <c r="E78" s="103"/>
      <c r="F78" s="103"/>
      <c r="G78" s="104"/>
      <c r="H78" s="104"/>
      <c r="I78" s="105" t="str">
        <f t="shared" si="2"/>
        <v/>
      </c>
      <c r="J78" s="103"/>
      <c r="K78" s="103" t="str">
        <f t="shared" si="3"/>
        <v/>
      </c>
      <c r="L78" s="106"/>
      <c r="M78" s="17"/>
      <c r="N78" s="99"/>
      <c r="O78" s="94"/>
      <c r="P78" s="100"/>
      <c r="Q78" s="94"/>
      <c r="R78" s="100"/>
      <c r="S78" s="94"/>
      <c r="T78" s="100"/>
      <c r="U78" s="94"/>
      <c r="V78" s="100"/>
      <c r="W78" s="94"/>
      <c r="X78" s="100"/>
      <c r="Y78" s="94"/>
      <c r="Z78" s="100"/>
      <c r="AA78" s="94"/>
      <c r="AB78" s="100"/>
      <c r="AC78" s="94"/>
      <c r="AD78" s="101"/>
      <c r="AE78" s="17"/>
      <c r="AF78" s="93"/>
      <c r="AG78" s="94"/>
      <c r="AH78" s="95"/>
      <c r="AI78" s="95"/>
      <c r="AJ78" s="95"/>
      <c r="AK78" s="95"/>
      <c r="AL78" s="96"/>
      <c r="AM78" s="96"/>
      <c r="AN78" s="97"/>
      <c r="AO78" s="98"/>
      <c r="AP78" s="18"/>
    </row>
    <row r="79" spans="2:42" ht="15.6" x14ac:dyDescent="0.3">
      <c r="B79" s="57"/>
      <c r="C79" s="58"/>
      <c r="D79" s="58"/>
      <c r="E79" s="59"/>
      <c r="F79" s="59"/>
      <c r="G79" s="60"/>
      <c r="H79" s="60"/>
      <c r="I79" s="61" t="str">
        <f t="shared" si="2"/>
        <v/>
      </c>
      <c r="J79" s="59"/>
      <c r="K79" s="59" t="str">
        <f t="shared" si="3"/>
        <v/>
      </c>
      <c r="L79" s="62"/>
      <c r="M79" s="17"/>
      <c r="N79" s="73"/>
      <c r="O79" s="74"/>
      <c r="P79" s="75"/>
      <c r="Q79" s="74"/>
      <c r="R79" s="75"/>
      <c r="S79" s="74"/>
      <c r="T79" s="75"/>
      <c r="U79" s="74"/>
      <c r="V79" s="75"/>
      <c r="W79" s="74"/>
      <c r="X79" s="75"/>
      <c r="Y79" s="74"/>
      <c r="Z79" s="75"/>
      <c r="AA79" s="74"/>
      <c r="AB79" s="75"/>
      <c r="AC79" s="74"/>
      <c r="AD79" s="76"/>
      <c r="AE79" s="17"/>
      <c r="AF79" s="85"/>
      <c r="AG79" s="74"/>
      <c r="AH79" s="86"/>
      <c r="AI79" s="86"/>
      <c r="AJ79" s="86"/>
      <c r="AK79" s="86"/>
      <c r="AL79" s="58"/>
      <c r="AM79" s="58"/>
      <c r="AN79" s="87"/>
      <c r="AO79" s="88"/>
      <c r="AP79" s="18"/>
    </row>
    <row r="80" spans="2:42" ht="15.6" x14ac:dyDescent="0.3">
      <c r="B80" s="102"/>
      <c r="C80" s="96"/>
      <c r="D80" s="96"/>
      <c r="E80" s="103"/>
      <c r="F80" s="103"/>
      <c r="G80" s="104"/>
      <c r="H80" s="104"/>
      <c r="I80" s="105" t="str">
        <f t="shared" si="2"/>
        <v/>
      </c>
      <c r="J80" s="103"/>
      <c r="K80" s="103" t="str">
        <f t="shared" si="3"/>
        <v/>
      </c>
      <c r="L80" s="106"/>
      <c r="M80" s="17"/>
      <c r="N80" s="99"/>
      <c r="O80" s="94"/>
      <c r="P80" s="100"/>
      <c r="Q80" s="94"/>
      <c r="R80" s="100"/>
      <c r="S80" s="94"/>
      <c r="T80" s="100"/>
      <c r="U80" s="94"/>
      <c r="V80" s="100"/>
      <c r="W80" s="94"/>
      <c r="X80" s="100"/>
      <c r="Y80" s="94"/>
      <c r="Z80" s="100"/>
      <c r="AA80" s="94"/>
      <c r="AB80" s="100"/>
      <c r="AC80" s="94"/>
      <c r="AD80" s="101"/>
      <c r="AE80" s="17"/>
      <c r="AF80" s="93"/>
      <c r="AG80" s="94"/>
      <c r="AH80" s="95"/>
      <c r="AI80" s="95"/>
      <c r="AJ80" s="95"/>
      <c r="AK80" s="95"/>
      <c r="AL80" s="96"/>
      <c r="AM80" s="96"/>
      <c r="AN80" s="97"/>
      <c r="AO80" s="98"/>
      <c r="AP80" s="18"/>
    </row>
    <row r="81" spans="2:42" ht="15.6" x14ac:dyDescent="0.3">
      <c r="B81" s="57"/>
      <c r="C81" s="58"/>
      <c r="D81" s="58"/>
      <c r="E81" s="59"/>
      <c r="F81" s="59"/>
      <c r="G81" s="60"/>
      <c r="H81" s="60"/>
      <c r="I81" s="61" t="str">
        <f t="shared" si="2"/>
        <v/>
      </c>
      <c r="J81" s="59"/>
      <c r="K81" s="59" t="str">
        <f t="shared" si="3"/>
        <v/>
      </c>
      <c r="L81" s="62"/>
      <c r="M81" s="17"/>
      <c r="N81" s="73"/>
      <c r="O81" s="74"/>
      <c r="P81" s="75"/>
      <c r="Q81" s="74"/>
      <c r="R81" s="75"/>
      <c r="S81" s="74"/>
      <c r="T81" s="75"/>
      <c r="U81" s="74"/>
      <c r="V81" s="75"/>
      <c r="W81" s="74"/>
      <c r="X81" s="75"/>
      <c r="Y81" s="74"/>
      <c r="Z81" s="75"/>
      <c r="AA81" s="74"/>
      <c r="AB81" s="75"/>
      <c r="AC81" s="74"/>
      <c r="AD81" s="76"/>
      <c r="AE81" s="17"/>
      <c r="AF81" s="85"/>
      <c r="AG81" s="74"/>
      <c r="AH81" s="86"/>
      <c r="AI81" s="86"/>
      <c r="AJ81" s="86"/>
      <c r="AK81" s="86"/>
      <c r="AL81" s="58"/>
      <c r="AM81" s="58"/>
      <c r="AN81" s="87"/>
      <c r="AO81" s="88"/>
      <c r="AP81" s="18"/>
    </row>
    <row r="82" spans="2:42" ht="15.6" x14ac:dyDescent="0.3">
      <c r="B82" s="102"/>
      <c r="C82" s="96"/>
      <c r="D82" s="96"/>
      <c r="E82" s="103"/>
      <c r="F82" s="103"/>
      <c r="G82" s="104"/>
      <c r="H82" s="104"/>
      <c r="I82" s="105" t="str">
        <f t="shared" si="2"/>
        <v/>
      </c>
      <c r="J82" s="103"/>
      <c r="K82" s="103" t="str">
        <f t="shared" si="3"/>
        <v/>
      </c>
      <c r="L82" s="106"/>
      <c r="M82" s="17"/>
      <c r="N82" s="99"/>
      <c r="O82" s="94"/>
      <c r="P82" s="100"/>
      <c r="Q82" s="94"/>
      <c r="R82" s="100"/>
      <c r="S82" s="94"/>
      <c r="T82" s="100"/>
      <c r="U82" s="94"/>
      <c r="V82" s="100"/>
      <c r="W82" s="94"/>
      <c r="X82" s="100"/>
      <c r="Y82" s="94"/>
      <c r="Z82" s="100"/>
      <c r="AA82" s="94"/>
      <c r="AB82" s="100"/>
      <c r="AC82" s="94"/>
      <c r="AD82" s="101"/>
      <c r="AE82" s="17"/>
      <c r="AF82" s="93"/>
      <c r="AG82" s="94"/>
      <c r="AH82" s="95"/>
      <c r="AI82" s="95"/>
      <c r="AJ82" s="95"/>
      <c r="AK82" s="95"/>
      <c r="AL82" s="96"/>
      <c r="AM82" s="96"/>
      <c r="AN82" s="97"/>
      <c r="AO82" s="98"/>
      <c r="AP82" s="18"/>
    </row>
    <row r="83" spans="2:42" ht="15.6" x14ac:dyDescent="0.3">
      <c r="B83" s="57"/>
      <c r="C83" s="58"/>
      <c r="D83" s="58"/>
      <c r="E83" s="59"/>
      <c r="F83" s="59"/>
      <c r="G83" s="60"/>
      <c r="H83" s="60"/>
      <c r="I83" s="61" t="str">
        <f t="shared" si="2"/>
        <v/>
      </c>
      <c r="J83" s="59"/>
      <c r="K83" s="59" t="str">
        <f t="shared" si="3"/>
        <v/>
      </c>
      <c r="L83" s="62"/>
      <c r="M83" s="17"/>
      <c r="N83" s="73"/>
      <c r="O83" s="74"/>
      <c r="P83" s="75"/>
      <c r="Q83" s="74"/>
      <c r="R83" s="75"/>
      <c r="S83" s="74"/>
      <c r="T83" s="75"/>
      <c r="U83" s="74"/>
      <c r="V83" s="75"/>
      <c r="W83" s="74"/>
      <c r="X83" s="75"/>
      <c r="Y83" s="74"/>
      <c r="Z83" s="75"/>
      <c r="AA83" s="74"/>
      <c r="AB83" s="75"/>
      <c r="AC83" s="74"/>
      <c r="AD83" s="76"/>
      <c r="AE83" s="17"/>
      <c r="AF83" s="85"/>
      <c r="AG83" s="74"/>
      <c r="AH83" s="86"/>
      <c r="AI83" s="86"/>
      <c r="AJ83" s="86"/>
      <c r="AK83" s="86"/>
      <c r="AL83" s="58"/>
      <c r="AM83" s="58"/>
      <c r="AN83" s="87"/>
      <c r="AO83" s="88"/>
      <c r="AP83" s="18"/>
    </row>
    <row r="84" spans="2:42" ht="15.6" x14ac:dyDescent="0.3">
      <c r="B84" s="102"/>
      <c r="C84" s="96"/>
      <c r="D84" s="96"/>
      <c r="E84" s="103"/>
      <c r="F84" s="103"/>
      <c r="G84" s="104"/>
      <c r="H84" s="104"/>
      <c r="I84" s="105" t="str">
        <f t="shared" si="2"/>
        <v/>
      </c>
      <c r="J84" s="103"/>
      <c r="K84" s="103" t="str">
        <f t="shared" si="3"/>
        <v/>
      </c>
      <c r="L84" s="106"/>
      <c r="M84" s="17"/>
      <c r="N84" s="99"/>
      <c r="O84" s="94"/>
      <c r="P84" s="100"/>
      <c r="Q84" s="94"/>
      <c r="R84" s="100"/>
      <c r="S84" s="94"/>
      <c r="T84" s="100"/>
      <c r="U84" s="94"/>
      <c r="V84" s="100"/>
      <c r="W84" s="94"/>
      <c r="X84" s="100"/>
      <c r="Y84" s="94"/>
      <c r="Z84" s="100"/>
      <c r="AA84" s="94"/>
      <c r="AB84" s="100"/>
      <c r="AC84" s="94"/>
      <c r="AD84" s="101"/>
      <c r="AE84" s="17"/>
      <c r="AF84" s="93"/>
      <c r="AG84" s="94"/>
      <c r="AH84" s="95"/>
      <c r="AI84" s="95"/>
      <c r="AJ84" s="95"/>
      <c r="AK84" s="95"/>
      <c r="AL84" s="96"/>
      <c r="AM84" s="96"/>
      <c r="AN84" s="97"/>
      <c r="AO84" s="98"/>
      <c r="AP84" s="18"/>
    </row>
    <row r="85" spans="2:42" ht="15.6" x14ac:dyDescent="0.3">
      <c r="B85" s="57"/>
      <c r="C85" s="58"/>
      <c r="D85" s="58"/>
      <c r="E85" s="59"/>
      <c r="F85" s="59"/>
      <c r="G85" s="60"/>
      <c r="H85" s="60"/>
      <c r="I85" s="61" t="str">
        <f t="shared" si="2"/>
        <v/>
      </c>
      <c r="J85" s="59"/>
      <c r="K85" s="59" t="str">
        <f t="shared" si="3"/>
        <v/>
      </c>
      <c r="L85" s="62"/>
      <c r="M85" s="17"/>
      <c r="N85" s="73"/>
      <c r="O85" s="74"/>
      <c r="P85" s="75"/>
      <c r="Q85" s="74"/>
      <c r="R85" s="75"/>
      <c r="S85" s="74"/>
      <c r="T85" s="75"/>
      <c r="U85" s="74"/>
      <c r="V85" s="75"/>
      <c r="W85" s="74"/>
      <c r="X85" s="75"/>
      <c r="Y85" s="74"/>
      <c r="Z85" s="75"/>
      <c r="AA85" s="74"/>
      <c r="AB85" s="75"/>
      <c r="AC85" s="74"/>
      <c r="AD85" s="76"/>
      <c r="AE85" s="17"/>
      <c r="AF85" s="85"/>
      <c r="AG85" s="74"/>
      <c r="AH85" s="86"/>
      <c r="AI85" s="86"/>
      <c r="AJ85" s="86"/>
      <c r="AK85" s="86"/>
      <c r="AL85" s="58"/>
      <c r="AM85" s="58"/>
      <c r="AN85" s="87"/>
      <c r="AO85" s="88"/>
      <c r="AP85" s="18"/>
    </row>
    <row r="86" spans="2:42" ht="15.6" x14ac:dyDescent="0.3">
      <c r="B86" s="102"/>
      <c r="C86" s="96"/>
      <c r="D86" s="96"/>
      <c r="E86" s="103"/>
      <c r="F86" s="103"/>
      <c r="G86" s="104"/>
      <c r="H86" s="104"/>
      <c r="I86" s="105" t="str">
        <f t="shared" si="2"/>
        <v/>
      </c>
      <c r="J86" s="103"/>
      <c r="K86" s="103" t="str">
        <f t="shared" si="3"/>
        <v/>
      </c>
      <c r="L86" s="106"/>
      <c r="M86" s="17"/>
      <c r="N86" s="99"/>
      <c r="O86" s="94"/>
      <c r="P86" s="100"/>
      <c r="Q86" s="94"/>
      <c r="R86" s="100"/>
      <c r="S86" s="94"/>
      <c r="T86" s="100"/>
      <c r="U86" s="94"/>
      <c r="V86" s="100"/>
      <c r="W86" s="94"/>
      <c r="X86" s="100"/>
      <c r="Y86" s="94"/>
      <c r="Z86" s="100"/>
      <c r="AA86" s="94"/>
      <c r="AB86" s="100"/>
      <c r="AC86" s="94"/>
      <c r="AD86" s="101"/>
      <c r="AE86" s="17"/>
      <c r="AF86" s="93"/>
      <c r="AG86" s="94"/>
      <c r="AH86" s="95"/>
      <c r="AI86" s="95"/>
      <c r="AJ86" s="95"/>
      <c r="AK86" s="95"/>
      <c r="AL86" s="96"/>
      <c r="AM86" s="96"/>
      <c r="AN86" s="97"/>
      <c r="AO86" s="98"/>
      <c r="AP86" s="18"/>
    </row>
    <row r="87" spans="2:42" ht="15.6" x14ac:dyDescent="0.3">
      <c r="B87" s="57"/>
      <c r="C87" s="58"/>
      <c r="D87" s="58"/>
      <c r="E87" s="59"/>
      <c r="F87" s="59"/>
      <c r="G87" s="60"/>
      <c r="H87" s="60"/>
      <c r="I87" s="61" t="str">
        <f t="shared" si="2"/>
        <v/>
      </c>
      <c r="J87" s="59"/>
      <c r="K87" s="59" t="str">
        <f t="shared" si="3"/>
        <v/>
      </c>
      <c r="L87" s="62"/>
      <c r="M87" s="17"/>
      <c r="N87" s="73"/>
      <c r="O87" s="74"/>
      <c r="P87" s="75"/>
      <c r="Q87" s="74"/>
      <c r="R87" s="75"/>
      <c r="S87" s="74"/>
      <c r="T87" s="75"/>
      <c r="U87" s="74"/>
      <c r="V87" s="75"/>
      <c r="W87" s="74"/>
      <c r="X87" s="75"/>
      <c r="Y87" s="74"/>
      <c r="Z87" s="75"/>
      <c r="AA87" s="74"/>
      <c r="AB87" s="75"/>
      <c r="AC87" s="74"/>
      <c r="AD87" s="76"/>
      <c r="AE87" s="17"/>
      <c r="AF87" s="85"/>
      <c r="AG87" s="74"/>
      <c r="AH87" s="86"/>
      <c r="AI87" s="86"/>
      <c r="AJ87" s="86"/>
      <c r="AK87" s="86"/>
      <c r="AL87" s="58"/>
      <c r="AM87" s="58"/>
      <c r="AN87" s="87"/>
      <c r="AO87" s="88"/>
      <c r="AP87" s="18"/>
    </row>
    <row r="88" spans="2:42" ht="15.6" x14ac:dyDescent="0.3">
      <c r="B88" s="102"/>
      <c r="C88" s="96"/>
      <c r="D88" s="96"/>
      <c r="E88" s="103"/>
      <c r="F88" s="103"/>
      <c r="G88" s="104"/>
      <c r="H88" s="104"/>
      <c r="I88" s="105" t="str">
        <f t="shared" si="2"/>
        <v/>
      </c>
      <c r="J88" s="103"/>
      <c r="K88" s="103" t="str">
        <f t="shared" si="3"/>
        <v/>
      </c>
      <c r="L88" s="106"/>
      <c r="M88" s="17"/>
      <c r="N88" s="99"/>
      <c r="O88" s="94"/>
      <c r="P88" s="100"/>
      <c r="Q88" s="94"/>
      <c r="R88" s="100"/>
      <c r="S88" s="94"/>
      <c r="T88" s="100"/>
      <c r="U88" s="94"/>
      <c r="V88" s="100"/>
      <c r="W88" s="94"/>
      <c r="X88" s="100"/>
      <c r="Y88" s="94"/>
      <c r="Z88" s="100"/>
      <c r="AA88" s="94"/>
      <c r="AB88" s="100"/>
      <c r="AC88" s="94"/>
      <c r="AD88" s="101"/>
      <c r="AE88" s="17"/>
      <c r="AF88" s="93"/>
      <c r="AG88" s="94"/>
      <c r="AH88" s="95"/>
      <c r="AI88" s="95"/>
      <c r="AJ88" s="95"/>
      <c r="AK88" s="95"/>
      <c r="AL88" s="96"/>
      <c r="AM88" s="96"/>
      <c r="AN88" s="97"/>
      <c r="AO88" s="98"/>
      <c r="AP88" s="18"/>
    </row>
    <row r="89" spans="2:42" ht="15.6" x14ac:dyDescent="0.3">
      <c r="B89" s="57"/>
      <c r="C89" s="58"/>
      <c r="D89" s="58"/>
      <c r="E89" s="59"/>
      <c r="F89" s="59"/>
      <c r="G89" s="60"/>
      <c r="H89" s="60"/>
      <c r="I89" s="61" t="str">
        <f t="shared" si="2"/>
        <v/>
      </c>
      <c r="J89" s="59"/>
      <c r="K89" s="59" t="str">
        <f t="shared" si="3"/>
        <v/>
      </c>
      <c r="L89" s="62"/>
      <c r="M89" s="17"/>
      <c r="N89" s="73"/>
      <c r="O89" s="74"/>
      <c r="P89" s="75"/>
      <c r="Q89" s="74"/>
      <c r="R89" s="75"/>
      <c r="S89" s="74"/>
      <c r="T89" s="75"/>
      <c r="U89" s="74"/>
      <c r="V89" s="75"/>
      <c r="W89" s="74"/>
      <c r="X89" s="75"/>
      <c r="Y89" s="74"/>
      <c r="Z89" s="75"/>
      <c r="AA89" s="74"/>
      <c r="AB89" s="75"/>
      <c r="AC89" s="74"/>
      <c r="AD89" s="76"/>
      <c r="AE89" s="17"/>
      <c r="AF89" s="85"/>
      <c r="AG89" s="74"/>
      <c r="AH89" s="86"/>
      <c r="AI89" s="86"/>
      <c r="AJ89" s="86"/>
      <c r="AK89" s="86"/>
      <c r="AL89" s="58"/>
      <c r="AM89" s="58"/>
      <c r="AN89" s="87"/>
      <c r="AO89" s="88"/>
      <c r="AP89" s="18"/>
    </row>
    <row r="90" spans="2:42" ht="15.6" x14ac:dyDescent="0.3">
      <c r="B90" s="102"/>
      <c r="C90" s="96"/>
      <c r="D90" s="96"/>
      <c r="E90" s="103"/>
      <c r="F90" s="103"/>
      <c r="G90" s="104"/>
      <c r="H90" s="104"/>
      <c r="I90" s="105" t="str">
        <f t="shared" si="2"/>
        <v/>
      </c>
      <c r="J90" s="103"/>
      <c r="K90" s="103" t="str">
        <f t="shared" si="3"/>
        <v/>
      </c>
      <c r="L90" s="106"/>
      <c r="M90" s="17"/>
      <c r="N90" s="99"/>
      <c r="O90" s="94"/>
      <c r="P90" s="100"/>
      <c r="Q90" s="94"/>
      <c r="R90" s="100"/>
      <c r="S90" s="94"/>
      <c r="T90" s="100"/>
      <c r="U90" s="94"/>
      <c r="V90" s="100"/>
      <c r="W90" s="94"/>
      <c r="X90" s="100"/>
      <c r="Y90" s="94"/>
      <c r="Z90" s="100"/>
      <c r="AA90" s="94"/>
      <c r="AB90" s="100"/>
      <c r="AC90" s="94"/>
      <c r="AD90" s="101"/>
      <c r="AE90" s="17"/>
      <c r="AF90" s="93"/>
      <c r="AG90" s="94"/>
      <c r="AH90" s="95"/>
      <c r="AI90" s="95"/>
      <c r="AJ90" s="95"/>
      <c r="AK90" s="95"/>
      <c r="AL90" s="96"/>
      <c r="AM90" s="96"/>
      <c r="AN90" s="97"/>
      <c r="AO90" s="98"/>
      <c r="AP90" s="18"/>
    </row>
    <row r="91" spans="2:42" ht="15.6" x14ac:dyDescent="0.3">
      <c r="B91" s="57"/>
      <c r="C91" s="58"/>
      <c r="D91" s="58"/>
      <c r="E91" s="59"/>
      <c r="F91" s="59"/>
      <c r="G91" s="60"/>
      <c r="H91" s="60"/>
      <c r="I91" s="61" t="str">
        <f t="shared" si="2"/>
        <v/>
      </c>
      <c r="J91" s="59"/>
      <c r="K91" s="59" t="str">
        <f t="shared" si="3"/>
        <v/>
      </c>
      <c r="L91" s="62"/>
      <c r="M91" s="17"/>
      <c r="N91" s="73"/>
      <c r="O91" s="74"/>
      <c r="P91" s="75"/>
      <c r="Q91" s="74"/>
      <c r="R91" s="75"/>
      <c r="S91" s="74"/>
      <c r="T91" s="75"/>
      <c r="U91" s="74"/>
      <c r="V91" s="75"/>
      <c r="W91" s="74"/>
      <c r="X91" s="75"/>
      <c r="Y91" s="74"/>
      <c r="Z91" s="75"/>
      <c r="AA91" s="74"/>
      <c r="AB91" s="75"/>
      <c r="AC91" s="74"/>
      <c r="AD91" s="76"/>
      <c r="AE91" s="17"/>
      <c r="AF91" s="85"/>
      <c r="AG91" s="74"/>
      <c r="AH91" s="86"/>
      <c r="AI91" s="86"/>
      <c r="AJ91" s="86"/>
      <c r="AK91" s="86"/>
      <c r="AL91" s="58"/>
      <c r="AM91" s="58"/>
      <c r="AN91" s="87"/>
      <c r="AO91" s="88"/>
      <c r="AP91" s="18"/>
    </row>
    <row r="92" spans="2:42" ht="15.6" x14ac:dyDescent="0.3">
      <c r="B92" s="102"/>
      <c r="C92" s="96"/>
      <c r="D92" s="96"/>
      <c r="E92" s="103"/>
      <c r="F92" s="103"/>
      <c r="G92" s="104"/>
      <c r="H92" s="104"/>
      <c r="I92" s="105" t="str">
        <f t="shared" si="2"/>
        <v/>
      </c>
      <c r="J92" s="103"/>
      <c r="K92" s="103" t="str">
        <f t="shared" si="3"/>
        <v/>
      </c>
      <c r="L92" s="106"/>
      <c r="M92" s="17"/>
      <c r="N92" s="99"/>
      <c r="O92" s="94"/>
      <c r="P92" s="100"/>
      <c r="Q92" s="94"/>
      <c r="R92" s="100"/>
      <c r="S92" s="94"/>
      <c r="T92" s="100"/>
      <c r="U92" s="94"/>
      <c r="V92" s="100"/>
      <c r="W92" s="94"/>
      <c r="X92" s="100"/>
      <c r="Y92" s="94"/>
      <c r="Z92" s="100"/>
      <c r="AA92" s="94"/>
      <c r="AB92" s="100"/>
      <c r="AC92" s="94"/>
      <c r="AD92" s="101"/>
      <c r="AE92" s="17"/>
      <c r="AF92" s="93"/>
      <c r="AG92" s="94"/>
      <c r="AH92" s="95"/>
      <c r="AI92" s="95"/>
      <c r="AJ92" s="95"/>
      <c r="AK92" s="95"/>
      <c r="AL92" s="96"/>
      <c r="AM92" s="96"/>
      <c r="AN92" s="97"/>
      <c r="AO92" s="98"/>
      <c r="AP92" s="18"/>
    </row>
    <row r="93" spans="2:42" ht="15.6" x14ac:dyDescent="0.3">
      <c r="B93" s="57"/>
      <c r="C93" s="58"/>
      <c r="D93" s="58"/>
      <c r="E93" s="59"/>
      <c r="F93" s="59"/>
      <c r="G93" s="60"/>
      <c r="H93" s="60"/>
      <c r="I93" s="61" t="str">
        <f t="shared" si="2"/>
        <v/>
      </c>
      <c r="J93" s="59"/>
      <c r="K93" s="59" t="str">
        <f t="shared" si="3"/>
        <v/>
      </c>
      <c r="L93" s="62"/>
      <c r="M93" s="17"/>
      <c r="N93" s="73"/>
      <c r="O93" s="74"/>
      <c r="P93" s="75"/>
      <c r="Q93" s="74"/>
      <c r="R93" s="75"/>
      <c r="S93" s="74"/>
      <c r="T93" s="75"/>
      <c r="U93" s="74"/>
      <c r="V93" s="75"/>
      <c r="W93" s="74"/>
      <c r="X93" s="75"/>
      <c r="Y93" s="74"/>
      <c r="Z93" s="75"/>
      <c r="AA93" s="74"/>
      <c r="AB93" s="75"/>
      <c r="AC93" s="74"/>
      <c r="AD93" s="76"/>
      <c r="AE93" s="17"/>
      <c r="AF93" s="85"/>
      <c r="AG93" s="74"/>
      <c r="AH93" s="86"/>
      <c r="AI93" s="86"/>
      <c r="AJ93" s="86"/>
      <c r="AK93" s="86"/>
      <c r="AL93" s="58"/>
      <c r="AM93" s="58"/>
      <c r="AN93" s="87"/>
      <c r="AO93" s="88"/>
      <c r="AP93" s="18"/>
    </row>
    <row r="94" spans="2:42" ht="15.6" x14ac:dyDescent="0.3">
      <c r="B94" s="102"/>
      <c r="C94" s="96"/>
      <c r="D94" s="96"/>
      <c r="E94" s="103"/>
      <c r="F94" s="103"/>
      <c r="G94" s="104"/>
      <c r="H94" s="104"/>
      <c r="I94" s="105" t="str">
        <f t="shared" si="2"/>
        <v/>
      </c>
      <c r="J94" s="103"/>
      <c r="K94" s="103" t="str">
        <f t="shared" si="3"/>
        <v/>
      </c>
      <c r="L94" s="106"/>
      <c r="M94" s="17"/>
      <c r="N94" s="99"/>
      <c r="O94" s="94"/>
      <c r="P94" s="100"/>
      <c r="Q94" s="94"/>
      <c r="R94" s="100"/>
      <c r="S94" s="94"/>
      <c r="T94" s="100"/>
      <c r="U94" s="94"/>
      <c r="V94" s="100"/>
      <c r="W94" s="94"/>
      <c r="X94" s="100"/>
      <c r="Y94" s="94"/>
      <c r="Z94" s="100"/>
      <c r="AA94" s="94"/>
      <c r="AB94" s="100"/>
      <c r="AC94" s="94"/>
      <c r="AD94" s="101"/>
      <c r="AE94" s="17"/>
      <c r="AF94" s="93"/>
      <c r="AG94" s="94"/>
      <c r="AH94" s="95"/>
      <c r="AI94" s="95"/>
      <c r="AJ94" s="95"/>
      <c r="AK94" s="95"/>
      <c r="AL94" s="96"/>
      <c r="AM94" s="96"/>
      <c r="AN94" s="97"/>
      <c r="AO94" s="98"/>
      <c r="AP94" s="18"/>
    </row>
    <row r="95" spans="2:42" ht="15.6" x14ac:dyDescent="0.3">
      <c r="B95" s="57"/>
      <c r="C95" s="58"/>
      <c r="D95" s="58"/>
      <c r="E95" s="59"/>
      <c r="F95" s="59"/>
      <c r="G95" s="60"/>
      <c r="H95" s="60"/>
      <c r="I95" s="61" t="str">
        <f t="shared" si="2"/>
        <v/>
      </c>
      <c r="J95" s="59"/>
      <c r="K95" s="59" t="str">
        <f t="shared" si="3"/>
        <v/>
      </c>
      <c r="L95" s="62"/>
      <c r="M95" s="17"/>
      <c r="N95" s="73"/>
      <c r="O95" s="74"/>
      <c r="P95" s="75"/>
      <c r="Q95" s="74"/>
      <c r="R95" s="75"/>
      <c r="S95" s="74"/>
      <c r="T95" s="75"/>
      <c r="U95" s="74"/>
      <c r="V95" s="75"/>
      <c r="W95" s="74"/>
      <c r="X95" s="75"/>
      <c r="Y95" s="74"/>
      <c r="Z95" s="75"/>
      <c r="AA95" s="74"/>
      <c r="AB95" s="75"/>
      <c r="AC95" s="74"/>
      <c r="AD95" s="76"/>
      <c r="AE95" s="17"/>
      <c r="AF95" s="85"/>
      <c r="AG95" s="74"/>
      <c r="AH95" s="86"/>
      <c r="AI95" s="86"/>
      <c r="AJ95" s="86"/>
      <c r="AK95" s="86"/>
      <c r="AL95" s="58"/>
      <c r="AM95" s="58"/>
      <c r="AN95" s="87"/>
      <c r="AO95" s="88"/>
      <c r="AP95" s="18"/>
    </row>
    <row r="96" spans="2:42" ht="15.6" x14ac:dyDescent="0.3">
      <c r="B96" s="102"/>
      <c r="C96" s="96"/>
      <c r="D96" s="96"/>
      <c r="E96" s="103"/>
      <c r="F96" s="103"/>
      <c r="G96" s="104"/>
      <c r="H96" s="104"/>
      <c r="I96" s="105" t="str">
        <f t="shared" si="2"/>
        <v/>
      </c>
      <c r="J96" s="103"/>
      <c r="K96" s="103" t="str">
        <f t="shared" si="3"/>
        <v/>
      </c>
      <c r="L96" s="106"/>
      <c r="M96" s="17"/>
      <c r="N96" s="99"/>
      <c r="O96" s="94"/>
      <c r="P96" s="100"/>
      <c r="Q96" s="94"/>
      <c r="R96" s="100"/>
      <c r="S96" s="94"/>
      <c r="T96" s="100"/>
      <c r="U96" s="94"/>
      <c r="V96" s="100"/>
      <c r="W96" s="94"/>
      <c r="X96" s="100"/>
      <c r="Y96" s="94"/>
      <c r="Z96" s="100"/>
      <c r="AA96" s="94"/>
      <c r="AB96" s="100"/>
      <c r="AC96" s="94"/>
      <c r="AD96" s="101"/>
      <c r="AE96" s="17"/>
      <c r="AF96" s="93"/>
      <c r="AG96" s="94"/>
      <c r="AH96" s="95"/>
      <c r="AI96" s="95"/>
      <c r="AJ96" s="95"/>
      <c r="AK96" s="95"/>
      <c r="AL96" s="96"/>
      <c r="AM96" s="96"/>
      <c r="AN96" s="97"/>
      <c r="AO96" s="98"/>
      <c r="AP96" s="18"/>
    </row>
    <row r="97" spans="2:42" ht="15.6" x14ac:dyDescent="0.3">
      <c r="B97" s="57"/>
      <c r="C97" s="58"/>
      <c r="D97" s="58"/>
      <c r="E97" s="59"/>
      <c r="F97" s="59"/>
      <c r="G97" s="60"/>
      <c r="H97" s="60"/>
      <c r="I97" s="61" t="str">
        <f t="shared" si="2"/>
        <v/>
      </c>
      <c r="J97" s="59"/>
      <c r="K97" s="59" t="str">
        <f t="shared" si="3"/>
        <v/>
      </c>
      <c r="L97" s="62"/>
      <c r="M97" s="17"/>
      <c r="N97" s="73"/>
      <c r="O97" s="74"/>
      <c r="P97" s="75"/>
      <c r="Q97" s="74"/>
      <c r="R97" s="75"/>
      <c r="S97" s="74"/>
      <c r="T97" s="75"/>
      <c r="U97" s="74"/>
      <c r="V97" s="75"/>
      <c r="W97" s="74"/>
      <c r="X97" s="75"/>
      <c r="Y97" s="74"/>
      <c r="Z97" s="75"/>
      <c r="AA97" s="74"/>
      <c r="AB97" s="75"/>
      <c r="AC97" s="74"/>
      <c r="AD97" s="76"/>
      <c r="AE97" s="17"/>
      <c r="AF97" s="85"/>
      <c r="AG97" s="74"/>
      <c r="AH97" s="86"/>
      <c r="AI97" s="86"/>
      <c r="AJ97" s="86"/>
      <c r="AK97" s="86"/>
      <c r="AL97" s="58"/>
      <c r="AM97" s="58"/>
      <c r="AN97" s="87"/>
      <c r="AO97" s="88"/>
      <c r="AP97" s="18"/>
    </row>
    <row r="98" spans="2:42" ht="15.6" x14ac:dyDescent="0.3">
      <c r="B98" s="102"/>
      <c r="C98" s="96"/>
      <c r="D98" s="96"/>
      <c r="E98" s="103"/>
      <c r="F98" s="103"/>
      <c r="G98" s="104"/>
      <c r="H98" s="104"/>
      <c r="I98" s="105" t="str">
        <f t="shared" si="2"/>
        <v/>
      </c>
      <c r="J98" s="103"/>
      <c r="K98" s="103" t="str">
        <f t="shared" si="3"/>
        <v/>
      </c>
      <c r="L98" s="106"/>
      <c r="M98" s="17"/>
      <c r="N98" s="99"/>
      <c r="O98" s="94"/>
      <c r="P98" s="100"/>
      <c r="Q98" s="94"/>
      <c r="R98" s="100"/>
      <c r="S98" s="94"/>
      <c r="T98" s="100"/>
      <c r="U98" s="94"/>
      <c r="V98" s="100"/>
      <c r="W98" s="94"/>
      <c r="X98" s="100"/>
      <c r="Y98" s="94"/>
      <c r="Z98" s="100"/>
      <c r="AA98" s="94"/>
      <c r="AB98" s="100"/>
      <c r="AC98" s="94"/>
      <c r="AD98" s="101"/>
      <c r="AE98" s="17"/>
      <c r="AF98" s="93"/>
      <c r="AG98" s="94"/>
      <c r="AH98" s="95"/>
      <c r="AI98" s="95"/>
      <c r="AJ98" s="95"/>
      <c r="AK98" s="95"/>
      <c r="AL98" s="96"/>
      <c r="AM98" s="96"/>
      <c r="AN98" s="97"/>
      <c r="AO98" s="98"/>
      <c r="AP98" s="18"/>
    </row>
    <row r="99" spans="2:42" ht="15.6" x14ac:dyDescent="0.3">
      <c r="B99" s="57"/>
      <c r="C99" s="58"/>
      <c r="D99" s="58"/>
      <c r="E99" s="59"/>
      <c r="F99" s="59"/>
      <c r="G99" s="60"/>
      <c r="H99" s="60"/>
      <c r="I99" s="61" t="str">
        <f t="shared" si="2"/>
        <v/>
      </c>
      <c r="J99" s="59"/>
      <c r="K99" s="59" t="str">
        <f t="shared" si="3"/>
        <v/>
      </c>
      <c r="L99" s="62"/>
      <c r="M99" s="17"/>
      <c r="N99" s="73"/>
      <c r="O99" s="74"/>
      <c r="P99" s="75"/>
      <c r="Q99" s="74"/>
      <c r="R99" s="75"/>
      <c r="S99" s="74"/>
      <c r="T99" s="75"/>
      <c r="U99" s="74"/>
      <c r="V99" s="75"/>
      <c r="W99" s="74"/>
      <c r="X99" s="75"/>
      <c r="Y99" s="74"/>
      <c r="Z99" s="75"/>
      <c r="AA99" s="74"/>
      <c r="AB99" s="75"/>
      <c r="AC99" s="74"/>
      <c r="AD99" s="76"/>
      <c r="AE99" s="17"/>
      <c r="AF99" s="85"/>
      <c r="AG99" s="74"/>
      <c r="AH99" s="86"/>
      <c r="AI99" s="86"/>
      <c r="AJ99" s="86"/>
      <c r="AK99" s="86"/>
      <c r="AL99" s="58"/>
      <c r="AM99" s="58"/>
      <c r="AN99" s="87"/>
      <c r="AO99" s="88"/>
      <c r="AP99" s="18"/>
    </row>
    <row r="100" spans="2:42" ht="15.6" x14ac:dyDescent="0.3">
      <c r="B100" s="102"/>
      <c r="C100" s="96"/>
      <c r="D100" s="96"/>
      <c r="E100" s="103"/>
      <c r="F100" s="103"/>
      <c r="G100" s="104"/>
      <c r="H100" s="104"/>
      <c r="I100" s="105" t="str">
        <f t="shared" si="2"/>
        <v/>
      </c>
      <c r="J100" s="103"/>
      <c r="K100" s="103" t="str">
        <f t="shared" si="3"/>
        <v/>
      </c>
      <c r="L100" s="106"/>
      <c r="M100" s="17"/>
      <c r="N100" s="99"/>
      <c r="O100" s="94"/>
      <c r="P100" s="100"/>
      <c r="Q100" s="94"/>
      <c r="R100" s="100"/>
      <c r="S100" s="94"/>
      <c r="T100" s="100"/>
      <c r="U100" s="94"/>
      <c r="V100" s="100"/>
      <c r="W100" s="94"/>
      <c r="X100" s="100"/>
      <c r="Y100" s="94"/>
      <c r="Z100" s="100"/>
      <c r="AA100" s="94"/>
      <c r="AB100" s="100"/>
      <c r="AC100" s="94"/>
      <c r="AD100" s="101"/>
      <c r="AE100" s="17"/>
      <c r="AF100" s="93"/>
      <c r="AG100" s="94"/>
      <c r="AH100" s="95"/>
      <c r="AI100" s="95"/>
      <c r="AJ100" s="95"/>
      <c r="AK100" s="95"/>
      <c r="AL100" s="96"/>
      <c r="AM100" s="96"/>
      <c r="AN100" s="97"/>
      <c r="AO100" s="98"/>
      <c r="AP100" s="18"/>
    </row>
    <row r="101" spans="2:42" ht="15.6" x14ac:dyDescent="0.3">
      <c r="B101" s="57"/>
      <c r="C101" s="58"/>
      <c r="D101" s="58"/>
      <c r="E101" s="59"/>
      <c r="F101" s="59"/>
      <c r="G101" s="60"/>
      <c r="H101" s="60"/>
      <c r="I101" s="61" t="str">
        <f t="shared" si="2"/>
        <v/>
      </c>
      <c r="J101" s="59"/>
      <c r="K101" s="59" t="str">
        <f t="shared" si="3"/>
        <v/>
      </c>
      <c r="L101" s="62"/>
      <c r="M101" s="17"/>
      <c r="N101" s="73"/>
      <c r="O101" s="74"/>
      <c r="P101" s="75"/>
      <c r="Q101" s="74"/>
      <c r="R101" s="75"/>
      <c r="S101" s="74"/>
      <c r="T101" s="75"/>
      <c r="U101" s="74"/>
      <c r="V101" s="75"/>
      <c r="W101" s="74"/>
      <c r="X101" s="75"/>
      <c r="Y101" s="74"/>
      <c r="Z101" s="75"/>
      <c r="AA101" s="74"/>
      <c r="AB101" s="75"/>
      <c r="AC101" s="74"/>
      <c r="AD101" s="76"/>
      <c r="AE101" s="17"/>
      <c r="AF101" s="85"/>
      <c r="AG101" s="74"/>
      <c r="AH101" s="86"/>
      <c r="AI101" s="86"/>
      <c r="AJ101" s="86"/>
      <c r="AK101" s="86"/>
      <c r="AL101" s="58"/>
      <c r="AM101" s="58"/>
      <c r="AN101" s="87"/>
      <c r="AO101" s="88"/>
      <c r="AP101" s="18"/>
    </row>
    <row r="102" spans="2:42" ht="15.6" x14ac:dyDescent="0.3">
      <c r="B102" s="102"/>
      <c r="C102" s="96"/>
      <c r="D102" s="96"/>
      <c r="E102" s="103"/>
      <c r="F102" s="103"/>
      <c r="G102" s="104"/>
      <c r="H102" s="104"/>
      <c r="I102" s="105" t="str">
        <f t="shared" si="2"/>
        <v/>
      </c>
      <c r="J102" s="103"/>
      <c r="K102" s="103" t="str">
        <f t="shared" si="3"/>
        <v/>
      </c>
      <c r="L102" s="106"/>
      <c r="M102" s="17"/>
      <c r="N102" s="99"/>
      <c r="O102" s="94"/>
      <c r="P102" s="100"/>
      <c r="Q102" s="94"/>
      <c r="R102" s="100"/>
      <c r="S102" s="94"/>
      <c r="T102" s="100"/>
      <c r="U102" s="94"/>
      <c r="V102" s="100"/>
      <c r="W102" s="94"/>
      <c r="X102" s="100"/>
      <c r="Y102" s="94"/>
      <c r="Z102" s="100"/>
      <c r="AA102" s="94"/>
      <c r="AB102" s="100"/>
      <c r="AC102" s="94"/>
      <c r="AD102" s="101"/>
      <c r="AE102" s="17"/>
      <c r="AF102" s="93"/>
      <c r="AG102" s="94"/>
      <c r="AH102" s="95"/>
      <c r="AI102" s="95"/>
      <c r="AJ102" s="95"/>
      <c r="AK102" s="95"/>
      <c r="AL102" s="96"/>
      <c r="AM102" s="96"/>
      <c r="AN102" s="97"/>
      <c r="AO102" s="98"/>
      <c r="AP102" s="18"/>
    </row>
    <row r="103" spans="2:42" ht="15.6" x14ac:dyDescent="0.3">
      <c r="B103" s="57"/>
      <c r="C103" s="58"/>
      <c r="D103" s="58"/>
      <c r="E103" s="59"/>
      <c r="F103" s="59"/>
      <c r="G103" s="60"/>
      <c r="H103" s="60"/>
      <c r="I103" s="61" t="str">
        <f t="shared" si="2"/>
        <v/>
      </c>
      <c r="J103" s="59"/>
      <c r="K103" s="59" t="str">
        <f t="shared" si="3"/>
        <v/>
      </c>
      <c r="L103" s="62"/>
      <c r="M103" s="17"/>
      <c r="N103" s="73"/>
      <c r="O103" s="74"/>
      <c r="P103" s="75"/>
      <c r="Q103" s="74"/>
      <c r="R103" s="75"/>
      <c r="S103" s="74"/>
      <c r="T103" s="75"/>
      <c r="U103" s="74"/>
      <c r="V103" s="75"/>
      <c r="W103" s="74"/>
      <c r="X103" s="75"/>
      <c r="Y103" s="74"/>
      <c r="Z103" s="75"/>
      <c r="AA103" s="74"/>
      <c r="AB103" s="75"/>
      <c r="AC103" s="74"/>
      <c r="AD103" s="76"/>
      <c r="AE103" s="17"/>
      <c r="AF103" s="85"/>
      <c r="AG103" s="74"/>
      <c r="AH103" s="86"/>
      <c r="AI103" s="86"/>
      <c r="AJ103" s="86"/>
      <c r="AK103" s="86"/>
      <c r="AL103" s="58"/>
      <c r="AM103" s="58"/>
      <c r="AN103" s="87"/>
      <c r="AO103" s="88"/>
      <c r="AP103" s="18"/>
    </row>
    <row r="104" spans="2:42" ht="15.6" x14ac:dyDescent="0.3">
      <c r="B104" s="102"/>
      <c r="C104" s="96"/>
      <c r="D104" s="96"/>
      <c r="E104" s="103"/>
      <c r="F104" s="103"/>
      <c r="G104" s="104"/>
      <c r="H104" s="104"/>
      <c r="I104" s="105" t="str">
        <f t="shared" si="2"/>
        <v/>
      </c>
      <c r="J104" s="103"/>
      <c r="K104" s="103" t="str">
        <f t="shared" si="3"/>
        <v/>
      </c>
      <c r="L104" s="106"/>
      <c r="M104" s="17"/>
      <c r="N104" s="99"/>
      <c r="O104" s="94"/>
      <c r="P104" s="100"/>
      <c r="Q104" s="94"/>
      <c r="R104" s="100"/>
      <c r="S104" s="94"/>
      <c r="T104" s="100"/>
      <c r="U104" s="94"/>
      <c r="V104" s="100"/>
      <c r="W104" s="94"/>
      <c r="X104" s="100"/>
      <c r="Y104" s="94"/>
      <c r="Z104" s="100"/>
      <c r="AA104" s="94"/>
      <c r="AB104" s="100"/>
      <c r="AC104" s="94"/>
      <c r="AD104" s="101"/>
      <c r="AE104" s="17"/>
      <c r="AF104" s="93"/>
      <c r="AG104" s="94"/>
      <c r="AH104" s="95"/>
      <c r="AI104" s="95"/>
      <c r="AJ104" s="95"/>
      <c r="AK104" s="95"/>
      <c r="AL104" s="96"/>
      <c r="AM104" s="96"/>
      <c r="AN104" s="97"/>
      <c r="AO104" s="98"/>
      <c r="AP104" s="18"/>
    </row>
    <row r="105" spans="2:42" ht="15.6" x14ac:dyDescent="0.3">
      <c r="B105" s="57"/>
      <c r="C105" s="58"/>
      <c r="D105" s="58"/>
      <c r="E105" s="59"/>
      <c r="F105" s="59"/>
      <c r="G105" s="60"/>
      <c r="H105" s="60"/>
      <c r="I105" s="61" t="str">
        <f t="shared" si="2"/>
        <v/>
      </c>
      <c r="J105" s="59"/>
      <c r="K105" s="59" t="str">
        <f t="shared" si="3"/>
        <v/>
      </c>
      <c r="L105" s="62"/>
      <c r="M105" s="17"/>
      <c r="N105" s="73"/>
      <c r="O105" s="74"/>
      <c r="P105" s="75"/>
      <c r="Q105" s="74"/>
      <c r="R105" s="75"/>
      <c r="S105" s="74"/>
      <c r="T105" s="75"/>
      <c r="U105" s="74"/>
      <c r="V105" s="75"/>
      <c r="W105" s="74"/>
      <c r="X105" s="75"/>
      <c r="Y105" s="74"/>
      <c r="Z105" s="75"/>
      <c r="AA105" s="74"/>
      <c r="AB105" s="75"/>
      <c r="AC105" s="74"/>
      <c r="AD105" s="76"/>
      <c r="AE105" s="17"/>
      <c r="AF105" s="85"/>
      <c r="AG105" s="74"/>
      <c r="AH105" s="86"/>
      <c r="AI105" s="86"/>
      <c r="AJ105" s="86"/>
      <c r="AK105" s="86"/>
      <c r="AL105" s="58"/>
      <c r="AM105" s="58"/>
      <c r="AN105" s="87"/>
      <c r="AO105" s="88"/>
      <c r="AP105" s="18"/>
    </row>
    <row r="106" spans="2:42" ht="15.6" x14ac:dyDescent="0.3">
      <c r="B106" s="102"/>
      <c r="C106" s="96"/>
      <c r="D106" s="96"/>
      <c r="E106" s="103"/>
      <c r="F106" s="103"/>
      <c r="G106" s="104"/>
      <c r="H106" s="104"/>
      <c r="I106" s="105" t="str">
        <f t="shared" si="2"/>
        <v/>
      </c>
      <c r="J106" s="103"/>
      <c r="K106" s="103" t="str">
        <f t="shared" si="3"/>
        <v/>
      </c>
      <c r="L106" s="106"/>
      <c r="M106" s="17"/>
      <c r="N106" s="99"/>
      <c r="O106" s="94"/>
      <c r="P106" s="100"/>
      <c r="Q106" s="94"/>
      <c r="R106" s="100"/>
      <c r="S106" s="94"/>
      <c r="T106" s="100"/>
      <c r="U106" s="94"/>
      <c r="V106" s="100"/>
      <c r="W106" s="94"/>
      <c r="X106" s="100"/>
      <c r="Y106" s="94"/>
      <c r="Z106" s="100"/>
      <c r="AA106" s="94"/>
      <c r="AB106" s="100"/>
      <c r="AC106" s="94"/>
      <c r="AD106" s="101"/>
      <c r="AE106" s="17"/>
      <c r="AF106" s="93"/>
      <c r="AG106" s="94"/>
      <c r="AH106" s="95"/>
      <c r="AI106" s="95"/>
      <c r="AJ106" s="95"/>
      <c r="AK106" s="95"/>
      <c r="AL106" s="96"/>
      <c r="AM106" s="96"/>
      <c r="AN106" s="97"/>
      <c r="AO106" s="98"/>
      <c r="AP106" s="18"/>
    </row>
    <row r="107" spans="2:42" ht="15.6" x14ac:dyDescent="0.3">
      <c r="B107" s="57"/>
      <c r="C107" s="58"/>
      <c r="D107" s="58"/>
      <c r="E107" s="59"/>
      <c r="F107" s="59"/>
      <c r="G107" s="60"/>
      <c r="H107" s="60"/>
      <c r="I107" s="61" t="str">
        <f t="shared" si="2"/>
        <v/>
      </c>
      <c r="J107" s="59"/>
      <c r="K107" s="59" t="str">
        <f t="shared" si="3"/>
        <v/>
      </c>
      <c r="L107" s="62"/>
      <c r="M107" s="17"/>
      <c r="N107" s="73"/>
      <c r="O107" s="74"/>
      <c r="P107" s="75"/>
      <c r="Q107" s="74"/>
      <c r="R107" s="75"/>
      <c r="S107" s="74"/>
      <c r="T107" s="75"/>
      <c r="U107" s="74"/>
      <c r="V107" s="75"/>
      <c r="W107" s="74"/>
      <c r="X107" s="75"/>
      <c r="Y107" s="74"/>
      <c r="Z107" s="75"/>
      <c r="AA107" s="74"/>
      <c r="AB107" s="75"/>
      <c r="AC107" s="74"/>
      <c r="AD107" s="76"/>
      <c r="AE107" s="17"/>
      <c r="AF107" s="85"/>
      <c r="AG107" s="74"/>
      <c r="AH107" s="86"/>
      <c r="AI107" s="86"/>
      <c r="AJ107" s="86"/>
      <c r="AK107" s="86"/>
      <c r="AL107" s="58"/>
      <c r="AM107" s="58"/>
      <c r="AN107" s="87"/>
      <c r="AO107" s="88"/>
      <c r="AP107" s="18"/>
    </row>
    <row r="108" spans="2:42" ht="15.6" x14ac:dyDescent="0.3">
      <c r="B108" s="102"/>
      <c r="C108" s="96"/>
      <c r="D108" s="96"/>
      <c r="E108" s="103"/>
      <c r="F108" s="103"/>
      <c r="G108" s="104"/>
      <c r="H108" s="104"/>
      <c r="I108" s="105" t="str">
        <f t="shared" si="2"/>
        <v/>
      </c>
      <c r="J108" s="103"/>
      <c r="K108" s="103" t="str">
        <f t="shared" si="3"/>
        <v/>
      </c>
      <c r="L108" s="106"/>
      <c r="M108" s="17"/>
      <c r="N108" s="99"/>
      <c r="O108" s="94"/>
      <c r="P108" s="100"/>
      <c r="Q108" s="94"/>
      <c r="R108" s="100"/>
      <c r="S108" s="94"/>
      <c r="T108" s="100"/>
      <c r="U108" s="94"/>
      <c r="V108" s="100"/>
      <c r="W108" s="94"/>
      <c r="X108" s="100"/>
      <c r="Y108" s="94"/>
      <c r="Z108" s="100"/>
      <c r="AA108" s="94"/>
      <c r="AB108" s="100"/>
      <c r="AC108" s="94"/>
      <c r="AD108" s="101"/>
      <c r="AE108" s="17"/>
      <c r="AF108" s="93"/>
      <c r="AG108" s="94"/>
      <c r="AH108" s="95"/>
      <c r="AI108" s="95"/>
      <c r="AJ108" s="95"/>
      <c r="AK108" s="95"/>
      <c r="AL108" s="96"/>
      <c r="AM108" s="96"/>
      <c r="AN108" s="97"/>
      <c r="AO108" s="98"/>
      <c r="AP108" s="18"/>
    </row>
    <row r="109" spans="2:42" ht="15.6" x14ac:dyDescent="0.3">
      <c r="B109" s="57"/>
      <c r="C109" s="58"/>
      <c r="D109" s="58"/>
      <c r="E109" s="59"/>
      <c r="F109" s="59"/>
      <c r="G109" s="60"/>
      <c r="H109" s="60"/>
      <c r="I109" s="61" t="str">
        <f t="shared" si="2"/>
        <v/>
      </c>
      <c r="J109" s="59"/>
      <c r="K109" s="59" t="str">
        <f t="shared" si="3"/>
        <v/>
      </c>
      <c r="L109" s="62"/>
      <c r="M109" s="17"/>
      <c r="N109" s="73"/>
      <c r="O109" s="74"/>
      <c r="P109" s="75"/>
      <c r="Q109" s="74"/>
      <c r="R109" s="75"/>
      <c r="S109" s="74"/>
      <c r="T109" s="75"/>
      <c r="U109" s="74"/>
      <c r="V109" s="75"/>
      <c r="W109" s="74"/>
      <c r="X109" s="75"/>
      <c r="Y109" s="74"/>
      <c r="Z109" s="75"/>
      <c r="AA109" s="74"/>
      <c r="AB109" s="75"/>
      <c r="AC109" s="74"/>
      <c r="AD109" s="76"/>
      <c r="AE109" s="17"/>
      <c r="AF109" s="85"/>
      <c r="AG109" s="74"/>
      <c r="AH109" s="86"/>
      <c r="AI109" s="86"/>
      <c r="AJ109" s="86"/>
      <c r="AK109" s="86"/>
      <c r="AL109" s="58"/>
      <c r="AM109" s="58"/>
      <c r="AN109" s="87"/>
      <c r="AO109" s="88"/>
      <c r="AP109" s="18"/>
    </row>
    <row r="110" spans="2:42" ht="15.6" x14ac:dyDescent="0.3">
      <c r="B110" s="102"/>
      <c r="C110" s="96"/>
      <c r="D110" s="96"/>
      <c r="E110" s="103"/>
      <c r="F110" s="103"/>
      <c r="G110" s="104"/>
      <c r="H110" s="104"/>
      <c r="I110" s="105" t="str">
        <f t="shared" si="2"/>
        <v/>
      </c>
      <c r="J110" s="103"/>
      <c r="K110" s="103" t="str">
        <f t="shared" si="3"/>
        <v/>
      </c>
      <c r="L110" s="106"/>
      <c r="M110" s="17"/>
      <c r="N110" s="99"/>
      <c r="O110" s="94"/>
      <c r="P110" s="100"/>
      <c r="Q110" s="94"/>
      <c r="R110" s="100"/>
      <c r="S110" s="94"/>
      <c r="T110" s="100"/>
      <c r="U110" s="94"/>
      <c r="V110" s="100"/>
      <c r="W110" s="94"/>
      <c r="X110" s="100"/>
      <c r="Y110" s="94"/>
      <c r="Z110" s="100"/>
      <c r="AA110" s="94"/>
      <c r="AB110" s="100"/>
      <c r="AC110" s="94"/>
      <c r="AD110" s="101"/>
      <c r="AE110" s="17"/>
      <c r="AF110" s="93"/>
      <c r="AG110" s="94"/>
      <c r="AH110" s="95"/>
      <c r="AI110" s="95"/>
      <c r="AJ110" s="95"/>
      <c r="AK110" s="95"/>
      <c r="AL110" s="96"/>
      <c r="AM110" s="96"/>
      <c r="AN110" s="97"/>
      <c r="AO110" s="98"/>
      <c r="AP110" s="18"/>
    </row>
    <row r="111" spans="2:42" ht="15.6" x14ac:dyDescent="0.3">
      <c r="B111" s="57"/>
      <c r="C111" s="58"/>
      <c r="D111" s="58"/>
      <c r="E111" s="59"/>
      <c r="F111" s="59"/>
      <c r="G111" s="60"/>
      <c r="H111" s="60"/>
      <c r="I111" s="61" t="str">
        <f t="shared" si="2"/>
        <v/>
      </c>
      <c r="J111" s="59"/>
      <c r="K111" s="59" t="str">
        <f t="shared" si="3"/>
        <v/>
      </c>
      <c r="L111" s="62"/>
      <c r="M111" s="17"/>
      <c r="N111" s="73"/>
      <c r="O111" s="74"/>
      <c r="P111" s="75"/>
      <c r="Q111" s="74"/>
      <c r="R111" s="75"/>
      <c r="S111" s="74"/>
      <c r="T111" s="75"/>
      <c r="U111" s="74"/>
      <c r="V111" s="75"/>
      <c r="W111" s="74"/>
      <c r="X111" s="75"/>
      <c r="Y111" s="74"/>
      <c r="Z111" s="75"/>
      <c r="AA111" s="74"/>
      <c r="AB111" s="75"/>
      <c r="AC111" s="74"/>
      <c r="AD111" s="76"/>
      <c r="AE111" s="17"/>
      <c r="AF111" s="85"/>
      <c r="AG111" s="74"/>
      <c r="AH111" s="86"/>
      <c r="AI111" s="86"/>
      <c r="AJ111" s="86"/>
      <c r="AK111" s="86"/>
      <c r="AL111" s="58"/>
      <c r="AM111" s="58"/>
      <c r="AN111" s="87"/>
      <c r="AO111" s="88"/>
      <c r="AP111" s="18"/>
    </row>
    <row r="112" spans="2:42" ht="15.6" x14ac:dyDescent="0.3">
      <c r="B112" s="102"/>
      <c r="C112" s="96"/>
      <c r="D112" s="96"/>
      <c r="E112" s="103"/>
      <c r="F112" s="103"/>
      <c r="G112" s="104"/>
      <c r="H112" s="104"/>
      <c r="I112" s="105" t="str">
        <f t="shared" si="2"/>
        <v/>
      </c>
      <c r="J112" s="103"/>
      <c r="K112" s="103" t="str">
        <f t="shared" si="3"/>
        <v/>
      </c>
      <c r="L112" s="106"/>
      <c r="M112" s="17"/>
      <c r="N112" s="99"/>
      <c r="O112" s="94"/>
      <c r="P112" s="100"/>
      <c r="Q112" s="94"/>
      <c r="R112" s="100"/>
      <c r="S112" s="94"/>
      <c r="T112" s="100"/>
      <c r="U112" s="94"/>
      <c r="V112" s="100"/>
      <c r="W112" s="94"/>
      <c r="X112" s="100"/>
      <c r="Y112" s="94"/>
      <c r="Z112" s="100"/>
      <c r="AA112" s="94"/>
      <c r="AB112" s="100"/>
      <c r="AC112" s="94"/>
      <c r="AD112" s="101"/>
      <c r="AE112" s="17"/>
      <c r="AF112" s="93"/>
      <c r="AG112" s="94"/>
      <c r="AH112" s="95"/>
      <c r="AI112" s="95"/>
      <c r="AJ112" s="95"/>
      <c r="AK112" s="95"/>
      <c r="AL112" s="96"/>
      <c r="AM112" s="96"/>
      <c r="AN112" s="97"/>
      <c r="AO112" s="98"/>
      <c r="AP112" s="18"/>
    </row>
    <row r="113" spans="2:42" ht="15.6" x14ac:dyDescent="0.3">
      <c r="B113" s="57"/>
      <c r="C113" s="58"/>
      <c r="D113" s="58"/>
      <c r="E113" s="59"/>
      <c r="F113" s="59"/>
      <c r="G113" s="60"/>
      <c r="H113" s="60"/>
      <c r="I113" s="61" t="str">
        <f t="shared" si="2"/>
        <v/>
      </c>
      <c r="J113" s="59"/>
      <c r="K113" s="59" t="str">
        <f t="shared" si="3"/>
        <v/>
      </c>
      <c r="L113" s="62"/>
      <c r="M113" s="17"/>
      <c r="N113" s="73"/>
      <c r="O113" s="74"/>
      <c r="P113" s="75"/>
      <c r="Q113" s="74"/>
      <c r="R113" s="75"/>
      <c r="S113" s="74"/>
      <c r="T113" s="75"/>
      <c r="U113" s="74"/>
      <c r="V113" s="75"/>
      <c r="W113" s="74"/>
      <c r="X113" s="75"/>
      <c r="Y113" s="74"/>
      <c r="Z113" s="75"/>
      <c r="AA113" s="74"/>
      <c r="AB113" s="75"/>
      <c r="AC113" s="74"/>
      <c r="AD113" s="76"/>
      <c r="AE113" s="17"/>
      <c r="AF113" s="85"/>
      <c r="AG113" s="74"/>
      <c r="AH113" s="86"/>
      <c r="AI113" s="86"/>
      <c r="AJ113" s="86"/>
      <c r="AK113" s="86"/>
      <c r="AL113" s="58"/>
      <c r="AM113" s="58"/>
      <c r="AN113" s="87"/>
      <c r="AO113" s="88"/>
      <c r="AP113" s="18"/>
    </row>
    <row r="114" spans="2:42" ht="15.6" x14ac:dyDescent="0.3">
      <c r="B114" s="102"/>
      <c r="C114" s="96"/>
      <c r="D114" s="96"/>
      <c r="E114" s="103"/>
      <c r="F114" s="103"/>
      <c r="G114" s="104"/>
      <c r="H114" s="104"/>
      <c r="I114" s="105" t="str">
        <f t="shared" si="2"/>
        <v/>
      </c>
      <c r="J114" s="103"/>
      <c r="K114" s="103" t="str">
        <f t="shared" si="3"/>
        <v/>
      </c>
      <c r="L114" s="106"/>
      <c r="M114" s="17"/>
      <c r="N114" s="99"/>
      <c r="O114" s="94"/>
      <c r="P114" s="100"/>
      <c r="Q114" s="94"/>
      <c r="R114" s="100"/>
      <c r="S114" s="94"/>
      <c r="T114" s="100"/>
      <c r="U114" s="94"/>
      <c r="V114" s="100"/>
      <c r="W114" s="94"/>
      <c r="X114" s="100"/>
      <c r="Y114" s="94"/>
      <c r="Z114" s="100"/>
      <c r="AA114" s="94"/>
      <c r="AB114" s="100"/>
      <c r="AC114" s="94"/>
      <c r="AD114" s="101"/>
      <c r="AE114" s="17"/>
      <c r="AF114" s="93"/>
      <c r="AG114" s="94"/>
      <c r="AH114" s="95"/>
      <c r="AI114" s="95"/>
      <c r="AJ114" s="95"/>
      <c r="AK114" s="95"/>
      <c r="AL114" s="96"/>
      <c r="AM114" s="96"/>
      <c r="AN114" s="97"/>
      <c r="AO114" s="98"/>
      <c r="AP114" s="18"/>
    </row>
    <row r="115" spans="2:42" ht="15.6" x14ac:dyDescent="0.3">
      <c r="B115" s="57"/>
      <c r="C115" s="58"/>
      <c r="D115" s="58"/>
      <c r="E115" s="59"/>
      <c r="F115" s="59"/>
      <c r="G115" s="60"/>
      <c r="H115" s="60"/>
      <c r="I115" s="61" t="str">
        <f t="shared" si="2"/>
        <v/>
      </c>
      <c r="J115" s="59"/>
      <c r="K115" s="59" t="str">
        <f t="shared" si="3"/>
        <v/>
      </c>
      <c r="L115" s="62"/>
      <c r="M115" s="17"/>
      <c r="N115" s="73"/>
      <c r="O115" s="74"/>
      <c r="P115" s="75"/>
      <c r="Q115" s="74"/>
      <c r="R115" s="75"/>
      <c r="S115" s="74"/>
      <c r="T115" s="75"/>
      <c r="U115" s="74"/>
      <c r="V115" s="75"/>
      <c r="W115" s="74"/>
      <c r="X115" s="75"/>
      <c r="Y115" s="74"/>
      <c r="Z115" s="75"/>
      <c r="AA115" s="74"/>
      <c r="AB115" s="75"/>
      <c r="AC115" s="74"/>
      <c r="AD115" s="76"/>
      <c r="AE115" s="17"/>
      <c r="AF115" s="85"/>
      <c r="AG115" s="74"/>
      <c r="AH115" s="86"/>
      <c r="AI115" s="86"/>
      <c r="AJ115" s="86"/>
      <c r="AK115" s="86"/>
      <c r="AL115" s="58"/>
      <c r="AM115" s="58"/>
      <c r="AN115" s="87"/>
      <c r="AO115" s="88"/>
      <c r="AP115" s="18"/>
    </row>
    <row r="116" spans="2:42" ht="15.6" x14ac:dyDescent="0.3">
      <c r="B116" s="102"/>
      <c r="C116" s="96"/>
      <c r="D116" s="96"/>
      <c r="E116" s="103"/>
      <c r="F116" s="103"/>
      <c r="G116" s="104"/>
      <c r="H116" s="104"/>
      <c r="I116" s="105" t="str">
        <f t="shared" si="2"/>
        <v/>
      </c>
      <c r="J116" s="103"/>
      <c r="K116" s="103" t="str">
        <f t="shared" si="3"/>
        <v/>
      </c>
      <c r="L116" s="106"/>
      <c r="M116" s="17"/>
      <c r="N116" s="99"/>
      <c r="O116" s="94"/>
      <c r="P116" s="100"/>
      <c r="Q116" s="94"/>
      <c r="R116" s="100"/>
      <c r="S116" s="94"/>
      <c r="T116" s="100"/>
      <c r="U116" s="94"/>
      <c r="V116" s="100"/>
      <c r="W116" s="94"/>
      <c r="X116" s="100"/>
      <c r="Y116" s="94"/>
      <c r="Z116" s="100"/>
      <c r="AA116" s="94"/>
      <c r="AB116" s="100"/>
      <c r="AC116" s="94"/>
      <c r="AD116" s="101"/>
      <c r="AE116" s="17"/>
      <c r="AF116" s="93"/>
      <c r="AG116" s="94"/>
      <c r="AH116" s="95"/>
      <c r="AI116" s="95"/>
      <c r="AJ116" s="95"/>
      <c r="AK116" s="95"/>
      <c r="AL116" s="96"/>
      <c r="AM116" s="96"/>
      <c r="AN116" s="97"/>
      <c r="AO116" s="98"/>
      <c r="AP116" s="18"/>
    </row>
    <row r="117" spans="2:42" ht="15.6" x14ac:dyDescent="0.3">
      <c r="B117" s="57"/>
      <c r="C117" s="58"/>
      <c r="D117" s="58"/>
      <c r="E117" s="59"/>
      <c r="F117" s="59"/>
      <c r="G117" s="60"/>
      <c r="H117" s="60"/>
      <c r="I117" s="61" t="str">
        <f t="shared" si="2"/>
        <v/>
      </c>
      <c r="J117" s="59"/>
      <c r="K117" s="59" t="str">
        <f t="shared" si="3"/>
        <v/>
      </c>
      <c r="L117" s="62"/>
      <c r="M117" s="17"/>
      <c r="N117" s="73"/>
      <c r="O117" s="74"/>
      <c r="P117" s="75"/>
      <c r="Q117" s="74"/>
      <c r="R117" s="75"/>
      <c r="S117" s="74"/>
      <c r="T117" s="75"/>
      <c r="U117" s="74"/>
      <c r="V117" s="75"/>
      <c r="W117" s="74"/>
      <c r="X117" s="75"/>
      <c r="Y117" s="74"/>
      <c r="Z117" s="75"/>
      <c r="AA117" s="74"/>
      <c r="AB117" s="75"/>
      <c r="AC117" s="74"/>
      <c r="AD117" s="76"/>
      <c r="AE117" s="17"/>
      <c r="AF117" s="85"/>
      <c r="AG117" s="74"/>
      <c r="AH117" s="86"/>
      <c r="AI117" s="86"/>
      <c r="AJ117" s="86"/>
      <c r="AK117" s="86"/>
      <c r="AL117" s="58"/>
      <c r="AM117" s="58"/>
      <c r="AN117" s="87"/>
      <c r="AO117" s="88"/>
      <c r="AP117" s="18"/>
    </row>
    <row r="118" spans="2:42" ht="15.6" x14ac:dyDescent="0.3">
      <c r="B118" s="102"/>
      <c r="C118" s="96"/>
      <c r="D118" s="96"/>
      <c r="E118" s="103"/>
      <c r="F118" s="103"/>
      <c r="G118" s="104"/>
      <c r="H118" s="104"/>
      <c r="I118" s="105" t="str">
        <f t="shared" si="2"/>
        <v/>
      </c>
      <c r="J118" s="103"/>
      <c r="K118" s="103" t="str">
        <f t="shared" si="3"/>
        <v/>
      </c>
      <c r="L118" s="106"/>
      <c r="M118" s="17"/>
      <c r="N118" s="99"/>
      <c r="O118" s="94"/>
      <c r="P118" s="100"/>
      <c r="Q118" s="94"/>
      <c r="R118" s="100"/>
      <c r="S118" s="94"/>
      <c r="T118" s="100"/>
      <c r="U118" s="94"/>
      <c r="V118" s="100"/>
      <c r="W118" s="94"/>
      <c r="X118" s="100"/>
      <c r="Y118" s="94"/>
      <c r="Z118" s="100"/>
      <c r="AA118" s="94"/>
      <c r="AB118" s="100"/>
      <c r="AC118" s="94"/>
      <c r="AD118" s="101"/>
      <c r="AE118" s="17"/>
      <c r="AF118" s="93"/>
      <c r="AG118" s="94"/>
      <c r="AH118" s="95"/>
      <c r="AI118" s="95"/>
      <c r="AJ118" s="95"/>
      <c r="AK118" s="95"/>
      <c r="AL118" s="96"/>
      <c r="AM118" s="96"/>
      <c r="AN118" s="97"/>
      <c r="AO118" s="98"/>
      <c r="AP118" s="18"/>
    </row>
    <row r="119" spans="2:42" ht="15.6" x14ac:dyDescent="0.3">
      <c r="B119" s="57"/>
      <c r="C119" s="58"/>
      <c r="D119" s="58"/>
      <c r="E119" s="59"/>
      <c r="F119" s="59"/>
      <c r="G119" s="60"/>
      <c r="H119" s="60"/>
      <c r="I119" s="61" t="str">
        <f t="shared" si="2"/>
        <v/>
      </c>
      <c r="J119" s="59"/>
      <c r="K119" s="59" t="str">
        <f t="shared" si="3"/>
        <v/>
      </c>
      <c r="L119" s="62"/>
      <c r="M119" s="17"/>
      <c r="N119" s="73"/>
      <c r="O119" s="74"/>
      <c r="P119" s="75"/>
      <c r="Q119" s="74"/>
      <c r="R119" s="75"/>
      <c r="S119" s="74"/>
      <c r="T119" s="75"/>
      <c r="U119" s="74"/>
      <c r="V119" s="75"/>
      <c r="W119" s="74"/>
      <c r="X119" s="75"/>
      <c r="Y119" s="74"/>
      <c r="Z119" s="75"/>
      <c r="AA119" s="74"/>
      <c r="AB119" s="75"/>
      <c r="AC119" s="74"/>
      <c r="AD119" s="76"/>
      <c r="AE119" s="17"/>
      <c r="AF119" s="85"/>
      <c r="AG119" s="74"/>
      <c r="AH119" s="86"/>
      <c r="AI119" s="86"/>
      <c r="AJ119" s="86"/>
      <c r="AK119" s="86"/>
      <c r="AL119" s="58"/>
      <c r="AM119" s="58"/>
      <c r="AN119" s="87"/>
      <c r="AO119" s="88"/>
      <c r="AP119" s="18"/>
    </row>
    <row r="120" spans="2:42" ht="15.6" x14ac:dyDescent="0.3">
      <c r="B120" s="102"/>
      <c r="C120" s="96"/>
      <c r="D120" s="96"/>
      <c r="E120" s="103"/>
      <c r="F120" s="103"/>
      <c r="G120" s="104"/>
      <c r="H120" s="104"/>
      <c r="I120" s="105" t="str">
        <f t="shared" si="2"/>
        <v/>
      </c>
      <c r="J120" s="103"/>
      <c r="K120" s="103" t="str">
        <f t="shared" si="3"/>
        <v/>
      </c>
      <c r="L120" s="106"/>
      <c r="M120" s="17"/>
      <c r="N120" s="99"/>
      <c r="O120" s="94"/>
      <c r="P120" s="100"/>
      <c r="Q120" s="94"/>
      <c r="R120" s="100"/>
      <c r="S120" s="94"/>
      <c r="T120" s="100"/>
      <c r="U120" s="94"/>
      <c r="V120" s="100"/>
      <c r="W120" s="94"/>
      <c r="X120" s="100"/>
      <c r="Y120" s="94"/>
      <c r="Z120" s="100"/>
      <c r="AA120" s="94"/>
      <c r="AB120" s="100"/>
      <c r="AC120" s="94"/>
      <c r="AD120" s="101"/>
      <c r="AE120" s="17"/>
      <c r="AF120" s="93"/>
      <c r="AG120" s="94"/>
      <c r="AH120" s="95"/>
      <c r="AI120" s="95"/>
      <c r="AJ120" s="95"/>
      <c r="AK120" s="95"/>
      <c r="AL120" s="96"/>
      <c r="AM120" s="96"/>
      <c r="AN120" s="97"/>
      <c r="AO120" s="98"/>
      <c r="AP120" s="18"/>
    </row>
    <row r="121" spans="2:42" ht="15.6" x14ac:dyDescent="0.3">
      <c r="B121" s="57"/>
      <c r="C121" s="58"/>
      <c r="D121" s="58"/>
      <c r="E121" s="59"/>
      <c r="F121" s="59"/>
      <c r="G121" s="60"/>
      <c r="H121" s="60"/>
      <c r="I121" s="61" t="str">
        <f t="shared" si="2"/>
        <v/>
      </c>
      <c r="J121" s="59"/>
      <c r="K121" s="59" t="str">
        <f t="shared" si="3"/>
        <v/>
      </c>
      <c r="L121" s="62"/>
      <c r="M121" s="17"/>
      <c r="N121" s="73"/>
      <c r="O121" s="74"/>
      <c r="P121" s="75"/>
      <c r="Q121" s="74"/>
      <c r="R121" s="75"/>
      <c r="S121" s="74"/>
      <c r="T121" s="75"/>
      <c r="U121" s="74"/>
      <c r="V121" s="75"/>
      <c r="W121" s="74"/>
      <c r="X121" s="75"/>
      <c r="Y121" s="74"/>
      <c r="Z121" s="75"/>
      <c r="AA121" s="74"/>
      <c r="AB121" s="75"/>
      <c r="AC121" s="74"/>
      <c r="AD121" s="76"/>
      <c r="AE121" s="17"/>
      <c r="AF121" s="85"/>
      <c r="AG121" s="74"/>
      <c r="AH121" s="86"/>
      <c r="AI121" s="86"/>
      <c r="AJ121" s="86"/>
      <c r="AK121" s="86"/>
      <c r="AL121" s="58"/>
      <c r="AM121" s="58"/>
      <c r="AN121" s="87"/>
      <c r="AO121" s="88"/>
      <c r="AP121" s="18"/>
    </row>
    <row r="122" spans="2:42" ht="15.6" x14ac:dyDescent="0.3">
      <c r="B122" s="102"/>
      <c r="C122" s="96"/>
      <c r="D122" s="96"/>
      <c r="E122" s="103"/>
      <c r="F122" s="103"/>
      <c r="G122" s="104"/>
      <c r="H122" s="104"/>
      <c r="I122" s="105" t="str">
        <f t="shared" si="2"/>
        <v/>
      </c>
      <c r="J122" s="103"/>
      <c r="K122" s="103" t="str">
        <f t="shared" si="3"/>
        <v/>
      </c>
      <c r="L122" s="106"/>
      <c r="M122" s="17"/>
      <c r="N122" s="99"/>
      <c r="O122" s="94"/>
      <c r="P122" s="100"/>
      <c r="Q122" s="94"/>
      <c r="R122" s="100"/>
      <c r="S122" s="94"/>
      <c r="T122" s="100"/>
      <c r="U122" s="94"/>
      <c r="V122" s="100"/>
      <c r="W122" s="94"/>
      <c r="X122" s="100"/>
      <c r="Y122" s="94"/>
      <c r="Z122" s="100"/>
      <c r="AA122" s="94"/>
      <c r="AB122" s="100"/>
      <c r="AC122" s="94"/>
      <c r="AD122" s="101"/>
      <c r="AE122" s="17"/>
      <c r="AF122" s="93"/>
      <c r="AG122" s="94"/>
      <c r="AH122" s="95"/>
      <c r="AI122" s="95"/>
      <c r="AJ122" s="95"/>
      <c r="AK122" s="95"/>
      <c r="AL122" s="96"/>
      <c r="AM122" s="96"/>
      <c r="AN122" s="97"/>
      <c r="AO122" s="98"/>
      <c r="AP122" s="18"/>
    </row>
    <row r="123" spans="2:42" ht="15.6" x14ac:dyDescent="0.3">
      <c r="B123" s="57"/>
      <c r="C123" s="58"/>
      <c r="D123" s="58"/>
      <c r="E123" s="59"/>
      <c r="F123" s="59"/>
      <c r="G123" s="60"/>
      <c r="H123" s="60"/>
      <c r="I123" s="61" t="str">
        <f t="shared" si="2"/>
        <v/>
      </c>
      <c r="J123" s="59"/>
      <c r="K123" s="59" t="str">
        <f t="shared" si="3"/>
        <v/>
      </c>
      <c r="L123" s="62"/>
      <c r="M123" s="17"/>
      <c r="N123" s="73"/>
      <c r="O123" s="74"/>
      <c r="P123" s="75"/>
      <c r="Q123" s="74"/>
      <c r="R123" s="75"/>
      <c r="S123" s="74"/>
      <c r="T123" s="75"/>
      <c r="U123" s="74"/>
      <c r="V123" s="75"/>
      <c r="W123" s="74"/>
      <c r="X123" s="75"/>
      <c r="Y123" s="74"/>
      <c r="Z123" s="75"/>
      <c r="AA123" s="74"/>
      <c r="AB123" s="75"/>
      <c r="AC123" s="74"/>
      <c r="AD123" s="76"/>
      <c r="AE123" s="17"/>
      <c r="AF123" s="85"/>
      <c r="AG123" s="74"/>
      <c r="AH123" s="86"/>
      <c r="AI123" s="86"/>
      <c r="AJ123" s="86"/>
      <c r="AK123" s="86"/>
      <c r="AL123" s="58"/>
      <c r="AM123" s="58"/>
      <c r="AN123" s="87"/>
      <c r="AO123" s="88"/>
      <c r="AP123" s="18"/>
    </row>
    <row r="124" spans="2:42" ht="15.6" x14ac:dyDescent="0.3">
      <c r="B124" s="102"/>
      <c r="C124" s="96"/>
      <c r="D124" s="96"/>
      <c r="E124" s="103"/>
      <c r="F124" s="103"/>
      <c r="G124" s="104"/>
      <c r="H124" s="104"/>
      <c r="I124" s="105" t="str">
        <f t="shared" si="2"/>
        <v/>
      </c>
      <c r="J124" s="103"/>
      <c r="K124" s="103" t="str">
        <f t="shared" si="3"/>
        <v/>
      </c>
      <c r="L124" s="106"/>
      <c r="M124" s="17"/>
      <c r="N124" s="99"/>
      <c r="O124" s="94"/>
      <c r="P124" s="100"/>
      <c r="Q124" s="94"/>
      <c r="R124" s="100"/>
      <c r="S124" s="94"/>
      <c r="T124" s="100"/>
      <c r="U124" s="94"/>
      <c r="V124" s="100"/>
      <c r="W124" s="94"/>
      <c r="X124" s="100"/>
      <c r="Y124" s="94"/>
      <c r="Z124" s="100"/>
      <c r="AA124" s="94"/>
      <c r="AB124" s="100"/>
      <c r="AC124" s="94"/>
      <c r="AD124" s="101"/>
      <c r="AE124" s="17"/>
      <c r="AF124" s="93"/>
      <c r="AG124" s="94"/>
      <c r="AH124" s="95"/>
      <c r="AI124" s="95"/>
      <c r="AJ124" s="95"/>
      <c r="AK124" s="95"/>
      <c r="AL124" s="96"/>
      <c r="AM124" s="96"/>
      <c r="AN124" s="97"/>
      <c r="AO124" s="98"/>
      <c r="AP124" s="18"/>
    </row>
    <row r="125" spans="2:42" ht="15.6" x14ac:dyDescent="0.3">
      <c r="B125" s="57"/>
      <c r="C125" s="58"/>
      <c r="D125" s="58"/>
      <c r="E125" s="59"/>
      <c r="F125" s="59"/>
      <c r="G125" s="60"/>
      <c r="H125" s="60"/>
      <c r="I125" s="61" t="str">
        <f t="shared" si="2"/>
        <v/>
      </c>
      <c r="J125" s="59"/>
      <c r="K125" s="59" t="str">
        <f t="shared" si="3"/>
        <v/>
      </c>
      <c r="L125" s="62"/>
      <c r="M125" s="17"/>
      <c r="N125" s="73"/>
      <c r="O125" s="74"/>
      <c r="P125" s="75"/>
      <c r="Q125" s="74"/>
      <c r="R125" s="75"/>
      <c r="S125" s="74"/>
      <c r="T125" s="75"/>
      <c r="U125" s="74"/>
      <c r="V125" s="75"/>
      <c r="W125" s="74"/>
      <c r="X125" s="75"/>
      <c r="Y125" s="74"/>
      <c r="Z125" s="75"/>
      <c r="AA125" s="74"/>
      <c r="AB125" s="75"/>
      <c r="AC125" s="74"/>
      <c r="AD125" s="76"/>
      <c r="AE125" s="17"/>
      <c r="AF125" s="85"/>
      <c r="AG125" s="74"/>
      <c r="AH125" s="86"/>
      <c r="AI125" s="86"/>
      <c r="AJ125" s="86"/>
      <c r="AK125" s="86"/>
      <c r="AL125" s="58"/>
      <c r="AM125" s="58"/>
      <c r="AN125" s="87"/>
      <c r="AO125" s="88"/>
      <c r="AP125" s="18"/>
    </row>
    <row r="126" spans="2:42" ht="15.6" x14ac:dyDescent="0.3">
      <c r="B126" s="102"/>
      <c r="C126" s="96"/>
      <c r="D126" s="96"/>
      <c r="E126" s="103"/>
      <c r="F126" s="103"/>
      <c r="G126" s="104"/>
      <c r="H126" s="104"/>
      <c r="I126" s="105" t="str">
        <f t="shared" si="2"/>
        <v/>
      </c>
      <c r="J126" s="103"/>
      <c r="K126" s="103" t="str">
        <f t="shared" si="3"/>
        <v/>
      </c>
      <c r="L126" s="106"/>
      <c r="M126" s="17"/>
      <c r="N126" s="99"/>
      <c r="O126" s="94"/>
      <c r="P126" s="100"/>
      <c r="Q126" s="94"/>
      <c r="R126" s="100"/>
      <c r="S126" s="94"/>
      <c r="T126" s="100"/>
      <c r="U126" s="94"/>
      <c r="V126" s="100"/>
      <c r="W126" s="94"/>
      <c r="X126" s="100"/>
      <c r="Y126" s="94"/>
      <c r="Z126" s="100"/>
      <c r="AA126" s="94"/>
      <c r="AB126" s="100"/>
      <c r="AC126" s="94"/>
      <c r="AD126" s="101"/>
      <c r="AE126" s="17"/>
      <c r="AF126" s="93"/>
      <c r="AG126" s="94"/>
      <c r="AH126" s="95"/>
      <c r="AI126" s="95"/>
      <c r="AJ126" s="95"/>
      <c r="AK126" s="95"/>
      <c r="AL126" s="96"/>
      <c r="AM126" s="96"/>
      <c r="AN126" s="97"/>
      <c r="AO126" s="98"/>
      <c r="AP126" s="18"/>
    </row>
    <row r="127" spans="2:42" ht="15.6" x14ac:dyDescent="0.3">
      <c r="B127" s="57"/>
      <c r="C127" s="58"/>
      <c r="D127" s="58"/>
      <c r="E127" s="59"/>
      <c r="F127" s="59"/>
      <c r="G127" s="60"/>
      <c r="H127" s="60"/>
      <c r="I127" s="61" t="str">
        <f t="shared" si="2"/>
        <v/>
      </c>
      <c r="J127" s="59"/>
      <c r="K127" s="59" t="str">
        <f t="shared" si="3"/>
        <v/>
      </c>
      <c r="L127" s="62"/>
      <c r="M127" s="17"/>
      <c r="N127" s="73"/>
      <c r="O127" s="74"/>
      <c r="P127" s="75"/>
      <c r="Q127" s="74"/>
      <c r="R127" s="75"/>
      <c r="S127" s="74"/>
      <c r="T127" s="75"/>
      <c r="U127" s="74"/>
      <c r="V127" s="75"/>
      <c r="W127" s="74"/>
      <c r="X127" s="75"/>
      <c r="Y127" s="74"/>
      <c r="Z127" s="75"/>
      <c r="AA127" s="74"/>
      <c r="AB127" s="75"/>
      <c r="AC127" s="74"/>
      <c r="AD127" s="76"/>
      <c r="AE127" s="17"/>
      <c r="AF127" s="85"/>
      <c r="AG127" s="74"/>
      <c r="AH127" s="86"/>
      <c r="AI127" s="86"/>
      <c r="AJ127" s="86"/>
      <c r="AK127" s="86"/>
      <c r="AL127" s="58"/>
      <c r="AM127" s="58"/>
      <c r="AN127" s="87"/>
      <c r="AO127" s="88"/>
      <c r="AP127" s="18"/>
    </row>
    <row r="128" spans="2:42" ht="15.6" x14ac:dyDescent="0.3">
      <c r="B128" s="102"/>
      <c r="C128" s="96"/>
      <c r="D128" s="96"/>
      <c r="E128" s="103"/>
      <c r="F128" s="103"/>
      <c r="G128" s="104"/>
      <c r="H128" s="104"/>
      <c r="I128" s="105" t="str">
        <f t="shared" si="2"/>
        <v/>
      </c>
      <c r="J128" s="103"/>
      <c r="K128" s="103" t="str">
        <f t="shared" si="3"/>
        <v/>
      </c>
      <c r="L128" s="106"/>
      <c r="M128" s="17"/>
      <c r="N128" s="99"/>
      <c r="O128" s="94"/>
      <c r="P128" s="100"/>
      <c r="Q128" s="94"/>
      <c r="R128" s="100"/>
      <c r="S128" s="94"/>
      <c r="T128" s="100"/>
      <c r="U128" s="94"/>
      <c r="V128" s="100"/>
      <c r="W128" s="94"/>
      <c r="X128" s="100"/>
      <c r="Y128" s="94"/>
      <c r="Z128" s="100"/>
      <c r="AA128" s="94"/>
      <c r="AB128" s="100"/>
      <c r="AC128" s="94"/>
      <c r="AD128" s="101"/>
      <c r="AE128" s="17"/>
      <c r="AF128" s="93"/>
      <c r="AG128" s="94"/>
      <c r="AH128" s="95"/>
      <c r="AI128" s="95"/>
      <c r="AJ128" s="95"/>
      <c r="AK128" s="95"/>
      <c r="AL128" s="96"/>
      <c r="AM128" s="96"/>
      <c r="AN128" s="97"/>
      <c r="AO128" s="98"/>
      <c r="AP128" s="18"/>
    </row>
    <row r="129" spans="2:42" ht="15.6" x14ac:dyDescent="0.3">
      <c r="B129" s="57"/>
      <c r="C129" s="58"/>
      <c r="D129" s="58"/>
      <c r="E129" s="59"/>
      <c r="F129" s="59"/>
      <c r="G129" s="60"/>
      <c r="H129" s="60"/>
      <c r="I129" s="61" t="str">
        <f t="shared" si="2"/>
        <v/>
      </c>
      <c r="J129" s="59"/>
      <c r="K129" s="59" t="str">
        <f t="shared" si="3"/>
        <v/>
      </c>
      <c r="L129" s="62"/>
      <c r="M129" s="17"/>
      <c r="N129" s="73"/>
      <c r="O129" s="74"/>
      <c r="P129" s="75"/>
      <c r="Q129" s="74"/>
      <c r="R129" s="75"/>
      <c r="S129" s="74"/>
      <c r="T129" s="75"/>
      <c r="U129" s="74"/>
      <c r="V129" s="75"/>
      <c r="W129" s="74"/>
      <c r="X129" s="75"/>
      <c r="Y129" s="74"/>
      <c r="Z129" s="75"/>
      <c r="AA129" s="74"/>
      <c r="AB129" s="75"/>
      <c r="AC129" s="74"/>
      <c r="AD129" s="76"/>
      <c r="AE129" s="17"/>
      <c r="AF129" s="85"/>
      <c r="AG129" s="74"/>
      <c r="AH129" s="86"/>
      <c r="AI129" s="86"/>
      <c r="AJ129" s="86"/>
      <c r="AK129" s="86"/>
      <c r="AL129" s="58"/>
      <c r="AM129" s="58"/>
      <c r="AN129" s="87"/>
      <c r="AO129" s="88"/>
      <c r="AP129" s="18"/>
    </row>
    <row r="130" spans="2:42" ht="15.6" x14ac:dyDescent="0.3">
      <c r="B130" s="102"/>
      <c r="C130" s="96"/>
      <c r="D130" s="96"/>
      <c r="E130" s="103"/>
      <c r="F130" s="103"/>
      <c r="G130" s="104"/>
      <c r="H130" s="104"/>
      <c r="I130" s="105" t="str">
        <f t="shared" si="2"/>
        <v/>
      </c>
      <c r="J130" s="103"/>
      <c r="K130" s="103" t="str">
        <f t="shared" si="3"/>
        <v/>
      </c>
      <c r="L130" s="106"/>
      <c r="M130" s="17"/>
      <c r="N130" s="99"/>
      <c r="O130" s="94"/>
      <c r="P130" s="100"/>
      <c r="Q130" s="94"/>
      <c r="R130" s="100"/>
      <c r="S130" s="94"/>
      <c r="T130" s="100"/>
      <c r="U130" s="94"/>
      <c r="V130" s="100"/>
      <c r="W130" s="94"/>
      <c r="X130" s="100"/>
      <c r="Y130" s="94"/>
      <c r="Z130" s="100"/>
      <c r="AA130" s="94"/>
      <c r="AB130" s="100"/>
      <c r="AC130" s="94"/>
      <c r="AD130" s="101"/>
      <c r="AE130" s="17"/>
      <c r="AF130" s="93"/>
      <c r="AG130" s="94"/>
      <c r="AH130" s="95"/>
      <c r="AI130" s="95"/>
      <c r="AJ130" s="95"/>
      <c r="AK130" s="95"/>
      <c r="AL130" s="96"/>
      <c r="AM130" s="96"/>
      <c r="AN130" s="97"/>
      <c r="AO130" s="98"/>
      <c r="AP130" s="18"/>
    </row>
    <row r="131" spans="2:42" ht="15.6" x14ac:dyDescent="0.3">
      <c r="B131" s="57"/>
      <c r="C131" s="58"/>
      <c r="D131" s="58"/>
      <c r="E131" s="59"/>
      <c r="F131" s="59"/>
      <c r="G131" s="60"/>
      <c r="H131" s="60"/>
      <c r="I131" s="61" t="str">
        <f t="shared" si="2"/>
        <v/>
      </c>
      <c r="J131" s="59"/>
      <c r="K131" s="59" t="str">
        <f t="shared" si="3"/>
        <v/>
      </c>
      <c r="L131" s="62"/>
      <c r="M131" s="17"/>
      <c r="N131" s="73"/>
      <c r="O131" s="74"/>
      <c r="P131" s="75"/>
      <c r="Q131" s="74"/>
      <c r="R131" s="75"/>
      <c r="S131" s="74"/>
      <c r="T131" s="75"/>
      <c r="U131" s="74"/>
      <c r="V131" s="75"/>
      <c r="W131" s="74"/>
      <c r="X131" s="75"/>
      <c r="Y131" s="74"/>
      <c r="Z131" s="75"/>
      <c r="AA131" s="74"/>
      <c r="AB131" s="75"/>
      <c r="AC131" s="74"/>
      <c r="AD131" s="76"/>
      <c r="AE131" s="17"/>
      <c r="AF131" s="85"/>
      <c r="AG131" s="74"/>
      <c r="AH131" s="86"/>
      <c r="AI131" s="86"/>
      <c r="AJ131" s="86"/>
      <c r="AK131" s="86"/>
      <c r="AL131" s="58"/>
      <c r="AM131" s="58"/>
      <c r="AN131" s="87"/>
      <c r="AO131" s="88"/>
      <c r="AP131" s="18"/>
    </row>
    <row r="132" spans="2:42" ht="15.6" x14ac:dyDescent="0.3">
      <c r="B132" s="102"/>
      <c r="C132" s="96"/>
      <c r="D132" s="96"/>
      <c r="E132" s="103"/>
      <c r="F132" s="103"/>
      <c r="G132" s="104"/>
      <c r="H132" s="104"/>
      <c r="I132" s="105" t="str">
        <f t="shared" si="2"/>
        <v/>
      </c>
      <c r="J132" s="103"/>
      <c r="K132" s="103" t="str">
        <f t="shared" si="3"/>
        <v/>
      </c>
      <c r="L132" s="106"/>
      <c r="M132" s="17"/>
      <c r="N132" s="99"/>
      <c r="O132" s="94"/>
      <c r="P132" s="100"/>
      <c r="Q132" s="94"/>
      <c r="R132" s="100"/>
      <c r="S132" s="94"/>
      <c r="T132" s="100"/>
      <c r="U132" s="94"/>
      <c r="V132" s="100"/>
      <c r="W132" s="94"/>
      <c r="X132" s="100"/>
      <c r="Y132" s="94"/>
      <c r="Z132" s="100"/>
      <c r="AA132" s="94"/>
      <c r="AB132" s="100"/>
      <c r="AC132" s="94"/>
      <c r="AD132" s="101"/>
      <c r="AE132" s="17"/>
      <c r="AF132" s="93"/>
      <c r="AG132" s="94"/>
      <c r="AH132" s="95"/>
      <c r="AI132" s="95"/>
      <c r="AJ132" s="95"/>
      <c r="AK132" s="95"/>
      <c r="AL132" s="96"/>
      <c r="AM132" s="96"/>
      <c r="AN132" s="97"/>
      <c r="AO132" s="98"/>
      <c r="AP132" s="18"/>
    </row>
    <row r="133" spans="2:42" ht="15.6" x14ac:dyDescent="0.3">
      <c r="B133" s="57"/>
      <c r="C133" s="58"/>
      <c r="D133" s="58"/>
      <c r="E133" s="59"/>
      <c r="F133" s="59"/>
      <c r="G133" s="60"/>
      <c r="H133" s="60"/>
      <c r="I133" s="61" t="str">
        <f t="shared" si="2"/>
        <v/>
      </c>
      <c r="J133" s="59"/>
      <c r="K133" s="59" t="str">
        <f t="shared" si="3"/>
        <v/>
      </c>
      <c r="L133" s="62"/>
      <c r="M133" s="17"/>
      <c r="N133" s="73"/>
      <c r="O133" s="74"/>
      <c r="P133" s="75"/>
      <c r="Q133" s="74"/>
      <c r="R133" s="75"/>
      <c r="S133" s="74"/>
      <c r="T133" s="75"/>
      <c r="U133" s="74"/>
      <c r="V133" s="75"/>
      <c r="W133" s="74"/>
      <c r="X133" s="75"/>
      <c r="Y133" s="74"/>
      <c r="Z133" s="75"/>
      <c r="AA133" s="74"/>
      <c r="AB133" s="75"/>
      <c r="AC133" s="74"/>
      <c r="AD133" s="76"/>
      <c r="AE133" s="17"/>
      <c r="AF133" s="85"/>
      <c r="AG133" s="74"/>
      <c r="AH133" s="86"/>
      <c r="AI133" s="86"/>
      <c r="AJ133" s="86"/>
      <c r="AK133" s="86"/>
      <c r="AL133" s="58"/>
      <c r="AM133" s="58"/>
      <c r="AN133" s="87"/>
      <c r="AO133" s="88"/>
      <c r="AP133" s="18"/>
    </row>
    <row r="134" spans="2:42" ht="15.6" x14ac:dyDescent="0.3">
      <c r="B134" s="102"/>
      <c r="C134" s="96"/>
      <c r="D134" s="96"/>
      <c r="E134" s="103"/>
      <c r="F134" s="103"/>
      <c r="G134" s="104"/>
      <c r="H134" s="104"/>
      <c r="I134" s="105" t="str">
        <f t="shared" si="2"/>
        <v/>
      </c>
      <c r="J134" s="103"/>
      <c r="K134" s="103" t="str">
        <f t="shared" si="3"/>
        <v/>
      </c>
      <c r="L134" s="106"/>
      <c r="M134" s="17"/>
      <c r="N134" s="99"/>
      <c r="O134" s="94"/>
      <c r="P134" s="100"/>
      <c r="Q134" s="94"/>
      <c r="R134" s="100"/>
      <c r="S134" s="94"/>
      <c r="T134" s="100"/>
      <c r="U134" s="94"/>
      <c r="V134" s="100"/>
      <c r="W134" s="94"/>
      <c r="X134" s="100"/>
      <c r="Y134" s="94"/>
      <c r="Z134" s="100"/>
      <c r="AA134" s="94"/>
      <c r="AB134" s="100"/>
      <c r="AC134" s="94"/>
      <c r="AD134" s="101"/>
      <c r="AE134" s="17"/>
      <c r="AF134" s="93"/>
      <c r="AG134" s="94"/>
      <c r="AH134" s="95"/>
      <c r="AI134" s="95"/>
      <c r="AJ134" s="95"/>
      <c r="AK134" s="95"/>
      <c r="AL134" s="96"/>
      <c r="AM134" s="96"/>
      <c r="AN134" s="97"/>
      <c r="AO134" s="98"/>
      <c r="AP134" s="18"/>
    </row>
    <row r="135" spans="2:42" ht="15.6" x14ac:dyDescent="0.3">
      <c r="B135" s="57"/>
      <c r="C135" s="58"/>
      <c r="D135" s="58"/>
      <c r="E135" s="59"/>
      <c r="F135" s="59"/>
      <c r="G135" s="60"/>
      <c r="H135" s="60"/>
      <c r="I135" s="61" t="str">
        <f t="shared" si="2"/>
        <v/>
      </c>
      <c r="J135" s="59"/>
      <c r="K135" s="59" t="str">
        <f t="shared" si="3"/>
        <v/>
      </c>
      <c r="L135" s="62"/>
      <c r="M135" s="17"/>
      <c r="N135" s="73"/>
      <c r="O135" s="74"/>
      <c r="P135" s="75"/>
      <c r="Q135" s="74"/>
      <c r="R135" s="75"/>
      <c r="S135" s="74"/>
      <c r="T135" s="75"/>
      <c r="U135" s="74"/>
      <c r="V135" s="75"/>
      <c r="W135" s="74"/>
      <c r="X135" s="75"/>
      <c r="Y135" s="74"/>
      <c r="Z135" s="75"/>
      <c r="AA135" s="74"/>
      <c r="AB135" s="75"/>
      <c r="AC135" s="74"/>
      <c r="AD135" s="76"/>
      <c r="AE135" s="17"/>
      <c r="AF135" s="85"/>
      <c r="AG135" s="74"/>
      <c r="AH135" s="86"/>
      <c r="AI135" s="86"/>
      <c r="AJ135" s="86"/>
      <c r="AK135" s="86"/>
      <c r="AL135" s="58"/>
      <c r="AM135" s="58"/>
      <c r="AN135" s="87"/>
      <c r="AO135" s="88"/>
      <c r="AP135" s="18"/>
    </row>
    <row r="136" spans="2:42" ht="15.6" x14ac:dyDescent="0.3">
      <c r="B136" s="102"/>
      <c r="C136" s="96"/>
      <c r="D136" s="96"/>
      <c r="E136" s="103"/>
      <c r="F136" s="103"/>
      <c r="G136" s="104"/>
      <c r="H136" s="104"/>
      <c r="I136" s="105" t="str">
        <f t="shared" ref="I136:I151" si="4">IFERROR(G136/H136,"")</f>
        <v/>
      </c>
      <c r="J136" s="103"/>
      <c r="K136" s="103" t="str">
        <f t="shared" ref="K136:K151" si="5">IF(B136="","",$C$2)</f>
        <v/>
      </c>
      <c r="L136" s="106"/>
      <c r="M136" s="17"/>
      <c r="N136" s="99"/>
      <c r="O136" s="94"/>
      <c r="P136" s="100"/>
      <c r="Q136" s="94"/>
      <c r="R136" s="100"/>
      <c r="S136" s="94"/>
      <c r="T136" s="100"/>
      <c r="U136" s="94"/>
      <c r="V136" s="100"/>
      <c r="W136" s="94"/>
      <c r="X136" s="100"/>
      <c r="Y136" s="94"/>
      <c r="Z136" s="100"/>
      <c r="AA136" s="94"/>
      <c r="AB136" s="100"/>
      <c r="AC136" s="94"/>
      <c r="AD136" s="101"/>
      <c r="AE136" s="17"/>
      <c r="AF136" s="93"/>
      <c r="AG136" s="94"/>
      <c r="AH136" s="95"/>
      <c r="AI136" s="95"/>
      <c r="AJ136" s="95"/>
      <c r="AK136" s="95"/>
      <c r="AL136" s="96"/>
      <c r="AM136" s="96"/>
      <c r="AN136" s="97"/>
      <c r="AO136" s="98"/>
      <c r="AP136" s="18"/>
    </row>
    <row r="137" spans="2:42" ht="15.6" x14ac:dyDescent="0.3">
      <c r="B137" s="57"/>
      <c r="C137" s="58"/>
      <c r="D137" s="58"/>
      <c r="E137" s="59"/>
      <c r="F137" s="59"/>
      <c r="G137" s="60"/>
      <c r="H137" s="60"/>
      <c r="I137" s="61" t="str">
        <f t="shared" si="4"/>
        <v/>
      </c>
      <c r="J137" s="59"/>
      <c r="K137" s="59" t="str">
        <f t="shared" si="5"/>
        <v/>
      </c>
      <c r="L137" s="62"/>
      <c r="M137" s="17"/>
      <c r="N137" s="73"/>
      <c r="O137" s="74"/>
      <c r="P137" s="75"/>
      <c r="Q137" s="74"/>
      <c r="R137" s="75"/>
      <c r="S137" s="74"/>
      <c r="T137" s="75"/>
      <c r="U137" s="74"/>
      <c r="V137" s="75"/>
      <c r="W137" s="74"/>
      <c r="X137" s="75"/>
      <c r="Y137" s="74"/>
      <c r="Z137" s="75"/>
      <c r="AA137" s="74"/>
      <c r="AB137" s="75"/>
      <c r="AC137" s="74"/>
      <c r="AD137" s="76"/>
      <c r="AE137" s="17"/>
      <c r="AF137" s="85"/>
      <c r="AG137" s="74"/>
      <c r="AH137" s="86"/>
      <c r="AI137" s="86"/>
      <c r="AJ137" s="86"/>
      <c r="AK137" s="86"/>
      <c r="AL137" s="58"/>
      <c r="AM137" s="58"/>
      <c r="AN137" s="87"/>
      <c r="AO137" s="88"/>
      <c r="AP137" s="18"/>
    </row>
    <row r="138" spans="2:42" ht="15.6" x14ac:dyDescent="0.3">
      <c r="B138" s="102"/>
      <c r="C138" s="96"/>
      <c r="D138" s="96"/>
      <c r="E138" s="103"/>
      <c r="F138" s="103"/>
      <c r="G138" s="104"/>
      <c r="H138" s="104"/>
      <c r="I138" s="105" t="str">
        <f t="shared" si="4"/>
        <v/>
      </c>
      <c r="J138" s="103"/>
      <c r="K138" s="103" t="str">
        <f t="shared" si="5"/>
        <v/>
      </c>
      <c r="L138" s="106"/>
      <c r="M138" s="17"/>
      <c r="N138" s="99"/>
      <c r="O138" s="94"/>
      <c r="P138" s="100"/>
      <c r="Q138" s="94"/>
      <c r="R138" s="100"/>
      <c r="S138" s="94"/>
      <c r="T138" s="100"/>
      <c r="U138" s="94"/>
      <c r="V138" s="100"/>
      <c r="W138" s="94"/>
      <c r="X138" s="100"/>
      <c r="Y138" s="94"/>
      <c r="Z138" s="100"/>
      <c r="AA138" s="94"/>
      <c r="AB138" s="100"/>
      <c r="AC138" s="94"/>
      <c r="AD138" s="101"/>
      <c r="AE138" s="17"/>
      <c r="AF138" s="93"/>
      <c r="AG138" s="94"/>
      <c r="AH138" s="95"/>
      <c r="AI138" s="95"/>
      <c r="AJ138" s="95"/>
      <c r="AK138" s="95"/>
      <c r="AL138" s="96"/>
      <c r="AM138" s="96"/>
      <c r="AN138" s="97"/>
      <c r="AO138" s="98"/>
      <c r="AP138" s="18"/>
    </row>
    <row r="139" spans="2:42" ht="15.6" x14ac:dyDescent="0.3">
      <c r="B139" s="57"/>
      <c r="C139" s="58"/>
      <c r="D139" s="58"/>
      <c r="E139" s="59"/>
      <c r="F139" s="59"/>
      <c r="G139" s="60"/>
      <c r="H139" s="60"/>
      <c r="I139" s="61" t="str">
        <f t="shared" si="4"/>
        <v/>
      </c>
      <c r="J139" s="59"/>
      <c r="K139" s="59" t="str">
        <f t="shared" si="5"/>
        <v/>
      </c>
      <c r="L139" s="62"/>
      <c r="M139" s="17"/>
      <c r="N139" s="73"/>
      <c r="O139" s="74"/>
      <c r="P139" s="75"/>
      <c r="Q139" s="74"/>
      <c r="R139" s="75"/>
      <c r="S139" s="74"/>
      <c r="T139" s="75"/>
      <c r="U139" s="74"/>
      <c r="V139" s="75"/>
      <c r="W139" s="74"/>
      <c r="X139" s="75"/>
      <c r="Y139" s="74"/>
      <c r="Z139" s="75"/>
      <c r="AA139" s="74"/>
      <c r="AB139" s="75"/>
      <c r="AC139" s="74"/>
      <c r="AD139" s="76"/>
      <c r="AE139" s="17"/>
      <c r="AF139" s="85"/>
      <c r="AG139" s="74"/>
      <c r="AH139" s="86"/>
      <c r="AI139" s="86"/>
      <c r="AJ139" s="86"/>
      <c r="AK139" s="86"/>
      <c r="AL139" s="58"/>
      <c r="AM139" s="58"/>
      <c r="AN139" s="87"/>
      <c r="AO139" s="88"/>
      <c r="AP139" s="18"/>
    </row>
    <row r="140" spans="2:42" ht="15.6" x14ac:dyDescent="0.3">
      <c r="B140" s="102"/>
      <c r="C140" s="96"/>
      <c r="D140" s="96"/>
      <c r="E140" s="103"/>
      <c r="F140" s="103"/>
      <c r="G140" s="104"/>
      <c r="H140" s="104"/>
      <c r="I140" s="105" t="str">
        <f t="shared" si="4"/>
        <v/>
      </c>
      <c r="J140" s="103"/>
      <c r="K140" s="103" t="str">
        <f t="shared" si="5"/>
        <v/>
      </c>
      <c r="L140" s="106"/>
      <c r="M140" s="17"/>
      <c r="N140" s="99"/>
      <c r="O140" s="94"/>
      <c r="P140" s="100"/>
      <c r="Q140" s="94"/>
      <c r="R140" s="100"/>
      <c r="S140" s="94"/>
      <c r="T140" s="100"/>
      <c r="U140" s="94"/>
      <c r="V140" s="100"/>
      <c r="W140" s="94"/>
      <c r="X140" s="100"/>
      <c r="Y140" s="94"/>
      <c r="Z140" s="100"/>
      <c r="AA140" s="94"/>
      <c r="AB140" s="100"/>
      <c r="AC140" s="94"/>
      <c r="AD140" s="101"/>
      <c r="AE140" s="17"/>
      <c r="AF140" s="93"/>
      <c r="AG140" s="94"/>
      <c r="AH140" s="95"/>
      <c r="AI140" s="95"/>
      <c r="AJ140" s="95"/>
      <c r="AK140" s="95"/>
      <c r="AL140" s="96"/>
      <c r="AM140" s="96"/>
      <c r="AN140" s="97"/>
      <c r="AO140" s="98"/>
      <c r="AP140" s="18"/>
    </row>
    <row r="141" spans="2:42" ht="15.6" x14ac:dyDescent="0.3">
      <c r="B141" s="57"/>
      <c r="C141" s="58"/>
      <c r="D141" s="58"/>
      <c r="E141" s="59"/>
      <c r="F141" s="59"/>
      <c r="G141" s="60"/>
      <c r="H141" s="60"/>
      <c r="I141" s="61" t="str">
        <f t="shared" si="4"/>
        <v/>
      </c>
      <c r="J141" s="59"/>
      <c r="K141" s="59" t="str">
        <f t="shared" si="5"/>
        <v/>
      </c>
      <c r="L141" s="62"/>
      <c r="M141" s="17"/>
      <c r="N141" s="73"/>
      <c r="O141" s="74"/>
      <c r="P141" s="75"/>
      <c r="Q141" s="74"/>
      <c r="R141" s="75"/>
      <c r="S141" s="74"/>
      <c r="T141" s="75"/>
      <c r="U141" s="74"/>
      <c r="V141" s="75"/>
      <c r="W141" s="74"/>
      <c r="X141" s="75"/>
      <c r="Y141" s="74"/>
      <c r="Z141" s="75"/>
      <c r="AA141" s="74"/>
      <c r="AB141" s="75"/>
      <c r="AC141" s="74"/>
      <c r="AD141" s="76"/>
      <c r="AE141" s="17"/>
      <c r="AF141" s="85"/>
      <c r="AG141" s="74"/>
      <c r="AH141" s="86"/>
      <c r="AI141" s="86"/>
      <c r="AJ141" s="86"/>
      <c r="AK141" s="86"/>
      <c r="AL141" s="58"/>
      <c r="AM141" s="58"/>
      <c r="AN141" s="87"/>
      <c r="AO141" s="88"/>
      <c r="AP141" s="18"/>
    </row>
    <row r="142" spans="2:42" ht="15.6" x14ac:dyDescent="0.3">
      <c r="B142" s="102"/>
      <c r="C142" s="96"/>
      <c r="D142" s="96"/>
      <c r="E142" s="103"/>
      <c r="F142" s="103"/>
      <c r="G142" s="104"/>
      <c r="H142" s="104"/>
      <c r="I142" s="105" t="str">
        <f t="shared" si="4"/>
        <v/>
      </c>
      <c r="J142" s="103"/>
      <c r="K142" s="103" t="str">
        <f t="shared" si="5"/>
        <v/>
      </c>
      <c r="L142" s="106"/>
      <c r="M142" s="17"/>
      <c r="N142" s="99"/>
      <c r="O142" s="94"/>
      <c r="P142" s="100"/>
      <c r="Q142" s="94"/>
      <c r="R142" s="100"/>
      <c r="S142" s="94"/>
      <c r="T142" s="100"/>
      <c r="U142" s="94"/>
      <c r="V142" s="100"/>
      <c r="W142" s="94"/>
      <c r="X142" s="100"/>
      <c r="Y142" s="94"/>
      <c r="Z142" s="100"/>
      <c r="AA142" s="94"/>
      <c r="AB142" s="100"/>
      <c r="AC142" s="94"/>
      <c r="AD142" s="101"/>
      <c r="AE142" s="17"/>
      <c r="AF142" s="93"/>
      <c r="AG142" s="94"/>
      <c r="AH142" s="95"/>
      <c r="AI142" s="95"/>
      <c r="AJ142" s="95"/>
      <c r="AK142" s="95"/>
      <c r="AL142" s="96"/>
      <c r="AM142" s="96"/>
      <c r="AN142" s="97"/>
      <c r="AO142" s="98"/>
      <c r="AP142" s="18"/>
    </row>
    <row r="143" spans="2:42" ht="15.6" x14ac:dyDescent="0.3">
      <c r="B143" s="57"/>
      <c r="C143" s="58"/>
      <c r="D143" s="58"/>
      <c r="E143" s="59"/>
      <c r="F143" s="59"/>
      <c r="G143" s="60"/>
      <c r="H143" s="60"/>
      <c r="I143" s="61" t="str">
        <f t="shared" si="4"/>
        <v/>
      </c>
      <c r="J143" s="59"/>
      <c r="K143" s="59" t="str">
        <f t="shared" si="5"/>
        <v/>
      </c>
      <c r="L143" s="62"/>
      <c r="M143" s="17"/>
      <c r="N143" s="73"/>
      <c r="O143" s="74"/>
      <c r="P143" s="75"/>
      <c r="Q143" s="74"/>
      <c r="R143" s="75"/>
      <c r="S143" s="74"/>
      <c r="T143" s="75"/>
      <c r="U143" s="74"/>
      <c r="V143" s="75"/>
      <c r="W143" s="74"/>
      <c r="X143" s="75"/>
      <c r="Y143" s="74"/>
      <c r="Z143" s="75"/>
      <c r="AA143" s="74"/>
      <c r="AB143" s="75"/>
      <c r="AC143" s="74"/>
      <c r="AD143" s="76"/>
      <c r="AE143" s="17"/>
      <c r="AF143" s="85"/>
      <c r="AG143" s="74"/>
      <c r="AH143" s="86"/>
      <c r="AI143" s="86"/>
      <c r="AJ143" s="86"/>
      <c r="AK143" s="86"/>
      <c r="AL143" s="58"/>
      <c r="AM143" s="58"/>
      <c r="AN143" s="87"/>
      <c r="AO143" s="88"/>
      <c r="AP143" s="18"/>
    </row>
    <row r="144" spans="2:42" ht="15.6" x14ac:dyDescent="0.3">
      <c r="B144" s="102"/>
      <c r="C144" s="96"/>
      <c r="D144" s="96"/>
      <c r="E144" s="103"/>
      <c r="F144" s="103"/>
      <c r="G144" s="104"/>
      <c r="H144" s="104"/>
      <c r="I144" s="105" t="str">
        <f t="shared" si="4"/>
        <v/>
      </c>
      <c r="J144" s="103"/>
      <c r="K144" s="103" t="str">
        <f t="shared" si="5"/>
        <v/>
      </c>
      <c r="L144" s="106"/>
      <c r="M144" s="17"/>
      <c r="N144" s="99"/>
      <c r="O144" s="94"/>
      <c r="P144" s="100"/>
      <c r="Q144" s="94"/>
      <c r="R144" s="100"/>
      <c r="S144" s="94"/>
      <c r="T144" s="100"/>
      <c r="U144" s="94"/>
      <c r="V144" s="100"/>
      <c r="W144" s="94"/>
      <c r="X144" s="100"/>
      <c r="Y144" s="94"/>
      <c r="Z144" s="100"/>
      <c r="AA144" s="94"/>
      <c r="AB144" s="100"/>
      <c r="AC144" s="94"/>
      <c r="AD144" s="101"/>
      <c r="AE144" s="17"/>
      <c r="AF144" s="93"/>
      <c r="AG144" s="94"/>
      <c r="AH144" s="95"/>
      <c r="AI144" s="95"/>
      <c r="AJ144" s="95"/>
      <c r="AK144" s="95"/>
      <c r="AL144" s="96"/>
      <c r="AM144" s="96"/>
      <c r="AN144" s="97"/>
      <c r="AO144" s="98"/>
    </row>
    <row r="145" spans="2:41" ht="15.6" x14ac:dyDescent="0.3">
      <c r="B145" s="57"/>
      <c r="C145" s="58"/>
      <c r="D145" s="58"/>
      <c r="E145" s="59"/>
      <c r="F145" s="59"/>
      <c r="G145" s="60"/>
      <c r="H145" s="60"/>
      <c r="I145" s="61" t="str">
        <f t="shared" si="4"/>
        <v/>
      </c>
      <c r="J145" s="59"/>
      <c r="K145" s="59" t="str">
        <f t="shared" si="5"/>
        <v/>
      </c>
      <c r="L145" s="62"/>
      <c r="M145" s="17"/>
      <c r="N145" s="73"/>
      <c r="O145" s="74"/>
      <c r="P145" s="75"/>
      <c r="Q145" s="74"/>
      <c r="R145" s="75"/>
      <c r="S145" s="74"/>
      <c r="T145" s="75"/>
      <c r="U145" s="74"/>
      <c r="V145" s="75"/>
      <c r="W145" s="74"/>
      <c r="X145" s="75"/>
      <c r="Y145" s="74"/>
      <c r="Z145" s="75"/>
      <c r="AA145" s="74"/>
      <c r="AB145" s="75"/>
      <c r="AC145" s="74"/>
      <c r="AD145" s="76"/>
      <c r="AE145" s="17"/>
      <c r="AF145" s="85"/>
      <c r="AG145" s="74"/>
      <c r="AH145" s="86"/>
      <c r="AI145" s="86"/>
      <c r="AJ145" s="86"/>
      <c r="AK145" s="86"/>
      <c r="AL145" s="58"/>
      <c r="AM145" s="58"/>
      <c r="AN145" s="87"/>
      <c r="AO145" s="88"/>
    </row>
    <row r="146" spans="2:41" ht="15.6" x14ac:dyDescent="0.3">
      <c r="B146" s="102"/>
      <c r="C146" s="96"/>
      <c r="D146" s="96"/>
      <c r="E146" s="103"/>
      <c r="F146" s="103"/>
      <c r="G146" s="104"/>
      <c r="H146" s="104"/>
      <c r="I146" s="105" t="str">
        <f t="shared" si="4"/>
        <v/>
      </c>
      <c r="J146" s="103"/>
      <c r="K146" s="103" t="str">
        <f t="shared" si="5"/>
        <v/>
      </c>
      <c r="L146" s="106"/>
      <c r="M146" s="17"/>
      <c r="N146" s="99"/>
      <c r="O146" s="94"/>
      <c r="P146" s="100"/>
      <c r="Q146" s="94"/>
      <c r="R146" s="100"/>
      <c r="S146" s="94"/>
      <c r="T146" s="100"/>
      <c r="U146" s="94"/>
      <c r="V146" s="100"/>
      <c r="W146" s="94"/>
      <c r="X146" s="100"/>
      <c r="Y146" s="94"/>
      <c r="Z146" s="100"/>
      <c r="AA146" s="94"/>
      <c r="AB146" s="100"/>
      <c r="AC146" s="94"/>
      <c r="AD146" s="101"/>
      <c r="AE146" s="17"/>
      <c r="AF146" s="93"/>
      <c r="AG146" s="94"/>
      <c r="AH146" s="95"/>
      <c r="AI146" s="95"/>
      <c r="AJ146" s="95"/>
      <c r="AK146" s="95"/>
      <c r="AL146" s="96"/>
      <c r="AM146" s="96"/>
      <c r="AN146" s="97"/>
      <c r="AO146" s="98"/>
    </row>
    <row r="147" spans="2:41" ht="15.6" x14ac:dyDescent="0.3">
      <c r="B147" s="57"/>
      <c r="C147" s="58"/>
      <c r="D147" s="58"/>
      <c r="E147" s="59"/>
      <c r="F147" s="59"/>
      <c r="G147" s="60"/>
      <c r="H147" s="60"/>
      <c r="I147" s="61" t="str">
        <f t="shared" si="4"/>
        <v/>
      </c>
      <c r="J147" s="59"/>
      <c r="K147" s="59" t="str">
        <f t="shared" si="5"/>
        <v/>
      </c>
      <c r="L147" s="62"/>
      <c r="M147" s="17"/>
      <c r="N147" s="73"/>
      <c r="O147" s="74"/>
      <c r="P147" s="75"/>
      <c r="Q147" s="74"/>
      <c r="R147" s="75"/>
      <c r="S147" s="74"/>
      <c r="T147" s="75"/>
      <c r="U147" s="74"/>
      <c r="V147" s="75"/>
      <c r="W147" s="74"/>
      <c r="X147" s="75"/>
      <c r="Y147" s="74"/>
      <c r="Z147" s="75"/>
      <c r="AA147" s="74"/>
      <c r="AB147" s="75"/>
      <c r="AC147" s="74"/>
      <c r="AD147" s="76"/>
      <c r="AE147" s="17"/>
      <c r="AF147" s="85"/>
      <c r="AG147" s="74"/>
      <c r="AH147" s="86"/>
      <c r="AI147" s="86"/>
      <c r="AJ147" s="86"/>
      <c r="AK147" s="86"/>
      <c r="AL147" s="58"/>
      <c r="AM147" s="58"/>
      <c r="AN147" s="87"/>
      <c r="AO147" s="88"/>
    </row>
    <row r="148" spans="2:41" ht="15.6" x14ac:dyDescent="0.3">
      <c r="B148" s="102"/>
      <c r="C148" s="96"/>
      <c r="D148" s="96"/>
      <c r="E148" s="103"/>
      <c r="F148" s="103"/>
      <c r="G148" s="104"/>
      <c r="H148" s="104"/>
      <c r="I148" s="105" t="str">
        <f t="shared" si="4"/>
        <v/>
      </c>
      <c r="J148" s="103"/>
      <c r="K148" s="103" t="str">
        <f t="shared" si="5"/>
        <v/>
      </c>
      <c r="L148" s="106"/>
      <c r="M148" s="17"/>
      <c r="N148" s="99"/>
      <c r="O148" s="94"/>
      <c r="P148" s="100"/>
      <c r="Q148" s="94"/>
      <c r="R148" s="100"/>
      <c r="S148" s="94"/>
      <c r="T148" s="100"/>
      <c r="U148" s="94"/>
      <c r="V148" s="100"/>
      <c r="W148" s="94"/>
      <c r="X148" s="100"/>
      <c r="Y148" s="94"/>
      <c r="Z148" s="100"/>
      <c r="AA148" s="94"/>
      <c r="AB148" s="100"/>
      <c r="AC148" s="94"/>
      <c r="AD148" s="101"/>
      <c r="AE148" s="17"/>
      <c r="AF148" s="93"/>
      <c r="AG148" s="94"/>
      <c r="AH148" s="95"/>
      <c r="AI148" s="95"/>
      <c r="AJ148" s="95"/>
      <c r="AK148" s="95"/>
      <c r="AL148" s="96"/>
      <c r="AM148" s="96"/>
      <c r="AN148" s="97"/>
      <c r="AO148" s="98"/>
    </row>
    <row r="149" spans="2:41" ht="15.6" x14ac:dyDescent="0.3">
      <c r="B149" s="57"/>
      <c r="C149" s="58"/>
      <c r="D149" s="58"/>
      <c r="E149" s="59"/>
      <c r="F149" s="59"/>
      <c r="G149" s="60"/>
      <c r="H149" s="60"/>
      <c r="I149" s="61" t="str">
        <f t="shared" si="4"/>
        <v/>
      </c>
      <c r="J149" s="59"/>
      <c r="K149" s="59" t="str">
        <f t="shared" si="5"/>
        <v/>
      </c>
      <c r="L149" s="62"/>
      <c r="M149" s="17"/>
      <c r="N149" s="73"/>
      <c r="O149" s="74"/>
      <c r="P149" s="75"/>
      <c r="Q149" s="74"/>
      <c r="R149" s="75"/>
      <c r="S149" s="74"/>
      <c r="T149" s="75"/>
      <c r="U149" s="74"/>
      <c r="V149" s="75"/>
      <c r="W149" s="74"/>
      <c r="X149" s="75"/>
      <c r="Y149" s="74"/>
      <c r="Z149" s="75"/>
      <c r="AA149" s="74"/>
      <c r="AB149" s="75"/>
      <c r="AC149" s="74"/>
      <c r="AD149" s="76"/>
      <c r="AE149" s="17"/>
      <c r="AF149" s="85"/>
      <c r="AG149" s="74"/>
      <c r="AH149" s="86"/>
      <c r="AI149" s="86"/>
      <c r="AJ149" s="86"/>
      <c r="AK149" s="86"/>
      <c r="AL149" s="58"/>
      <c r="AM149" s="58"/>
      <c r="AN149" s="87"/>
      <c r="AO149" s="88"/>
    </row>
    <row r="150" spans="2:41" ht="15.6" x14ac:dyDescent="0.3">
      <c r="B150" s="102"/>
      <c r="C150" s="96"/>
      <c r="D150" s="96"/>
      <c r="E150" s="103"/>
      <c r="F150" s="103"/>
      <c r="G150" s="104"/>
      <c r="H150" s="104"/>
      <c r="I150" s="105" t="str">
        <f t="shared" si="4"/>
        <v/>
      </c>
      <c r="J150" s="103"/>
      <c r="K150" s="103" t="str">
        <f t="shared" si="5"/>
        <v/>
      </c>
      <c r="L150" s="106"/>
      <c r="M150" s="17"/>
      <c r="N150" s="99"/>
      <c r="O150" s="94"/>
      <c r="P150" s="100"/>
      <c r="Q150" s="94"/>
      <c r="R150" s="100"/>
      <c r="S150" s="94"/>
      <c r="T150" s="100"/>
      <c r="U150" s="94"/>
      <c r="V150" s="100"/>
      <c r="W150" s="94"/>
      <c r="X150" s="100"/>
      <c r="Y150" s="94"/>
      <c r="Z150" s="100"/>
      <c r="AA150" s="94"/>
      <c r="AB150" s="100"/>
      <c r="AC150" s="94"/>
      <c r="AD150" s="101"/>
      <c r="AE150" s="17"/>
      <c r="AF150" s="93"/>
      <c r="AG150" s="94"/>
      <c r="AH150" s="95"/>
      <c r="AI150" s="95"/>
      <c r="AJ150" s="95"/>
      <c r="AK150" s="95"/>
      <c r="AL150" s="96"/>
      <c r="AM150" s="96"/>
      <c r="AN150" s="97"/>
      <c r="AO150" s="98"/>
    </row>
    <row r="151" spans="2:41" ht="15.6" x14ac:dyDescent="0.3">
      <c r="B151" s="57"/>
      <c r="C151" s="58"/>
      <c r="D151" s="58"/>
      <c r="E151" s="59"/>
      <c r="F151" s="59"/>
      <c r="G151" s="60"/>
      <c r="H151" s="60"/>
      <c r="I151" s="61" t="str">
        <f t="shared" si="4"/>
        <v/>
      </c>
      <c r="J151" s="59"/>
      <c r="K151" s="59" t="str">
        <f t="shared" si="5"/>
        <v/>
      </c>
      <c r="L151" s="62"/>
      <c r="M151" s="17"/>
      <c r="N151" s="73"/>
      <c r="O151" s="74"/>
      <c r="P151" s="75"/>
      <c r="Q151" s="74"/>
      <c r="R151" s="75"/>
      <c r="S151" s="74"/>
      <c r="T151" s="75"/>
      <c r="U151" s="74"/>
      <c r="V151" s="75"/>
      <c r="W151" s="74"/>
      <c r="X151" s="75"/>
      <c r="Y151" s="74"/>
      <c r="Z151" s="75"/>
      <c r="AA151" s="74"/>
      <c r="AB151" s="75"/>
      <c r="AC151" s="74"/>
      <c r="AD151" s="76"/>
      <c r="AE151" s="17"/>
      <c r="AF151" s="85"/>
      <c r="AG151" s="74"/>
      <c r="AH151" s="86"/>
      <c r="AI151" s="86"/>
      <c r="AJ151" s="86"/>
      <c r="AK151" s="86"/>
      <c r="AL151" s="58"/>
      <c r="AM151" s="58"/>
      <c r="AN151" s="87"/>
      <c r="AO151" s="88"/>
    </row>
    <row r="152" spans="2:41" ht="15.6" x14ac:dyDescent="0.3">
      <c r="B152" s="102"/>
      <c r="C152" s="96"/>
      <c r="D152" s="96"/>
      <c r="E152" s="103"/>
      <c r="F152" s="103"/>
      <c r="G152" s="104"/>
      <c r="H152" s="104"/>
      <c r="I152" s="105"/>
      <c r="J152" s="103"/>
      <c r="K152" s="103"/>
      <c r="L152" s="106"/>
      <c r="M152" s="17"/>
      <c r="N152" s="99"/>
      <c r="O152" s="94"/>
      <c r="P152" s="100"/>
      <c r="Q152" s="94"/>
      <c r="R152" s="100"/>
      <c r="S152" s="94"/>
      <c r="T152" s="100"/>
      <c r="U152" s="94"/>
      <c r="V152" s="100"/>
      <c r="W152" s="94"/>
      <c r="X152" s="100"/>
      <c r="Y152" s="94"/>
      <c r="Z152" s="100"/>
      <c r="AA152" s="94"/>
      <c r="AB152" s="100"/>
      <c r="AC152" s="94"/>
      <c r="AD152" s="101"/>
      <c r="AE152" s="17"/>
      <c r="AF152" s="93"/>
      <c r="AG152" s="94"/>
      <c r="AH152" s="95"/>
      <c r="AI152" s="95"/>
      <c r="AJ152" s="95"/>
      <c r="AK152" s="95"/>
      <c r="AL152" s="96"/>
      <c r="AM152" s="96"/>
      <c r="AN152" s="97"/>
      <c r="AO152" s="98"/>
    </row>
    <row r="153" spans="2:41" ht="15.6" x14ac:dyDescent="0.3">
      <c r="B153" s="57"/>
      <c r="C153" s="58"/>
      <c r="D153" s="58"/>
      <c r="E153" s="59"/>
      <c r="F153" s="59"/>
      <c r="G153" s="60"/>
      <c r="H153" s="60"/>
      <c r="I153" s="61"/>
      <c r="J153" s="59"/>
      <c r="K153" s="59"/>
      <c r="L153" s="62"/>
      <c r="M153" s="17"/>
      <c r="N153" s="73"/>
      <c r="O153" s="74"/>
      <c r="P153" s="75"/>
      <c r="Q153" s="74"/>
      <c r="R153" s="75"/>
      <c r="S153" s="74"/>
      <c r="T153" s="75"/>
      <c r="U153" s="74"/>
      <c r="V153" s="75"/>
      <c r="W153" s="74"/>
      <c r="X153" s="75"/>
      <c r="Y153" s="74"/>
      <c r="Z153" s="75"/>
      <c r="AA153" s="74"/>
      <c r="AB153" s="75"/>
      <c r="AC153" s="74"/>
      <c r="AD153" s="76"/>
      <c r="AE153" s="17"/>
      <c r="AF153" s="85"/>
      <c r="AG153" s="74"/>
      <c r="AH153" s="86"/>
      <c r="AI153" s="86"/>
      <c r="AJ153" s="86"/>
      <c r="AK153" s="86"/>
      <c r="AL153" s="58"/>
      <c r="AM153" s="58"/>
      <c r="AN153" s="87"/>
      <c r="AO153" s="88"/>
    </row>
    <row r="154" spans="2:41" ht="15.6" x14ac:dyDescent="0.3">
      <c r="B154" s="102"/>
      <c r="C154" s="96"/>
      <c r="D154" s="96"/>
      <c r="E154" s="103"/>
      <c r="F154" s="103"/>
      <c r="G154" s="104"/>
      <c r="H154" s="104"/>
      <c r="I154" s="105"/>
      <c r="J154" s="103"/>
      <c r="K154" s="103"/>
      <c r="L154" s="106"/>
      <c r="M154" s="17"/>
      <c r="N154" s="99"/>
      <c r="O154" s="94"/>
      <c r="P154" s="100"/>
      <c r="Q154" s="94"/>
      <c r="R154" s="100"/>
      <c r="S154" s="94"/>
      <c r="T154" s="100"/>
      <c r="U154" s="94"/>
      <c r="V154" s="100"/>
      <c r="W154" s="94"/>
      <c r="X154" s="100"/>
      <c r="Y154" s="94"/>
      <c r="Z154" s="100"/>
      <c r="AA154" s="94"/>
      <c r="AB154" s="100"/>
      <c r="AC154" s="94"/>
      <c r="AD154" s="101"/>
      <c r="AE154" s="17"/>
      <c r="AF154" s="93"/>
      <c r="AG154" s="94"/>
      <c r="AH154" s="95"/>
      <c r="AI154" s="95"/>
      <c r="AJ154" s="95"/>
      <c r="AK154" s="95"/>
      <c r="AL154" s="96"/>
      <c r="AM154" s="96"/>
      <c r="AN154" s="97"/>
      <c r="AO154" s="98"/>
    </row>
    <row r="155" spans="2:41" ht="15.6" x14ac:dyDescent="0.3">
      <c r="B155" s="57"/>
      <c r="C155" s="58"/>
      <c r="D155" s="58"/>
      <c r="E155" s="59"/>
      <c r="F155" s="59"/>
      <c r="G155" s="60"/>
      <c r="H155" s="60"/>
      <c r="I155" s="61"/>
      <c r="J155" s="59"/>
      <c r="K155" s="59"/>
      <c r="L155" s="62"/>
      <c r="M155" s="17"/>
      <c r="N155" s="73"/>
      <c r="O155" s="74"/>
      <c r="P155" s="75"/>
      <c r="Q155" s="74"/>
      <c r="R155" s="75"/>
      <c r="S155" s="74"/>
      <c r="T155" s="75"/>
      <c r="U155" s="74"/>
      <c r="V155" s="75"/>
      <c r="W155" s="74"/>
      <c r="X155" s="75"/>
      <c r="Y155" s="74"/>
      <c r="Z155" s="75"/>
      <c r="AA155" s="74"/>
      <c r="AB155" s="75"/>
      <c r="AC155" s="74"/>
      <c r="AD155" s="76"/>
      <c r="AE155" s="17"/>
      <c r="AF155" s="85"/>
      <c r="AG155" s="74"/>
      <c r="AH155" s="86"/>
      <c r="AI155" s="86"/>
      <c r="AJ155" s="86"/>
      <c r="AK155" s="86"/>
      <c r="AL155" s="58"/>
      <c r="AM155" s="58"/>
      <c r="AN155" s="87"/>
      <c r="AO155" s="88"/>
    </row>
    <row r="156" spans="2:41" ht="15.6" x14ac:dyDescent="0.3">
      <c r="B156" s="102"/>
      <c r="C156" s="96"/>
      <c r="D156" s="96"/>
      <c r="E156" s="103"/>
      <c r="F156" s="103"/>
      <c r="G156" s="104"/>
      <c r="H156" s="104"/>
      <c r="I156" s="105"/>
      <c r="J156" s="103"/>
      <c r="K156" s="103"/>
      <c r="L156" s="106"/>
      <c r="M156" s="17"/>
      <c r="N156" s="99"/>
      <c r="O156" s="94"/>
      <c r="P156" s="100"/>
      <c r="Q156" s="94"/>
      <c r="R156" s="100"/>
      <c r="S156" s="94"/>
      <c r="T156" s="100"/>
      <c r="U156" s="94"/>
      <c r="V156" s="100"/>
      <c r="W156" s="94"/>
      <c r="X156" s="100"/>
      <c r="Y156" s="94"/>
      <c r="Z156" s="100"/>
      <c r="AA156" s="94"/>
      <c r="AB156" s="100"/>
      <c r="AC156" s="94"/>
      <c r="AD156" s="101"/>
      <c r="AE156" s="17"/>
      <c r="AF156" s="93"/>
      <c r="AG156" s="94"/>
      <c r="AH156" s="95"/>
      <c r="AI156" s="95"/>
      <c r="AJ156" s="95"/>
      <c r="AK156" s="95"/>
      <c r="AL156" s="96"/>
      <c r="AM156" s="96"/>
      <c r="AN156" s="97"/>
      <c r="AO156" s="98"/>
    </row>
    <row r="157" spans="2:41" ht="15.6" x14ac:dyDescent="0.3">
      <c r="B157" s="57"/>
      <c r="C157" s="58"/>
      <c r="D157" s="58"/>
      <c r="E157" s="59"/>
      <c r="F157" s="59"/>
      <c r="G157" s="60"/>
      <c r="H157" s="60"/>
      <c r="I157" s="61"/>
      <c r="J157" s="59"/>
      <c r="K157" s="59"/>
      <c r="L157" s="62"/>
      <c r="M157" s="17"/>
      <c r="N157" s="73"/>
      <c r="O157" s="74"/>
      <c r="P157" s="75"/>
      <c r="Q157" s="74"/>
      <c r="R157" s="75"/>
      <c r="S157" s="74"/>
      <c r="T157" s="75"/>
      <c r="U157" s="74"/>
      <c r="V157" s="75"/>
      <c r="W157" s="74"/>
      <c r="X157" s="75"/>
      <c r="Y157" s="74"/>
      <c r="Z157" s="75"/>
      <c r="AA157" s="74"/>
      <c r="AB157" s="75"/>
      <c r="AC157" s="74"/>
      <c r="AD157" s="76"/>
      <c r="AE157" s="17"/>
      <c r="AF157" s="85"/>
      <c r="AG157" s="74"/>
      <c r="AH157" s="86"/>
      <c r="AI157" s="86"/>
      <c r="AJ157" s="86"/>
      <c r="AK157" s="86"/>
      <c r="AL157" s="58"/>
      <c r="AM157" s="58"/>
      <c r="AN157" s="87"/>
      <c r="AO157" s="88"/>
    </row>
    <row r="158" spans="2:41" ht="15.6" x14ac:dyDescent="0.3">
      <c r="B158" s="102"/>
      <c r="C158" s="96"/>
      <c r="D158" s="96"/>
      <c r="E158" s="103"/>
      <c r="F158" s="103"/>
      <c r="G158" s="104"/>
      <c r="H158" s="104"/>
      <c r="I158" s="105"/>
      <c r="J158" s="103"/>
      <c r="K158" s="103"/>
      <c r="L158" s="106"/>
      <c r="M158" s="17"/>
      <c r="N158" s="99"/>
      <c r="O158" s="94"/>
      <c r="P158" s="100"/>
      <c r="Q158" s="94"/>
      <c r="R158" s="100"/>
      <c r="S158" s="94"/>
      <c r="T158" s="100"/>
      <c r="U158" s="94"/>
      <c r="V158" s="100"/>
      <c r="W158" s="94"/>
      <c r="X158" s="100"/>
      <c r="Y158" s="94"/>
      <c r="Z158" s="100"/>
      <c r="AA158" s="94"/>
      <c r="AB158" s="100"/>
      <c r="AC158" s="94"/>
      <c r="AD158" s="101"/>
      <c r="AE158" s="17"/>
      <c r="AF158" s="93"/>
      <c r="AG158" s="94"/>
      <c r="AH158" s="95"/>
      <c r="AI158" s="95"/>
      <c r="AJ158" s="95"/>
      <c r="AK158" s="95"/>
      <c r="AL158" s="96"/>
      <c r="AM158" s="96"/>
      <c r="AN158" s="97"/>
      <c r="AO158" s="98"/>
    </row>
    <row r="159" spans="2:41" ht="15.6" x14ac:dyDescent="0.3">
      <c r="B159" s="57"/>
      <c r="C159" s="58"/>
      <c r="D159" s="58"/>
      <c r="E159" s="59"/>
      <c r="F159" s="59"/>
      <c r="G159" s="60"/>
      <c r="H159" s="60"/>
      <c r="I159" s="61"/>
      <c r="J159" s="59"/>
      <c r="K159" s="59"/>
      <c r="L159" s="62"/>
      <c r="M159" s="17"/>
      <c r="N159" s="73"/>
      <c r="O159" s="74"/>
      <c r="P159" s="75"/>
      <c r="Q159" s="74"/>
      <c r="R159" s="75"/>
      <c r="S159" s="74"/>
      <c r="T159" s="75"/>
      <c r="U159" s="74"/>
      <c r="V159" s="75"/>
      <c r="W159" s="74"/>
      <c r="X159" s="75"/>
      <c r="Y159" s="74"/>
      <c r="Z159" s="75"/>
      <c r="AA159" s="74"/>
      <c r="AB159" s="75"/>
      <c r="AC159" s="74"/>
      <c r="AD159" s="76"/>
      <c r="AE159" s="17"/>
      <c r="AF159" s="85"/>
      <c r="AG159" s="74"/>
      <c r="AH159" s="86"/>
      <c r="AI159" s="86"/>
      <c r="AJ159" s="86"/>
      <c r="AK159" s="86"/>
      <c r="AL159" s="58"/>
      <c r="AM159" s="58"/>
      <c r="AN159" s="87"/>
      <c r="AO159" s="88"/>
    </row>
    <row r="160" spans="2:41" ht="15.6" x14ac:dyDescent="0.3">
      <c r="B160" s="102"/>
      <c r="C160" s="96"/>
      <c r="D160" s="96"/>
      <c r="E160" s="103"/>
      <c r="F160" s="103"/>
      <c r="G160" s="104"/>
      <c r="H160" s="104"/>
      <c r="I160" s="105"/>
      <c r="J160" s="103"/>
      <c r="K160" s="103"/>
      <c r="L160" s="106"/>
      <c r="M160" s="17"/>
      <c r="N160" s="99"/>
      <c r="O160" s="94"/>
      <c r="P160" s="100"/>
      <c r="Q160" s="94"/>
      <c r="R160" s="100"/>
      <c r="S160" s="94"/>
      <c r="T160" s="100"/>
      <c r="U160" s="94"/>
      <c r="V160" s="100"/>
      <c r="W160" s="94"/>
      <c r="X160" s="100"/>
      <c r="Y160" s="94"/>
      <c r="Z160" s="100"/>
      <c r="AA160" s="94"/>
      <c r="AB160" s="100"/>
      <c r="AC160" s="94"/>
      <c r="AD160" s="101"/>
      <c r="AE160" s="17"/>
      <c r="AF160" s="93"/>
      <c r="AG160" s="94"/>
      <c r="AH160" s="95"/>
      <c r="AI160" s="95"/>
      <c r="AJ160" s="95"/>
      <c r="AK160" s="95"/>
      <c r="AL160" s="96"/>
      <c r="AM160" s="96"/>
      <c r="AN160" s="97"/>
      <c r="AO160" s="98"/>
    </row>
    <row r="161" spans="2:41" ht="15.6" x14ac:dyDescent="0.3">
      <c r="B161" s="57"/>
      <c r="C161" s="58"/>
      <c r="D161" s="58"/>
      <c r="E161" s="59"/>
      <c r="F161" s="59"/>
      <c r="G161" s="60"/>
      <c r="H161" s="60"/>
      <c r="I161" s="61"/>
      <c r="J161" s="59"/>
      <c r="K161" s="59"/>
      <c r="L161" s="62"/>
      <c r="M161" s="17"/>
      <c r="N161" s="73"/>
      <c r="O161" s="74"/>
      <c r="P161" s="75"/>
      <c r="Q161" s="74"/>
      <c r="R161" s="75"/>
      <c r="S161" s="74"/>
      <c r="T161" s="75"/>
      <c r="U161" s="74"/>
      <c r="V161" s="75"/>
      <c r="W161" s="74"/>
      <c r="X161" s="75"/>
      <c r="Y161" s="74"/>
      <c r="Z161" s="75"/>
      <c r="AA161" s="74"/>
      <c r="AB161" s="75"/>
      <c r="AC161" s="74"/>
      <c r="AD161" s="76"/>
      <c r="AE161" s="17"/>
      <c r="AF161" s="85"/>
      <c r="AG161" s="74"/>
      <c r="AH161" s="86"/>
      <c r="AI161" s="86"/>
      <c r="AJ161" s="86"/>
      <c r="AK161" s="86"/>
      <c r="AL161" s="58"/>
      <c r="AM161" s="58"/>
      <c r="AN161" s="87"/>
      <c r="AO161" s="88"/>
    </row>
    <row r="162" spans="2:41" ht="15.6" x14ac:dyDescent="0.3">
      <c r="B162" s="102"/>
      <c r="C162" s="96"/>
      <c r="D162" s="96"/>
      <c r="E162" s="103"/>
      <c r="F162" s="103"/>
      <c r="G162" s="104"/>
      <c r="H162" s="104"/>
      <c r="I162" s="105"/>
      <c r="J162" s="103"/>
      <c r="K162" s="103"/>
      <c r="L162" s="106"/>
      <c r="M162" s="17"/>
      <c r="N162" s="99"/>
      <c r="O162" s="94"/>
      <c r="P162" s="100"/>
      <c r="Q162" s="94"/>
      <c r="R162" s="100"/>
      <c r="S162" s="94"/>
      <c r="T162" s="100"/>
      <c r="U162" s="94"/>
      <c r="V162" s="100"/>
      <c r="W162" s="94"/>
      <c r="X162" s="100"/>
      <c r="Y162" s="94"/>
      <c r="Z162" s="100"/>
      <c r="AA162" s="94"/>
      <c r="AB162" s="100"/>
      <c r="AC162" s="94"/>
      <c r="AD162" s="101"/>
      <c r="AE162" s="17"/>
      <c r="AF162" s="93"/>
      <c r="AG162" s="94"/>
      <c r="AH162" s="95"/>
      <c r="AI162" s="95"/>
      <c r="AJ162" s="95"/>
      <c r="AK162" s="95"/>
      <c r="AL162" s="96"/>
      <c r="AM162" s="96"/>
      <c r="AN162" s="97"/>
      <c r="AO162" s="98"/>
    </row>
    <row r="163" spans="2:41" ht="15.6" x14ac:dyDescent="0.3">
      <c r="B163" s="57"/>
      <c r="C163" s="58"/>
      <c r="D163" s="58"/>
      <c r="E163" s="59"/>
      <c r="F163" s="59"/>
      <c r="G163" s="60"/>
      <c r="H163" s="60"/>
      <c r="I163" s="61"/>
      <c r="J163" s="59"/>
      <c r="K163" s="59"/>
      <c r="L163" s="62"/>
      <c r="M163" s="17"/>
      <c r="N163" s="73"/>
      <c r="O163" s="74"/>
      <c r="P163" s="75"/>
      <c r="Q163" s="74"/>
      <c r="R163" s="75"/>
      <c r="S163" s="74"/>
      <c r="T163" s="75"/>
      <c r="U163" s="74"/>
      <c r="V163" s="75"/>
      <c r="W163" s="74"/>
      <c r="X163" s="75"/>
      <c r="Y163" s="74"/>
      <c r="Z163" s="75"/>
      <c r="AA163" s="74"/>
      <c r="AB163" s="75"/>
      <c r="AC163" s="74"/>
      <c r="AD163" s="76"/>
      <c r="AE163" s="17"/>
      <c r="AF163" s="85"/>
      <c r="AG163" s="74"/>
      <c r="AH163" s="86"/>
      <c r="AI163" s="86"/>
      <c r="AJ163" s="86"/>
      <c r="AK163" s="86"/>
      <c r="AL163" s="58"/>
      <c r="AM163" s="58"/>
      <c r="AN163" s="87"/>
      <c r="AO163" s="88"/>
    </row>
    <row r="164" spans="2:41" ht="15.6" x14ac:dyDescent="0.3">
      <c r="B164" s="102"/>
      <c r="C164" s="96"/>
      <c r="D164" s="96"/>
      <c r="E164" s="103"/>
      <c r="F164" s="103"/>
      <c r="G164" s="104"/>
      <c r="H164" s="104"/>
      <c r="I164" s="105"/>
      <c r="J164" s="103"/>
      <c r="K164" s="103"/>
      <c r="L164" s="106"/>
      <c r="M164" s="17"/>
      <c r="N164" s="99"/>
      <c r="O164" s="94"/>
      <c r="P164" s="100"/>
      <c r="Q164" s="94"/>
      <c r="R164" s="100"/>
      <c r="S164" s="94"/>
      <c r="T164" s="100"/>
      <c r="U164" s="94"/>
      <c r="V164" s="100"/>
      <c r="W164" s="94"/>
      <c r="X164" s="100"/>
      <c r="Y164" s="94"/>
      <c r="Z164" s="100"/>
      <c r="AA164" s="94"/>
      <c r="AB164" s="100"/>
      <c r="AC164" s="94"/>
      <c r="AD164" s="101"/>
      <c r="AE164" s="17"/>
      <c r="AF164" s="93"/>
      <c r="AG164" s="94"/>
      <c r="AH164" s="95"/>
      <c r="AI164" s="95"/>
      <c r="AJ164" s="95"/>
      <c r="AK164" s="95"/>
      <c r="AL164" s="96"/>
      <c r="AM164" s="96"/>
      <c r="AN164" s="97"/>
      <c r="AO164" s="98"/>
    </row>
    <row r="165" spans="2:41" ht="15.6" x14ac:dyDescent="0.3">
      <c r="B165" s="57"/>
      <c r="C165" s="58"/>
      <c r="D165" s="58"/>
      <c r="E165" s="59"/>
      <c r="F165" s="59"/>
      <c r="G165" s="60"/>
      <c r="H165" s="60"/>
      <c r="I165" s="61"/>
      <c r="J165" s="59"/>
      <c r="K165" s="59"/>
      <c r="L165" s="62"/>
      <c r="M165" s="17"/>
      <c r="N165" s="73"/>
      <c r="O165" s="74"/>
      <c r="P165" s="75"/>
      <c r="Q165" s="74"/>
      <c r="R165" s="75"/>
      <c r="S165" s="74"/>
      <c r="T165" s="75"/>
      <c r="U165" s="74"/>
      <c r="V165" s="75"/>
      <c r="W165" s="74"/>
      <c r="X165" s="75"/>
      <c r="Y165" s="74"/>
      <c r="Z165" s="75"/>
      <c r="AA165" s="74"/>
      <c r="AB165" s="75"/>
      <c r="AC165" s="74"/>
      <c r="AD165" s="76"/>
      <c r="AE165" s="17"/>
      <c r="AF165" s="85"/>
      <c r="AG165" s="74"/>
      <c r="AH165" s="86"/>
      <c r="AI165" s="86"/>
      <c r="AJ165" s="86"/>
      <c r="AK165" s="86"/>
      <c r="AL165" s="58"/>
      <c r="AM165" s="58"/>
      <c r="AN165" s="87"/>
      <c r="AO165" s="88"/>
    </row>
    <row r="166" spans="2:41" ht="15.6" x14ac:dyDescent="0.3">
      <c r="B166" s="102"/>
      <c r="C166" s="96"/>
      <c r="D166" s="96"/>
      <c r="E166" s="103"/>
      <c r="F166" s="103"/>
      <c r="G166" s="104"/>
      <c r="H166" s="104"/>
      <c r="I166" s="105"/>
      <c r="J166" s="103"/>
      <c r="K166" s="103"/>
      <c r="L166" s="106"/>
      <c r="M166" s="17"/>
      <c r="N166" s="99"/>
      <c r="O166" s="94"/>
      <c r="P166" s="100"/>
      <c r="Q166" s="94"/>
      <c r="R166" s="100"/>
      <c r="S166" s="94"/>
      <c r="T166" s="100"/>
      <c r="U166" s="94"/>
      <c r="V166" s="100"/>
      <c r="W166" s="94"/>
      <c r="X166" s="100"/>
      <c r="Y166" s="94"/>
      <c r="Z166" s="100"/>
      <c r="AA166" s="94"/>
      <c r="AB166" s="100"/>
      <c r="AC166" s="94"/>
      <c r="AD166" s="101"/>
      <c r="AE166" s="17"/>
      <c r="AF166" s="93"/>
      <c r="AG166" s="94"/>
      <c r="AH166" s="95"/>
      <c r="AI166" s="95"/>
      <c r="AJ166" s="95"/>
      <c r="AK166" s="95"/>
      <c r="AL166" s="96"/>
      <c r="AM166" s="96"/>
      <c r="AN166" s="97"/>
      <c r="AO166" s="98"/>
    </row>
    <row r="167" spans="2:41" ht="15.6" x14ac:dyDescent="0.3">
      <c r="B167" s="57"/>
      <c r="C167" s="58"/>
      <c r="D167" s="58"/>
      <c r="E167" s="59"/>
      <c r="F167" s="59"/>
      <c r="G167" s="60"/>
      <c r="H167" s="60"/>
      <c r="I167" s="61"/>
      <c r="J167" s="59"/>
      <c r="K167" s="59"/>
      <c r="L167" s="62"/>
      <c r="M167" s="17"/>
      <c r="N167" s="73"/>
      <c r="O167" s="74"/>
      <c r="P167" s="75"/>
      <c r="Q167" s="74"/>
      <c r="R167" s="75"/>
      <c r="S167" s="74"/>
      <c r="T167" s="75"/>
      <c r="U167" s="74"/>
      <c r="V167" s="75"/>
      <c r="W167" s="74"/>
      <c r="X167" s="75"/>
      <c r="Y167" s="74"/>
      <c r="Z167" s="75"/>
      <c r="AA167" s="74"/>
      <c r="AB167" s="75"/>
      <c r="AC167" s="74"/>
      <c r="AD167" s="76"/>
      <c r="AE167" s="17"/>
      <c r="AF167" s="85"/>
      <c r="AG167" s="74"/>
      <c r="AH167" s="86"/>
      <c r="AI167" s="86"/>
      <c r="AJ167" s="86"/>
      <c r="AK167" s="86"/>
      <c r="AL167" s="58"/>
      <c r="AM167" s="58"/>
      <c r="AN167" s="87"/>
      <c r="AO167" s="88"/>
    </row>
    <row r="168" spans="2:41" ht="15.6" x14ac:dyDescent="0.3">
      <c r="B168" s="102"/>
      <c r="C168" s="96"/>
      <c r="D168" s="96"/>
      <c r="E168" s="103"/>
      <c r="F168" s="103"/>
      <c r="G168" s="104"/>
      <c r="H168" s="104"/>
      <c r="I168" s="105"/>
      <c r="J168" s="103"/>
      <c r="K168" s="103"/>
      <c r="L168" s="106"/>
      <c r="M168" s="17"/>
      <c r="N168" s="99"/>
      <c r="O168" s="94"/>
      <c r="P168" s="100"/>
      <c r="Q168" s="94"/>
      <c r="R168" s="100"/>
      <c r="S168" s="94"/>
      <c r="T168" s="100"/>
      <c r="U168" s="94"/>
      <c r="V168" s="100"/>
      <c r="W168" s="94"/>
      <c r="X168" s="100"/>
      <c r="Y168" s="94"/>
      <c r="Z168" s="100"/>
      <c r="AA168" s="94"/>
      <c r="AB168" s="100"/>
      <c r="AC168" s="94"/>
      <c r="AD168" s="101"/>
      <c r="AE168" s="17"/>
      <c r="AF168" s="93"/>
      <c r="AG168" s="94"/>
      <c r="AH168" s="95"/>
      <c r="AI168" s="95"/>
      <c r="AJ168" s="95"/>
      <c r="AK168" s="95"/>
      <c r="AL168" s="96"/>
      <c r="AM168" s="96"/>
      <c r="AN168" s="97"/>
      <c r="AO168" s="98"/>
    </row>
    <row r="169" spans="2:41" ht="15.6" x14ac:dyDescent="0.3">
      <c r="B169" s="63"/>
      <c r="C169" s="64"/>
      <c r="D169" s="64"/>
      <c r="E169" s="65"/>
      <c r="F169" s="65"/>
      <c r="G169" s="66"/>
      <c r="H169" s="66"/>
      <c r="I169" s="67"/>
      <c r="J169" s="65"/>
      <c r="K169" s="65"/>
      <c r="L169" s="68"/>
      <c r="M169" s="107"/>
      <c r="N169" s="77"/>
      <c r="O169" s="78"/>
      <c r="P169" s="79"/>
      <c r="Q169" s="78"/>
      <c r="R169" s="79"/>
      <c r="S169" s="78"/>
      <c r="T169" s="79"/>
      <c r="U169" s="78"/>
      <c r="V169" s="79"/>
      <c r="W169" s="78"/>
      <c r="X169" s="79"/>
      <c r="Y169" s="78"/>
      <c r="Z169" s="79"/>
      <c r="AA169" s="78"/>
      <c r="AB169" s="79"/>
      <c r="AC169" s="78"/>
      <c r="AD169" s="80"/>
      <c r="AE169" s="107"/>
      <c r="AF169" s="89"/>
      <c r="AG169" s="78"/>
      <c r="AH169" s="90"/>
      <c r="AI169" s="90"/>
      <c r="AJ169" s="90"/>
      <c r="AK169" s="90"/>
      <c r="AL169" s="64"/>
      <c r="AM169" s="64"/>
      <c r="AN169" s="91"/>
      <c r="AO169" s="92"/>
    </row>
    <row r="170" spans="2:41" x14ac:dyDescent="0.3">
      <c r="B170" s="108"/>
      <c r="C170" s="108"/>
      <c r="D170" s="108"/>
      <c r="E170" s="108"/>
      <c r="F170" s="108"/>
      <c r="G170" s="109"/>
      <c r="H170" s="109"/>
      <c r="I170" s="108"/>
      <c r="J170" s="110"/>
      <c r="K170" s="110"/>
      <c r="L170" s="108"/>
      <c r="M170" s="108"/>
      <c r="N170" s="111"/>
      <c r="O170" s="112"/>
      <c r="P170" s="111"/>
      <c r="Q170" s="112"/>
      <c r="R170" s="111"/>
      <c r="S170" s="112"/>
      <c r="T170" s="111"/>
      <c r="U170" s="112"/>
      <c r="V170" s="111"/>
      <c r="W170" s="112"/>
      <c r="X170" s="111"/>
      <c r="Y170" s="112"/>
      <c r="Z170" s="111"/>
      <c r="AA170" s="112"/>
      <c r="AB170" s="111"/>
      <c r="AC170" s="112"/>
      <c r="AD170" s="111"/>
      <c r="AE170" s="108"/>
      <c r="AF170" s="113"/>
      <c r="AG170" s="112"/>
      <c r="AH170" s="113"/>
      <c r="AI170" s="113"/>
      <c r="AJ170" s="113"/>
      <c r="AK170" s="113"/>
      <c r="AL170" s="108"/>
      <c r="AM170" s="108"/>
      <c r="AN170" s="114"/>
      <c r="AO170" s="114"/>
    </row>
    <row r="171" spans="2:41" x14ac:dyDescent="0.3">
      <c r="B171" s="12"/>
      <c r="C171" s="12"/>
      <c r="D171" s="12"/>
      <c r="E171" s="12"/>
      <c r="F171" s="12"/>
      <c r="G171" s="11"/>
      <c r="H171" s="11"/>
      <c r="I171" s="12"/>
      <c r="J171" s="10"/>
      <c r="K171" s="10"/>
      <c r="L171" s="12"/>
      <c r="M171" s="12"/>
      <c r="N171" s="13"/>
      <c r="O171" s="14"/>
      <c r="P171" s="13"/>
      <c r="Q171" s="14"/>
      <c r="R171" s="13"/>
      <c r="S171" s="14"/>
      <c r="T171" s="13"/>
      <c r="U171" s="14"/>
      <c r="V171" s="13"/>
      <c r="W171" s="14"/>
      <c r="X171" s="13"/>
      <c r="Y171" s="14"/>
      <c r="Z171" s="13"/>
      <c r="AA171" s="14"/>
      <c r="AB171" s="13"/>
      <c r="AC171" s="14"/>
      <c r="AD171" s="13"/>
      <c r="AE171" s="12"/>
      <c r="AF171" s="15"/>
      <c r="AG171" s="14"/>
      <c r="AH171" s="15"/>
      <c r="AI171" s="15"/>
      <c r="AJ171" s="15"/>
      <c r="AK171" s="15"/>
      <c r="AL171" s="12"/>
      <c r="AM171" s="12"/>
      <c r="AN171" s="16"/>
      <c r="AO171" s="16"/>
    </row>
    <row r="172" spans="2:41" x14ac:dyDescent="0.3">
      <c r="B172" s="12"/>
      <c r="C172" s="12"/>
      <c r="D172" s="12"/>
      <c r="E172" s="12"/>
      <c r="F172" s="12"/>
      <c r="G172" s="11"/>
      <c r="H172" s="11"/>
      <c r="I172" s="12"/>
      <c r="J172" s="10"/>
      <c r="K172" s="10"/>
      <c r="L172" s="12"/>
      <c r="M172" s="12"/>
      <c r="N172" s="13"/>
      <c r="O172" s="14"/>
      <c r="P172" s="13"/>
      <c r="Q172" s="14"/>
      <c r="R172" s="13"/>
      <c r="S172" s="14"/>
      <c r="T172" s="13"/>
      <c r="U172" s="14"/>
      <c r="V172" s="13"/>
      <c r="W172" s="14"/>
      <c r="X172" s="13"/>
      <c r="Y172" s="14"/>
      <c r="Z172" s="13"/>
      <c r="AA172" s="14"/>
      <c r="AB172" s="13"/>
      <c r="AC172" s="14"/>
      <c r="AD172" s="13"/>
      <c r="AE172" s="12"/>
      <c r="AF172" s="15"/>
      <c r="AG172" s="14"/>
      <c r="AH172" s="15"/>
      <c r="AI172" s="15"/>
      <c r="AJ172" s="15"/>
      <c r="AK172" s="15"/>
      <c r="AL172" s="12"/>
      <c r="AM172" s="12"/>
      <c r="AN172" s="16"/>
      <c r="AO172" s="16"/>
    </row>
    <row r="173" spans="2:41" x14ac:dyDescent="0.3">
      <c r="B173" s="12"/>
      <c r="C173" s="12"/>
      <c r="D173" s="12"/>
      <c r="E173" s="12"/>
      <c r="F173" s="12"/>
      <c r="G173" s="11"/>
      <c r="H173" s="11"/>
      <c r="I173" s="12"/>
      <c r="J173" s="10"/>
      <c r="K173" s="10"/>
      <c r="L173" s="12"/>
      <c r="M173" s="12"/>
      <c r="N173" s="13"/>
      <c r="O173" s="14"/>
      <c r="P173" s="13"/>
      <c r="Q173" s="14"/>
      <c r="R173" s="13"/>
      <c r="S173" s="14"/>
      <c r="T173" s="13"/>
      <c r="U173" s="14"/>
      <c r="V173" s="13"/>
      <c r="W173" s="14"/>
      <c r="X173" s="13"/>
      <c r="Y173" s="14"/>
      <c r="Z173" s="13"/>
      <c r="AA173" s="14"/>
      <c r="AB173" s="13"/>
      <c r="AC173" s="14"/>
      <c r="AD173" s="13"/>
      <c r="AE173" s="12"/>
      <c r="AF173" s="15"/>
      <c r="AG173" s="14"/>
      <c r="AH173" s="15"/>
      <c r="AI173" s="15"/>
      <c r="AJ173" s="15"/>
      <c r="AK173" s="15"/>
      <c r="AL173" s="12"/>
      <c r="AM173" s="12"/>
      <c r="AN173" s="16"/>
      <c r="AO173" s="16"/>
    </row>
    <row r="174" spans="2:41" x14ac:dyDescent="0.3">
      <c r="B174" s="12"/>
      <c r="C174" s="12"/>
      <c r="D174" s="12"/>
      <c r="E174" s="12"/>
      <c r="F174" s="12"/>
      <c r="G174" s="11"/>
      <c r="H174" s="11"/>
      <c r="I174" s="12"/>
      <c r="J174" s="10"/>
      <c r="K174" s="10"/>
      <c r="L174" s="12"/>
      <c r="M174" s="12"/>
      <c r="N174" s="13"/>
      <c r="O174" s="14"/>
      <c r="P174" s="13"/>
      <c r="Q174" s="14"/>
      <c r="R174" s="13"/>
      <c r="S174" s="14"/>
      <c r="T174" s="13"/>
      <c r="U174" s="14"/>
      <c r="V174" s="13"/>
      <c r="W174" s="14"/>
      <c r="X174" s="13"/>
      <c r="Y174" s="14"/>
      <c r="Z174" s="13"/>
      <c r="AA174" s="14"/>
      <c r="AB174" s="13"/>
      <c r="AC174" s="14"/>
      <c r="AD174" s="13"/>
      <c r="AE174" s="12"/>
      <c r="AF174" s="15"/>
      <c r="AG174" s="14"/>
      <c r="AH174" s="15"/>
      <c r="AI174" s="15"/>
      <c r="AJ174" s="15"/>
      <c r="AK174" s="15"/>
      <c r="AL174" s="12"/>
      <c r="AM174" s="12"/>
      <c r="AN174" s="16"/>
      <c r="AO174" s="16"/>
    </row>
    <row r="175" spans="2:41" x14ac:dyDescent="0.3">
      <c r="B175" s="12"/>
      <c r="C175" s="12"/>
      <c r="D175" s="12"/>
      <c r="E175" s="12"/>
      <c r="F175" s="12"/>
      <c r="G175" s="11"/>
      <c r="H175" s="11"/>
      <c r="I175" s="12"/>
      <c r="J175" s="10"/>
      <c r="K175" s="10"/>
      <c r="L175" s="12"/>
      <c r="M175" s="12"/>
      <c r="N175" s="13"/>
      <c r="O175" s="14"/>
      <c r="P175" s="13"/>
      <c r="Q175" s="14"/>
      <c r="R175" s="13"/>
      <c r="S175" s="14"/>
      <c r="T175" s="13"/>
      <c r="U175" s="14"/>
      <c r="V175" s="13"/>
      <c r="W175" s="14"/>
      <c r="X175" s="13"/>
      <c r="Y175" s="14"/>
      <c r="Z175" s="13"/>
      <c r="AA175" s="14"/>
      <c r="AB175" s="13"/>
      <c r="AC175" s="14"/>
      <c r="AD175" s="13"/>
      <c r="AE175" s="12"/>
      <c r="AF175" s="15"/>
      <c r="AG175" s="14"/>
      <c r="AH175" s="15"/>
      <c r="AI175" s="15"/>
      <c r="AJ175" s="15"/>
      <c r="AK175" s="15"/>
      <c r="AL175" s="12"/>
      <c r="AM175" s="12"/>
      <c r="AN175" s="16"/>
      <c r="AO175" s="16"/>
    </row>
    <row r="176" spans="2:41" x14ac:dyDescent="0.3">
      <c r="B176" s="12"/>
      <c r="C176" s="12"/>
      <c r="D176" s="12"/>
      <c r="E176" s="12"/>
      <c r="F176" s="12"/>
      <c r="G176" s="11"/>
      <c r="H176" s="11"/>
      <c r="I176" s="12"/>
      <c r="J176" s="10"/>
      <c r="K176" s="10"/>
      <c r="L176" s="12"/>
      <c r="M176" s="12"/>
      <c r="N176" s="13"/>
      <c r="O176" s="14"/>
      <c r="P176" s="13"/>
      <c r="Q176" s="14"/>
      <c r="R176" s="13"/>
      <c r="S176" s="14"/>
      <c r="T176" s="13"/>
      <c r="U176" s="14"/>
      <c r="V176" s="13"/>
      <c r="W176" s="14"/>
      <c r="X176" s="13"/>
      <c r="Y176" s="14"/>
      <c r="Z176" s="13"/>
      <c r="AA176" s="14"/>
      <c r="AB176" s="13"/>
      <c r="AC176" s="14"/>
      <c r="AD176" s="13"/>
      <c r="AE176" s="12"/>
      <c r="AF176" s="15"/>
      <c r="AG176" s="14"/>
      <c r="AH176" s="15"/>
      <c r="AI176" s="15"/>
      <c r="AJ176" s="15"/>
      <c r="AK176" s="15"/>
      <c r="AL176" s="12"/>
      <c r="AM176" s="12"/>
      <c r="AN176" s="16"/>
      <c r="AO176" s="16"/>
    </row>
    <row r="177" spans="2:41" x14ac:dyDescent="0.3">
      <c r="B177" s="12"/>
      <c r="C177" s="12"/>
      <c r="D177" s="12"/>
      <c r="E177" s="12"/>
      <c r="F177" s="12"/>
      <c r="G177" s="11"/>
      <c r="H177" s="11"/>
      <c r="I177" s="12"/>
      <c r="J177" s="10"/>
      <c r="K177" s="10"/>
      <c r="L177" s="12"/>
      <c r="M177" s="12"/>
      <c r="N177" s="13"/>
      <c r="O177" s="14"/>
      <c r="P177" s="13"/>
      <c r="Q177" s="14"/>
      <c r="R177" s="13"/>
      <c r="S177" s="14"/>
      <c r="T177" s="13"/>
      <c r="U177" s="14"/>
      <c r="V177" s="13"/>
      <c r="W177" s="14"/>
      <c r="X177" s="13"/>
      <c r="Y177" s="14"/>
      <c r="Z177" s="13"/>
      <c r="AA177" s="14"/>
      <c r="AB177" s="13"/>
      <c r="AC177" s="14"/>
      <c r="AD177" s="13"/>
      <c r="AE177" s="12"/>
      <c r="AF177" s="15"/>
      <c r="AG177" s="14"/>
      <c r="AH177" s="15"/>
      <c r="AI177" s="15"/>
      <c r="AJ177" s="15"/>
      <c r="AK177" s="15"/>
      <c r="AL177" s="12"/>
      <c r="AM177" s="12"/>
      <c r="AN177" s="16"/>
      <c r="AO177" s="16"/>
    </row>
    <row r="178" spans="2:41" x14ac:dyDescent="0.3">
      <c r="B178" s="12"/>
      <c r="C178" s="12"/>
      <c r="D178" s="12"/>
      <c r="E178" s="12"/>
      <c r="F178" s="12"/>
      <c r="G178" s="11"/>
      <c r="H178" s="11"/>
      <c r="I178" s="12"/>
      <c r="J178" s="10"/>
      <c r="K178" s="10"/>
      <c r="L178" s="12"/>
      <c r="M178" s="12"/>
      <c r="N178" s="13"/>
      <c r="O178" s="14"/>
      <c r="P178" s="13"/>
      <c r="Q178" s="14"/>
      <c r="R178" s="13"/>
      <c r="S178" s="14"/>
      <c r="T178" s="13"/>
      <c r="U178" s="14"/>
      <c r="V178" s="13"/>
      <c r="W178" s="14"/>
      <c r="X178" s="13"/>
      <c r="Y178" s="14"/>
      <c r="Z178" s="13"/>
      <c r="AA178" s="14"/>
      <c r="AB178" s="13"/>
      <c r="AC178" s="14"/>
      <c r="AD178" s="13"/>
      <c r="AE178" s="12"/>
      <c r="AF178" s="15"/>
      <c r="AG178" s="14"/>
      <c r="AH178" s="15"/>
      <c r="AI178" s="15"/>
      <c r="AJ178" s="15"/>
      <c r="AK178" s="15"/>
      <c r="AL178" s="12"/>
      <c r="AM178" s="12"/>
      <c r="AN178" s="16"/>
      <c r="AO178" s="16"/>
    </row>
    <row r="179" spans="2:41" x14ac:dyDescent="0.3">
      <c r="B179" s="12"/>
      <c r="C179" s="12"/>
      <c r="D179" s="12"/>
      <c r="E179" s="12"/>
      <c r="F179" s="12"/>
      <c r="G179" s="11"/>
      <c r="H179" s="11"/>
      <c r="I179" s="12"/>
      <c r="J179" s="10"/>
      <c r="K179" s="10"/>
      <c r="L179" s="12"/>
      <c r="M179" s="12"/>
      <c r="N179" s="13"/>
      <c r="O179" s="14"/>
      <c r="P179" s="13"/>
      <c r="Q179" s="14"/>
      <c r="R179" s="13"/>
      <c r="S179" s="14"/>
      <c r="T179" s="13"/>
      <c r="U179" s="14"/>
      <c r="V179" s="13"/>
      <c r="W179" s="14"/>
      <c r="X179" s="13"/>
      <c r="Y179" s="14"/>
      <c r="Z179" s="13"/>
      <c r="AA179" s="14"/>
      <c r="AB179" s="13"/>
      <c r="AC179" s="14"/>
      <c r="AD179" s="13"/>
      <c r="AE179" s="12"/>
      <c r="AF179" s="15"/>
      <c r="AG179" s="14"/>
      <c r="AH179" s="15"/>
      <c r="AI179" s="15"/>
      <c r="AJ179" s="15"/>
      <c r="AK179" s="15"/>
      <c r="AL179" s="12"/>
      <c r="AM179" s="12"/>
      <c r="AN179" s="16"/>
      <c r="AO179" s="16"/>
    </row>
    <row r="180" spans="2:41" x14ac:dyDescent="0.3">
      <c r="B180" s="12"/>
      <c r="C180" s="12"/>
      <c r="D180" s="12"/>
      <c r="E180" s="12"/>
      <c r="F180" s="12"/>
      <c r="G180" s="11"/>
      <c r="H180" s="11"/>
      <c r="I180" s="12"/>
      <c r="J180" s="10"/>
      <c r="K180" s="10"/>
      <c r="L180" s="12"/>
      <c r="M180" s="12"/>
      <c r="N180" s="13"/>
      <c r="O180" s="14"/>
      <c r="P180" s="13"/>
      <c r="Q180" s="14"/>
      <c r="R180" s="13"/>
      <c r="S180" s="14"/>
      <c r="T180" s="13"/>
      <c r="U180" s="14"/>
      <c r="V180" s="13"/>
      <c r="W180" s="14"/>
      <c r="X180" s="13"/>
      <c r="Y180" s="14"/>
      <c r="Z180" s="13"/>
      <c r="AA180" s="14"/>
      <c r="AB180" s="13"/>
      <c r="AC180" s="14"/>
      <c r="AD180" s="13"/>
      <c r="AE180" s="12"/>
      <c r="AF180" s="15"/>
      <c r="AG180" s="14"/>
      <c r="AH180" s="15"/>
      <c r="AI180" s="15"/>
      <c r="AJ180" s="15"/>
      <c r="AK180" s="15"/>
      <c r="AL180" s="12"/>
      <c r="AM180" s="12"/>
      <c r="AN180" s="16"/>
      <c r="AO180" s="16"/>
    </row>
    <row r="181" spans="2:41" x14ac:dyDescent="0.3">
      <c r="B181" s="12"/>
      <c r="C181" s="12"/>
      <c r="D181" s="12"/>
      <c r="E181" s="12"/>
      <c r="F181" s="12"/>
      <c r="G181" s="11"/>
      <c r="H181" s="11"/>
      <c r="I181" s="12"/>
      <c r="J181" s="10"/>
      <c r="K181" s="10"/>
      <c r="L181" s="12"/>
      <c r="M181" s="12"/>
      <c r="N181" s="13"/>
      <c r="O181" s="14"/>
      <c r="P181" s="13"/>
      <c r="Q181" s="14"/>
      <c r="R181" s="13"/>
      <c r="S181" s="14"/>
      <c r="T181" s="13"/>
      <c r="U181" s="14"/>
      <c r="V181" s="13"/>
      <c r="W181" s="14"/>
      <c r="X181" s="13"/>
      <c r="Y181" s="14"/>
      <c r="Z181" s="13"/>
      <c r="AA181" s="14"/>
      <c r="AB181" s="13"/>
      <c r="AC181" s="14"/>
      <c r="AD181" s="13"/>
      <c r="AE181" s="12"/>
      <c r="AF181" s="15"/>
      <c r="AG181" s="14"/>
      <c r="AH181" s="15"/>
      <c r="AI181" s="15"/>
      <c r="AJ181" s="15"/>
      <c r="AK181" s="15"/>
      <c r="AL181" s="12"/>
      <c r="AM181" s="12"/>
      <c r="AN181" s="16"/>
      <c r="AO181" s="16"/>
    </row>
    <row r="182" spans="2:41" x14ac:dyDescent="0.3">
      <c r="B182" s="12"/>
      <c r="C182" s="12"/>
      <c r="D182" s="12"/>
      <c r="E182" s="12"/>
      <c r="F182" s="12"/>
      <c r="G182" s="11"/>
      <c r="H182" s="11"/>
      <c r="I182" s="12"/>
      <c r="J182" s="10"/>
      <c r="K182" s="10"/>
      <c r="L182" s="12"/>
      <c r="M182" s="12"/>
      <c r="N182" s="13"/>
      <c r="O182" s="14"/>
      <c r="P182" s="13"/>
      <c r="Q182" s="14"/>
      <c r="R182" s="13"/>
      <c r="S182" s="14"/>
      <c r="T182" s="13"/>
      <c r="U182" s="14"/>
      <c r="V182" s="13"/>
      <c r="W182" s="14"/>
      <c r="X182" s="13"/>
      <c r="Y182" s="14"/>
      <c r="Z182" s="13"/>
      <c r="AA182" s="14"/>
      <c r="AB182" s="13"/>
      <c r="AC182" s="14"/>
      <c r="AD182" s="13"/>
      <c r="AE182" s="12"/>
      <c r="AF182" s="15"/>
      <c r="AG182" s="14"/>
      <c r="AH182" s="15"/>
      <c r="AI182" s="15"/>
      <c r="AJ182" s="15"/>
      <c r="AK182" s="15"/>
      <c r="AL182" s="12"/>
      <c r="AM182" s="12"/>
      <c r="AN182" s="16"/>
      <c r="AO182" s="16"/>
    </row>
    <row r="183" spans="2:41" x14ac:dyDescent="0.3">
      <c r="B183" s="12"/>
      <c r="C183" s="12"/>
      <c r="D183" s="12"/>
      <c r="E183" s="12"/>
      <c r="F183" s="12"/>
      <c r="G183" s="11"/>
      <c r="H183" s="11"/>
      <c r="I183" s="12"/>
      <c r="J183" s="10"/>
      <c r="K183" s="10"/>
      <c r="L183" s="12"/>
      <c r="M183" s="12"/>
      <c r="N183" s="13"/>
      <c r="O183" s="14"/>
      <c r="P183" s="13"/>
      <c r="Q183" s="14"/>
      <c r="R183" s="13"/>
      <c r="S183" s="14"/>
      <c r="T183" s="13"/>
      <c r="U183" s="14"/>
      <c r="V183" s="13"/>
      <c r="W183" s="14"/>
      <c r="X183" s="13"/>
      <c r="Y183" s="14"/>
      <c r="Z183" s="13"/>
      <c r="AA183" s="14"/>
      <c r="AB183" s="13"/>
      <c r="AC183" s="14"/>
      <c r="AD183" s="13"/>
      <c r="AE183" s="12"/>
      <c r="AF183" s="15"/>
      <c r="AG183" s="14"/>
      <c r="AH183" s="15"/>
      <c r="AI183" s="15"/>
      <c r="AJ183" s="15"/>
      <c r="AK183" s="15"/>
      <c r="AL183" s="12"/>
      <c r="AM183" s="12"/>
      <c r="AN183" s="16"/>
      <c r="AO183" s="16"/>
    </row>
    <row r="184" spans="2:41" x14ac:dyDescent="0.3">
      <c r="B184" s="12"/>
      <c r="C184" s="12"/>
      <c r="D184" s="12"/>
      <c r="E184" s="12"/>
      <c r="F184" s="12"/>
      <c r="G184" s="11"/>
      <c r="H184" s="11"/>
      <c r="I184" s="12"/>
      <c r="J184" s="10"/>
      <c r="K184" s="10"/>
      <c r="L184" s="12"/>
      <c r="M184" s="12"/>
      <c r="N184" s="13"/>
      <c r="O184" s="14"/>
      <c r="P184" s="13"/>
      <c r="Q184" s="14"/>
      <c r="R184" s="13"/>
      <c r="S184" s="14"/>
      <c r="T184" s="13"/>
      <c r="U184" s="14"/>
      <c r="V184" s="13"/>
      <c r="W184" s="14"/>
      <c r="X184" s="13"/>
      <c r="Y184" s="14"/>
      <c r="Z184" s="13"/>
      <c r="AA184" s="14"/>
      <c r="AB184" s="13"/>
      <c r="AC184" s="14"/>
      <c r="AD184" s="13"/>
      <c r="AE184" s="12"/>
      <c r="AF184" s="15"/>
      <c r="AG184" s="14"/>
      <c r="AH184" s="15"/>
      <c r="AI184" s="15"/>
      <c r="AJ184" s="15"/>
      <c r="AK184" s="15"/>
      <c r="AL184" s="12"/>
      <c r="AM184" s="12"/>
      <c r="AN184" s="16"/>
      <c r="AO184" s="16"/>
    </row>
    <row r="185" spans="2:41" x14ac:dyDescent="0.3">
      <c r="B185" s="12"/>
      <c r="C185" s="12"/>
      <c r="D185" s="12"/>
      <c r="E185" s="12"/>
      <c r="F185" s="12"/>
      <c r="G185" s="11"/>
      <c r="H185" s="11"/>
      <c r="I185" s="12"/>
      <c r="J185" s="10"/>
      <c r="K185" s="10"/>
      <c r="L185" s="12"/>
      <c r="M185" s="12"/>
      <c r="N185" s="13"/>
      <c r="O185" s="14"/>
      <c r="P185" s="13"/>
      <c r="Q185" s="14"/>
      <c r="R185" s="13"/>
      <c r="S185" s="14"/>
      <c r="T185" s="13"/>
      <c r="U185" s="14"/>
      <c r="V185" s="13"/>
      <c r="W185" s="14"/>
      <c r="X185" s="13"/>
      <c r="Y185" s="14"/>
      <c r="Z185" s="13"/>
      <c r="AA185" s="14"/>
      <c r="AB185" s="13"/>
      <c r="AC185" s="14"/>
      <c r="AD185" s="13"/>
      <c r="AE185" s="12"/>
      <c r="AF185" s="15"/>
      <c r="AG185" s="14"/>
      <c r="AH185" s="15"/>
      <c r="AI185" s="15"/>
      <c r="AJ185" s="15"/>
      <c r="AK185" s="15"/>
      <c r="AL185" s="12"/>
      <c r="AM185" s="12"/>
      <c r="AN185" s="16"/>
      <c r="AO185" s="16"/>
    </row>
    <row r="186" spans="2:41" x14ac:dyDescent="0.3">
      <c r="B186" s="12"/>
      <c r="C186" s="12"/>
      <c r="D186" s="12"/>
      <c r="E186" s="12"/>
      <c r="F186" s="12"/>
      <c r="G186" s="11"/>
      <c r="H186" s="11"/>
      <c r="I186" s="12"/>
      <c r="J186" s="10"/>
      <c r="K186" s="10"/>
      <c r="L186" s="12"/>
      <c r="M186" s="12"/>
      <c r="N186" s="13"/>
      <c r="O186" s="14"/>
      <c r="P186" s="13"/>
      <c r="Q186" s="14"/>
      <c r="R186" s="13"/>
      <c r="S186" s="14"/>
      <c r="T186" s="13"/>
      <c r="U186" s="14"/>
      <c r="V186" s="13"/>
      <c r="W186" s="14"/>
      <c r="X186" s="13"/>
      <c r="Y186" s="14"/>
      <c r="Z186" s="13"/>
      <c r="AA186" s="14"/>
      <c r="AB186" s="13"/>
      <c r="AC186" s="14"/>
      <c r="AD186" s="13"/>
      <c r="AE186" s="12"/>
      <c r="AF186" s="15"/>
      <c r="AG186" s="14"/>
      <c r="AH186" s="15"/>
      <c r="AI186" s="15"/>
      <c r="AJ186" s="15"/>
      <c r="AK186" s="15"/>
      <c r="AL186" s="12"/>
      <c r="AM186" s="12"/>
      <c r="AN186" s="16"/>
      <c r="AO186" s="16"/>
    </row>
    <row r="187" spans="2:41" x14ac:dyDescent="0.3">
      <c r="B187" s="12"/>
      <c r="C187" s="12"/>
      <c r="D187" s="12"/>
      <c r="E187" s="12"/>
      <c r="F187" s="12"/>
      <c r="G187" s="11"/>
      <c r="H187" s="11"/>
      <c r="I187" s="12"/>
      <c r="J187" s="10"/>
      <c r="K187" s="10"/>
      <c r="L187" s="12"/>
      <c r="M187" s="12"/>
      <c r="N187" s="13"/>
      <c r="O187" s="14"/>
      <c r="P187" s="13"/>
      <c r="Q187" s="14"/>
      <c r="R187" s="13"/>
      <c r="S187" s="14"/>
      <c r="T187" s="13"/>
      <c r="U187" s="14"/>
      <c r="V187" s="13"/>
      <c r="W187" s="14"/>
      <c r="X187" s="13"/>
      <c r="Y187" s="14"/>
      <c r="Z187" s="13"/>
      <c r="AA187" s="14"/>
      <c r="AB187" s="13"/>
      <c r="AC187" s="14"/>
      <c r="AD187" s="13"/>
      <c r="AE187" s="12"/>
      <c r="AF187" s="15"/>
      <c r="AG187" s="14"/>
      <c r="AH187" s="15"/>
      <c r="AI187" s="15"/>
      <c r="AJ187" s="15"/>
      <c r="AK187" s="15"/>
      <c r="AL187" s="12"/>
      <c r="AM187" s="12"/>
      <c r="AN187" s="16"/>
      <c r="AO187" s="16"/>
    </row>
    <row r="188" spans="2:41" x14ac:dyDescent="0.3">
      <c r="B188" s="12"/>
      <c r="C188" s="12"/>
      <c r="D188" s="12"/>
      <c r="E188" s="12"/>
      <c r="F188" s="12"/>
      <c r="G188" s="11"/>
      <c r="H188" s="11"/>
      <c r="I188" s="12"/>
      <c r="J188" s="10"/>
      <c r="K188" s="10"/>
      <c r="L188" s="12"/>
      <c r="M188" s="12"/>
      <c r="N188" s="13"/>
      <c r="O188" s="14"/>
      <c r="P188" s="13"/>
      <c r="Q188" s="14"/>
      <c r="R188" s="13"/>
      <c r="S188" s="14"/>
      <c r="T188" s="13"/>
      <c r="U188" s="14"/>
      <c r="V188" s="13"/>
      <c r="W188" s="14"/>
      <c r="X188" s="13"/>
      <c r="Y188" s="14"/>
      <c r="Z188" s="13"/>
      <c r="AA188" s="14"/>
      <c r="AB188" s="13"/>
      <c r="AC188" s="14"/>
      <c r="AD188" s="13"/>
      <c r="AE188" s="12"/>
      <c r="AF188" s="15"/>
      <c r="AG188" s="14"/>
      <c r="AH188" s="15"/>
      <c r="AI188" s="15"/>
      <c r="AJ188" s="15"/>
      <c r="AK188" s="15"/>
      <c r="AL188" s="12"/>
      <c r="AM188" s="12"/>
      <c r="AN188" s="16"/>
      <c r="AO188" s="16"/>
    </row>
    <row r="189" spans="2:41" x14ac:dyDescent="0.3">
      <c r="B189" s="12"/>
      <c r="C189" s="12"/>
      <c r="D189" s="12"/>
      <c r="E189" s="12"/>
      <c r="F189" s="12"/>
      <c r="G189" s="11"/>
      <c r="H189" s="11"/>
      <c r="I189" s="12"/>
      <c r="J189" s="10"/>
      <c r="K189" s="10"/>
      <c r="L189" s="12"/>
      <c r="M189" s="12"/>
      <c r="N189" s="13"/>
      <c r="O189" s="14"/>
      <c r="P189" s="13"/>
      <c r="Q189" s="14"/>
      <c r="R189" s="13"/>
      <c r="S189" s="14"/>
      <c r="T189" s="13"/>
      <c r="U189" s="14"/>
      <c r="V189" s="13"/>
      <c r="W189" s="14"/>
      <c r="X189" s="13"/>
      <c r="Y189" s="14"/>
      <c r="Z189" s="13"/>
      <c r="AA189" s="14"/>
      <c r="AB189" s="13"/>
      <c r="AC189" s="14"/>
      <c r="AD189" s="13"/>
      <c r="AE189" s="12"/>
      <c r="AF189" s="15"/>
      <c r="AG189" s="14"/>
      <c r="AH189" s="15"/>
      <c r="AI189" s="15"/>
      <c r="AJ189" s="15"/>
      <c r="AK189" s="15"/>
      <c r="AL189" s="12"/>
      <c r="AM189" s="12"/>
      <c r="AN189" s="16"/>
      <c r="AO189" s="16"/>
    </row>
    <row r="190" spans="2:41" x14ac:dyDescent="0.3">
      <c r="B190" s="12"/>
      <c r="C190" s="12"/>
      <c r="D190" s="12"/>
      <c r="E190" s="12"/>
      <c r="F190" s="12"/>
      <c r="G190" s="11"/>
      <c r="H190" s="11"/>
      <c r="I190" s="12"/>
      <c r="J190" s="10"/>
      <c r="K190" s="10"/>
      <c r="L190" s="12"/>
      <c r="M190" s="12"/>
      <c r="N190" s="13"/>
      <c r="O190" s="14"/>
      <c r="P190" s="13"/>
      <c r="Q190" s="14"/>
      <c r="R190" s="13"/>
      <c r="S190" s="14"/>
      <c r="T190" s="13"/>
      <c r="U190" s="14"/>
      <c r="V190" s="13"/>
      <c r="W190" s="14"/>
      <c r="X190" s="13"/>
      <c r="Y190" s="14"/>
      <c r="Z190" s="13"/>
      <c r="AA190" s="14"/>
      <c r="AB190" s="13"/>
      <c r="AC190" s="14"/>
      <c r="AD190" s="13"/>
      <c r="AE190" s="12"/>
      <c r="AF190" s="15"/>
      <c r="AG190" s="14"/>
      <c r="AH190" s="15"/>
      <c r="AI190" s="15"/>
      <c r="AJ190" s="15"/>
      <c r="AK190" s="15"/>
      <c r="AL190" s="12"/>
      <c r="AM190" s="12"/>
      <c r="AN190" s="16"/>
      <c r="AO190" s="16"/>
    </row>
    <row r="191" spans="2:41" x14ac:dyDescent="0.3">
      <c r="B191" s="12"/>
      <c r="C191" s="12"/>
      <c r="D191" s="12"/>
      <c r="E191" s="12"/>
      <c r="F191" s="12"/>
      <c r="G191" s="11"/>
      <c r="H191" s="11"/>
      <c r="I191" s="12"/>
      <c r="J191" s="10"/>
      <c r="K191" s="10"/>
      <c r="L191" s="12"/>
      <c r="M191" s="12"/>
      <c r="N191" s="13"/>
      <c r="O191" s="14"/>
      <c r="P191" s="13"/>
      <c r="Q191" s="14"/>
      <c r="R191" s="13"/>
      <c r="S191" s="14"/>
      <c r="T191" s="13"/>
      <c r="U191" s="14"/>
      <c r="V191" s="13"/>
      <c r="W191" s="14"/>
      <c r="X191" s="13"/>
      <c r="Y191" s="14"/>
      <c r="Z191" s="13"/>
      <c r="AA191" s="14"/>
      <c r="AB191" s="13"/>
      <c r="AC191" s="14"/>
      <c r="AD191" s="13"/>
      <c r="AE191" s="12"/>
      <c r="AF191" s="15"/>
      <c r="AG191" s="14"/>
      <c r="AH191" s="15"/>
      <c r="AI191" s="15"/>
      <c r="AJ191" s="15"/>
      <c r="AK191" s="15"/>
      <c r="AL191" s="12"/>
      <c r="AM191" s="12"/>
      <c r="AN191" s="16"/>
      <c r="AO191" s="16"/>
    </row>
    <row r="192" spans="2:41" x14ac:dyDescent="0.3">
      <c r="B192" s="12"/>
      <c r="C192" s="12"/>
      <c r="D192" s="12"/>
      <c r="E192" s="12"/>
      <c r="F192" s="12"/>
      <c r="G192" s="11"/>
      <c r="H192" s="11"/>
      <c r="I192" s="12"/>
      <c r="J192" s="10"/>
      <c r="K192" s="10"/>
      <c r="L192" s="12"/>
      <c r="M192" s="12"/>
      <c r="N192" s="13"/>
      <c r="O192" s="14"/>
      <c r="P192" s="13"/>
      <c r="Q192" s="14"/>
      <c r="R192" s="13"/>
      <c r="S192" s="14"/>
      <c r="T192" s="13"/>
      <c r="U192" s="14"/>
      <c r="V192" s="13"/>
      <c r="W192" s="14"/>
      <c r="X192" s="13"/>
      <c r="Y192" s="14"/>
      <c r="Z192" s="13"/>
      <c r="AA192" s="14"/>
      <c r="AB192" s="13"/>
      <c r="AC192" s="14"/>
      <c r="AD192" s="13"/>
      <c r="AE192" s="12"/>
      <c r="AF192" s="15"/>
      <c r="AG192" s="14"/>
      <c r="AH192" s="15"/>
      <c r="AI192" s="15"/>
      <c r="AJ192" s="15"/>
      <c r="AK192" s="15"/>
      <c r="AL192" s="12"/>
      <c r="AM192" s="12"/>
      <c r="AN192" s="16"/>
      <c r="AO192" s="16"/>
    </row>
    <row r="193" spans="2:41" x14ac:dyDescent="0.3">
      <c r="B193" s="12"/>
      <c r="C193" s="12"/>
      <c r="D193" s="12"/>
      <c r="E193" s="12"/>
      <c r="F193" s="12"/>
      <c r="G193" s="11"/>
      <c r="H193" s="11"/>
      <c r="I193" s="12"/>
      <c r="J193" s="10"/>
      <c r="K193" s="10"/>
      <c r="L193" s="12"/>
      <c r="M193" s="12"/>
      <c r="N193" s="13"/>
      <c r="O193" s="14"/>
      <c r="P193" s="13"/>
      <c r="Q193" s="14"/>
      <c r="R193" s="13"/>
      <c r="S193" s="14"/>
      <c r="T193" s="13"/>
      <c r="U193" s="14"/>
      <c r="V193" s="13"/>
      <c r="W193" s="14"/>
      <c r="X193" s="13"/>
      <c r="Y193" s="14"/>
      <c r="Z193" s="13"/>
      <c r="AA193" s="14"/>
      <c r="AB193" s="13"/>
      <c r="AC193" s="14"/>
      <c r="AD193" s="13"/>
      <c r="AE193" s="12"/>
      <c r="AF193" s="15"/>
      <c r="AG193" s="14"/>
      <c r="AH193" s="15"/>
      <c r="AI193" s="15"/>
      <c r="AJ193" s="15"/>
      <c r="AK193" s="15"/>
      <c r="AL193" s="12"/>
      <c r="AM193" s="12"/>
      <c r="AN193" s="16"/>
      <c r="AO193" s="16"/>
    </row>
    <row r="194" spans="2:41" x14ac:dyDescent="0.3">
      <c r="B194" s="12"/>
      <c r="C194" s="12"/>
      <c r="D194" s="12"/>
      <c r="E194" s="12"/>
      <c r="F194" s="12"/>
      <c r="G194" s="11"/>
      <c r="H194" s="11"/>
      <c r="I194" s="12"/>
      <c r="J194" s="10"/>
      <c r="K194" s="10"/>
      <c r="L194" s="12"/>
      <c r="M194" s="12"/>
      <c r="N194" s="13"/>
      <c r="O194" s="14"/>
      <c r="P194" s="13"/>
      <c r="Q194" s="14"/>
      <c r="R194" s="13"/>
      <c r="S194" s="14"/>
      <c r="T194" s="13"/>
      <c r="U194" s="14"/>
      <c r="V194" s="13"/>
      <c r="W194" s="14"/>
      <c r="X194" s="13"/>
      <c r="Y194" s="14"/>
      <c r="Z194" s="13"/>
      <c r="AA194" s="14"/>
      <c r="AB194" s="13"/>
      <c r="AC194" s="14"/>
      <c r="AD194" s="13"/>
      <c r="AE194" s="12"/>
      <c r="AF194" s="15"/>
      <c r="AG194" s="14"/>
      <c r="AH194" s="15"/>
      <c r="AI194" s="15"/>
      <c r="AJ194" s="15"/>
      <c r="AK194" s="15"/>
      <c r="AL194" s="12"/>
      <c r="AM194" s="12"/>
      <c r="AN194" s="16"/>
      <c r="AO194" s="16"/>
    </row>
    <row r="195" spans="2:41" x14ac:dyDescent="0.3">
      <c r="B195" s="12"/>
      <c r="C195" s="12"/>
      <c r="D195" s="12"/>
      <c r="E195" s="12"/>
      <c r="F195" s="12"/>
      <c r="G195" s="11"/>
      <c r="H195" s="11"/>
      <c r="I195" s="12"/>
      <c r="J195" s="10"/>
      <c r="K195" s="10"/>
      <c r="L195" s="12"/>
      <c r="M195" s="12"/>
      <c r="N195" s="13"/>
      <c r="O195" s="14"/>
      <c r="P195" s="13"/>
      <c r="Q195" s="14"/>
      <c r="R195" s="13"/>
      <c r="S195" s="14"/>
      <c r="T195" s="13"/>
      <c r="U195" s="14"/>
      <c r="V195" s="13"/>
      <c r="W195" s="14"/>
      <c r="X195" s="13"/>
      <c r="Y195" s="14"/>
      <c r="Z195" s="13"/>
      <c r="AA195" s="14"/>
      <c r="AB195" s="13"/>
      <c r="AC195" s="14"/>
      <c r="AD195" s="13"/>
      <c r="AE195" s="12"/>
      <c r="AF195" s="15"/>
      <c r="AG195" s="14"/>
      <c r="AH195" s="15"/>
      <c r="AI195" s="15"/>
      <c r="AJ195" s="15"/>
      <c r="AK195" s="15"/>
      <c r="AL195" s="12"/>
      <c r="AM195" s="12"/>
      <c r="AN195" s="16"/>
      <c r="AO195" s="16"/>
    </row>
    <row r="196" spans="2:41" x14ac:dyDescent="0.3">
      <c r="B196" s="12"/>
      <c r="C196" s="12"/>
      <c r="D196" s="12"/>
      <c r="E196" s="12"/>
      <c r="F196" s="12"/>
      <c r="G196" s="11"/>
      <c r="H196" s="11"/>
      <c r="I196" s="12"/>
      <c r="J196" s="10"/>
      <c r="K196" s="10"/>
      <c r="L196" s="12"/>
      <c r="M196" s="12"/>
      <c r="N196" s="13"/>
      <c r="O196" s="14"/>
      <c r="P196" s="13"/>
      <c r="Q196" s="14"/>
      <c r="R196" s="13"/>
      <c r="S196" s="14"/>
      <c r="T196" s="13"/>
      <c r="U196" s="14"/>
      <c r="V196" s="13"/>
      <c r="W196" s="14"/>
      <c r="X196" s="13"/>
      <c r="Y196" s="14"/>
      <c r="Z196" s="13"/>
      <c r="AA196" s="14"/>
      <c r="AB196" s="13"/>
      <c r="AC196" s="14"/>
      <c r="AD196" s="13"/>
      <c r="AE196" s="12"/>
      <c r="AF196" s="15"/>
      <c r="AG196" s="14"/>
      <c r="AH196" s="15"/>
      <c r="AI196" s="15"/>
      <c r="AJ196" s="15"/>
      <c r="AK196" s="15"/>
      <c r="AL196" s="12"/>
      <c r="AM196" s="12"/>
      <c r="AN196" s="16"/>
      <c r="AO196" s="16"/>
    </row>
    <row r="197" spans="2:41" x14ac:dyDescent="0.3">
      <c r="B197" s="12"/>
      <c r="C197" s="12"/>
      <c r="D197" s="12"/>
      <c r="E197" s="12"/>
      <c r="F197" s="12"/>
      <c r="G197" s="11"/>
      <c r="H197" s="11"/>
      <c r="I197" s="12"/>
      <c r="J197" s="10"/>
      <c r="K197" s="10"/>
      <c r="L197" s="12"/>
      <c r="M197" s="12"/>
      <c r="N197" s="13"/>
      <c r="O197" s="14"/>
      <c r="P197" s="13"/>
      <c r="Q197" s="14"/>
      <c r="R197" s="13"/>
      <c r="S197" s="14"/>
      <c r="T197" s="13"/>
      <c r="U197" s="14"/>
      <c r="V197" s="13"/>
      <c r="W197" s="14"/>
      <c r="X197" s="13"/>
      <c r="Y197" s="14"/>
      <c r="Z197" s="13"/>
      <c r="AA197" s="14"/>
      <c r="AB197" s="13"/>
      <c r="AC197" s="14"/>
      <c r="AD197" s="13"/>
      <c r="AE197" s="12"/>
      <c r="AF197" s="15"/>
      <c r="AG197" s="14"/>
      <c r="AH197" s="15"/>
      <c r="AI197" s="15"/>
      <c r="AJ197" s="15"/>
      <c r="AK197" s="15"/>
      <c r="AL197" s="12"/>
      <c r="AM197" s="12"/>
      <c r="AN197" s="16"/>
      <c r="AO197" s="16"/>
    </row>
    <row r="198" spans="2:41" x14ac:dyDescent="0.3">
      <c r="B198" s="12"/>
      <c r="C198" s="12"/>
      <c r="D198" s="12"/>
      <c r="E198" s="12"/>
      <c r="F198" s="12"/>
      <c r="G198" s="11"/>
      <c r="H198" s="11"/>
      <c r="I198" s="12"/>
      <c r="J198" s="10"/>
      <c r="K198" s="10"/>
      <c r="L198" s="12"/>
      <c r="M198" s="12"/>
      <c r="N198" s="13"/>
      <c r="O198" s="14"/>
      <c r="P198" s="13"/>
      <c r="Q198" s="14"/>
      <c r="R198" s="13"/>
      <c r="S198" s="14"/>
      <c r="T198" s="13"/>
      <c r="U198" s="14"/>
      <c r="V198" s="13"/>
      <c r="W198" s="14"/>
      <c r="X198" s="13"/>
      <c r="Y198" s="14"/>
      <c r="Z198" s="13"/>
      <c r="AA198" s="14"/>
      <c r="AB198" s="13"/>
      <c r="AC198" s="14"/>
      <c r="AD198" s="13"/>
      <c r="AE198" s="12"/>
      <c r="AF198" s="15"/>
      <c r="AG198" s="14"/>
      <c r="AH198" s="15"/>
      <c r="AI198" s="15"/>
      <c r="AJ198" s="15"/>
      <c r="AK198" s="15"/>
      <c r="AL198" s="12"/>
      <c r="AM198" s="12"/>
      <c r="AN198" s="16"/>
      <c r="AO198" s="16"/>
    </row>
    <row r="199" spans="2:41" x14ac:dyDescent="0.3">
      <c r="B199" s="12"/>
      <c r="C199" s="12"/>
      <c r="D199" s="12"/>
      <c r="E199" s="12"/>
      <c r="F199" s="12"/>
      <c r="G199" s="11"/>
      <c r="H199" s="11"/>
      <c r="I199" s="12"/>
      <c r="J199" s="10"/>
      <c r="K199" s="10"/>
      <c r="L199" s="12"/>
      <c r="M199" s="12"/>
      <c r="N199" s="13"/>
      <c r="O199" s="14"/>
      <c r="P199" s="13"/>
      <c r="Q199" s="14"/>
      <c r="R199" s="13"/>
      <c r="S199" s="14"/>
      <c r="T199" s="13"/>
      <c r="U199" s="14"/>
      <c r="V199" s="13"/>
      <c r="W199" s="14"/>
      <c r="X199" s="13"/>
      <c r="Y199" s="14"/>
      <c r="Z199" s="13"/>
      <c r="AA199" s="14"/>
      <c r="AB199" s="13"/>
      <c r="AC199" s="14"/>
      <c r="AD199" s="13"/>
      <c r="AE199" s="12"/>
      <c r="AF199" s="15"/>
      <c r="AG199" s="14"/>
      <c r="AH199" s="15"/>
      <c r="AI199" s="15"/>
      <c r="AJ199" s="15"/>
      <c r="AK199" s="15"/>
      <c r="AL199" s="12"/>
      <c r="AM199" s="12"/>
      <c r="AN199" s="16"/>
      <c r="AO199" s="16"/>
    </row>
    <row r="200" spans="2:41" x14ac:dyDescent="0.3">
      <c r="AF200" s="9"/>
      <c r="AH200" s="9"/>
      <c r="AI200" s="9"/>
      <c r="AJ200" s="9"/>
      <c r="AK200" s="9"/>
    </row>
  </sheetData>
  <mergeCells count="4">
    <mergeCell ref="AF3:AO3"/>
    <mergeCell ref="N3:AD3"/>
    <mergeCell ref="AF5:AO5"/>
    <mergeCell ref="AF4:AQ4"/>
  </mergeCells>
  <conditionalFormatting sqref="D1">
    <cfRule type="expression" dxfId="1" priority="1">
      <formula>OR($C$3="Volume",$C$3="Volume Médio",$C$3="Negócios Médio",$C$3="Negócios")</formula>
    </cfRule>
    <cfRule type="expression" dxfId="0" priority="2">
      <formula>$C$3="P/VPA Atual"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Títulos Públicos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Mª Silva</dc:creator>
  <cp:lastModifiedBy>Milton Santiago</cp:lastModifiedBy>
  <dcterms:created xsi:type="dcterms:W3CDTF">2018-10-07T16:21:32Z</dcterms:created>
  <dcterms:modified xsi:type="dcterms:W3CDTF">2024-09-19T13:17:19Z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1411218059</vt:lpwstr>
  </property>
  <property fmtid="{D5CDD505-2E9C-101B-9397-08002B2CF9AE}" pid="3" name="EcoUpdateMessage">
    <vt:lpwstr>2024/09/19-13:00:59</vt:lpwstr>
  </property>
  <property fmtid="{D5CDD505-2E9C-101B-9397-08002B2CF9AE}" pid="4" name="EcoUpdateStatus">
    <vt:lpwstr>2024-09-18=BRA:St,ME,Fd,TP;USA:St,ME;ARG:St,ME,Fd,TP;MEX:St,ME,Fd,TP;CHL:Fd;COL:St,ME;PER:St,ME;SAU:St|2022-10-17=USA:TP|2024-09-17=CHL:St,ME;PER:Fd,TP|2021-11-17=CHL:TP|2014-02-26=VEN:St|2002-11-08=JPN:St|2024-09-09=GBR:St,ME|2016-08-18=NNN:St|2024-09-16=COL:Fd|2007-01-31=ESP:St|2003-01-29=CHN:St|2003-01-28=TWN:St|2003-01-30=HKG:St;KOR:St|2023-01-19=OTH:St|2024-06-30=PAN:St|2024-06-24=SAU:ME</vt:lpwstr>
  </property>
</Properties>
</file>