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u Drive\Add-In\Clientes\Milton\Projeto Layout Planilhas\7 - Índices e Moedas\"/>
    </mc:Choice>
  </mc:AlternateContent>
  <xr:revisionPtr revIDLastSave="0" documentId="13_ncr:1_{6D0D1193-AE81-4310-A93B-81E6605BEDE6}" xr6:coauthVersionLast="47" xr6:coauthVersionMax="47" xr10:uidLastSave="{00000000-0000-0000-0000-000000000000}"/>
  <bookViews>
    <workbookView xWindow="28680" yWindow="-120" windowWidth="29040" windowHeight="15840" tabRatio="668" xr2:uid="{2853A06E-ADE0-45E0-B7CF-21A7A932F619}"/>
  </bookViews>
  <sheets>
    <sheet name="Evolução Diária de Preço-Volume" sheetId="1" r:id="rId1"/>
    <sheet name="Taxa Média Crescimento" sheetId="7" r:id="rId2"/>
    <sheet name="Variação Anual (R$-IPCA-USD)" sheetId="3" r:id="rId3"/>
    <sheet name="Recordes Históricos" sheetId="4" r:id="rId4"/>
    <sheet name="Volume Anual" sheetId="5" r:id="rId5"/>
    <sheet name="Referência" sheetId="2" r:id="rId6"/>
  </sheets>
  <definedNames>
    <definedName name="_ECO_RANGE_ID0a4427632baf411aacf0ea334869b680" localSheetId="2" hidden="1">'Variação Anual (R$-IPCA-USD)'!$G$8:$G$37</definedName>
    <definedName name="_ECO_RANGE_ID110a7eec7e1840ab96fa7c69a8f7c19d" localSheetId="2" hidden="1">'Variação Anual (R$-IPCA-USD)'!$D$8:$D$37</definedName>
    <definedName name="_ECO_RANGE_ID1ef747338b47499994c3a35ee54f7590" localSheetId="2" hidden="1">'Variação Anual (R$-IPCA-USD)'!$H$8:$H$37</definedName>
    <definedName name="_ECO_RANGE_ID24b4cd9a1838458e964ee9254ad498d6" localSheetId="2" hidden="1">'Variação Anual (R$-IPCA-USD)'!$K$8:$K$37</definedName>
    <definedName name="_ECO_RANGE_ID31cd4d8ea41842a5bdc0271c0fc9fbde" localSheetId="2" hidden="1">'Variação Anual (R$-IPCA-USD)'!$B$8:$C$37</definedName>
    <definedName name="_ECO_RANGE_ID851bae020b304d42a939b5155460dfff" localSheetId="2" hidden="1">'Variação Anual (R$-IPCA-USD)'!$C$7</definedName>
    <definedName name="_ECO_RANGE_IDa664ed7500414e89919a589d9a3e11c0" localSheetId="2" hidden="1">'Variação Anual (R$-IPCA-USD)'!$L$8:$L$37</definedName>
    <definedName name="_xlnm.Print_Area" localSheetId="0">'Evolução Diária de Preço-Volume'!$B$1:$Q$38</definedName>
    <definedName name="_xlnm.Print_Area" localSheetId="3">'Recordes Históricos'!$B$1:$J$52</definedName>
    <definedName name="_xlnm.Print_Area" localSheetId="1">'Taxa Média Crescimento'!$B$1:$AB$30</definedName>
    <definedName name="_xlnm.Print_Area" localSheetId="2">'Variação Anual (R$-IPCA-USD)'!$B$1:$M$35</definedName>
    <definedName name="_xlnm.Print_Area" localSheetId="4">'Volume Anual'!$B$1:$P$51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5" l="1"/>
  <c r="J1" i="4"/>
  <c r="L1" i="1"/>
  <c r="B31" i="5" l="1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K50" i="5"/>
  <c r="P41" i="5"/>
  <c r="F36" i="4"/>
  <c r="C49" i="4"/>
  <c r="H35" i="5"/>
  <c r="F39" i="4"/>
  <c r="H47" i="5"/>
  <c r="M44" i="5"/>
  <c r="D42" i="5"/>
  <c r="C41" i="4"/>
  <c r="G52" i="4"/>
  <c r="J47" i="4"/>
  <c r="K38" i="5"/>
  <c r="F33" i="5"/>
  <c r="F40" i="4"/>
  <c r="C40" i="4"/>
  <c r="K40" i="5"/>
  <c r="P36" i="5"/>
  <c r="C38" i="5"/>
  <c r="J37" i="4"/>
  <c r="K43" i="5"/>
  <c r="J42" i="4"/>
  <c r="K42" i="5"/>
  <c r="P37" i="5"/>
  <c r="C46" i="5"/>
  <c r="C51" i="4"/>
  <c r="P38" i="5"/>
  <c r="F48" i="4"/>
  <c r="K33" i="5"/>
  <c r="F42" i="5"/>
  <c r="I39" i="4"/>
  <c r="D48" i="4"/>
  <c r="I50" i="5"/>
  <c r="D46" i="5"/>
  <c r="N51" i="5"/>
  <c r="P50" i="5"/>
  <c r="C45" i="4"/>
  <c r="F51" i="5"/>
  <c r="F36" i="5"/>
  <c r="C43" i="4"/>
  <c r="G38" i="4"/>
  <c r="C47" i="4"/>
  <c r="F47" i="5"/>
  <c r="F43" i="5"/>
  <c r="J40" i="4"/>
  <c r="H36" i="5"/>
  <c r="G39" i="4"/>
  <c r="C46" i="4"/>
  <c r="P49" i="5"/>
  <c r="C38" i="4"/>
  <c r="J44" i="4"/>
  <c r="H33" i="5"/>
  <c r="F52" i="4"/>
  <c r="H34" i="5"/>
  <c r="J38" i="4"/>
  <c r="F49" i="4"/>
  <c r="H44" i="5"/>
  <c r="D49" i="5"/>
  <c r="I48" i="4"/>
  <c r="G41" i="4"/>
  <c r="I48" i="5"/>
  <c r="P39" i="5"/>
  <c r="K35" i="5"/>
  <c r="F44" i="5"/>
  <c r="D42" i="4"/>
  <c r="J43" i="4"/>
  <c r="K44" i="5"/>
  <c r="G36" i="4"/>
  <c r="I36" i="5"/>
  <c r="N36" i="5"/>
  <c r="D45" i="5"/>
  <c r="G49" i="4"/>
  <c r="N40" i="5"/>
  <c r="I43" i="4"/>
  <c r="M49" i="5"/>
  <c r="F45" i="5"/>
  <c r="J45" i="4"/>
  <c r="H43" i="5"/>
  <c r="M50" i="5"/>
  <c r="P46" i="5"/>
  <c r="J41" i="4"/>
  <c r="G46" i="4"/>
  <c r="N48" i="5"/>
  <c r="I38" i="4"/>
  <c r="I49" i="4"/>
  <c r="J51" i="4"/>
  <c r="K45" i="5"/>
  <c r="K48" i="5"/>
  <c r="D52" i="4"/>
  <c r="G47" i="4"/>
  <c r="K41" i="5"/>
  <c r="C36" i="5"/>
  <c r="M33" i="5"/>
  <c r="F48" i="5"/>
  <c r="I51" i="4"/>
  <c r="C52" i="4"/>
  <c r="J50" i="4"/>
  <c r="C42" i="5"/>
  <c r="P34" i="5"/>
  <c r="J36" i="4"/>
  <c r="M46" i="5"/>
  <c r="N50" i="5"/>
  <c r="D37" i="4"/>
  <c r="M41" i="5"/>
  <c r="I37" i="4"/>
  <c r="K47" i="5"/>
  <c r="C43" i="5"/>
  <c r="F49" i="5"/>
  <c r="G42" i="4"/>
  <c r="K49" i="5"/>
  <c r="F41" i="5"/>
  <c r="F43" i="4"/>
  <c r="G45" i="4"/>
  <c r="P51" i="5"/>
  <c r="F50" i="5"/>
  <c r="I44" i="5"/>
  <c r="N44" i="5"/>
  <c r="C44" i="5"/>
  <c r="D41" i="4"/>
  <c r="D51" i="5"/>
  <c r="H40" i="5"/>
  <c r="M37" i="5"/>
  <c r="D40" i="5"/>
  <c r="I45" i="4"/>
  <c r="P44" i="5"/>
  <c r="K39" i="5"/>
  <c r="F35" i="5"/>
  <c r="F51" i="4"/>
  <c r="D50" i="4"/>
  <c r="K34" i="5"/>
  <c r="F34" i="5"/>
  <c r="C47" i="5"/>
  <c r="H48" i="5"/>
  <c r="D50" i="5"/>
  <c r="F38" i="5"/>
  <c r="C39" i="5"/>
  <c r="P45" i="5"/>
  <c r="F46" i="5"/>
  <c r="G51" i="4"/>
  <c r="I47" i="5"/>
  <c r="K46" i="5"/>
  <c r="H38" i="5"/>
  <c r="M35" i="5"/>
  <c r="D39" i="5"/>
  <c r="H46" i="5"/>
  <c r="M43" i="5"/>
  <c r="D34" i="5"/>
  <c r="G50" i="4"/>
  <c r="D45" i="4"/>
  <c r="D41" i="5"/>
  <c r="I44" i="4"/>
  <c r="K51" i="5"/>
  <c r="P42" i="5"/>
  <c r="J52" i="4"/>
  <c r="C50" i="4"/>
  <c r="F50" i="4"/>
  <c r="I37" i="5"/>
  <c r="N37" i="5"/>
  <c r="D38" i="5"/>
  <c r="I50" i="4"/>
  <c r="H41" i="5"/>
  <c r="M38" i="5"/>
  <c r="D48" i="5"/>
  <c r="C36" i="4"/>
  <c r="I36" i="4"/>
  <c r="D43" i="4"/>
  <c r="H42" i="5"/>
  <c r="M39" i="5"/>
  <c r="D33" i="5"/>
  <c r="G40" i="4"/>
  <c r="C44" i="4"/>
  <c r="F45" i="4"/>
  <c r="I33" i="5"/>
  <c r="N33" i="5"/>
  <c r="D36" i="5"/>
  <c r="F44" i="4"/>
  <c r="H37" i="5"/>
  <c r="M34" i="5"/>
  <c r="H45" i="5"/>
  <c r="M42" i="5"/>
  <c r="D36" i="4"/>
  <c r="C51" i="5"/>
  <c r="D44" i="5"/>
  <c r="F39" i="5"/>
  <c r="I35" i="5"/>
  <c r="N35" i="5"/>
  <c r="D37" i="5"/>
  <c r="D49" i="4"/>
  <c r="I46" i="4"/>
  <c r="C49" i="5"/>
  <c r="F46" i="4"/>
  <c r="K37" i="5"/>
  <c r="F40" i="5"/>
  <c r="D51" i="4"/>
  <c r="J48" i="4"/>
  <c r="G37" i="4"/>
  <c r="I45" i="5"/>
  <c r="N45" i="5"/>
  <c r="C35" i="5"/>
  <c r="I41" i="4"/>
  <c r="H49" i="5"/>
  <c r="M48" i="5"/>
  <c r="D35" i="5"/>
  <c r="D39" i="4"/>
  <c r="D38" i="4"/>
  <c r="F38" i="4"/>
  <c r="H50" i="5"/>
  <c r="M51" i="5"/>
  <c r="D43" i="5"/>
  <c r="J39" i="4"/>
  <c r="I40" i="5"/>
  <c r="J49" i="4"/>
  <c r="I41" i="5"/>
  <c r="N41" i="5"/>
  <c r="C34" i="5"/>
  <c r="D40" i="4"/>
  <c r="P43" i="5"/>
  <c r="I46" i="5"/>
  <c r="J46" i="4"/>
  <c r="G44" i="4"/>
  <c r="C42" i="4"/>
  <c r="I43" i="5"/>
  <c r="N43" i="5"/>
  <c r="C50" i="5"/>
  <c r="C48" i="4"/>
  <c r="G43" i="4"/>
  <c r="G48" i="4"/>
  <c r="C37" i="4"/>
  <c r="M45" i="5"/>
  <c r="F37" i="5"/>
  <c r="F41" i="4"/>
  <c r="F37" i="4"/>
  <c r="N42" i="5"/>
  <c r="K36" i="5"/>
  <c r="P35" i="5"/>
  <c r="C48" i="5"/>
  <c r="F42" i="4"/>
  <c r="I38" i="5"/>
  <c r="N38" i="5"/>
  <c r="C33" i="5"/>
  <c r="I42" i="4"/>
  <c r="H51" i="5"/>
  <c r="P47" i="5"/>
  <c r="I39" i="5"/>
  <c r="N39" i="5"/>
  <c r="C41" i="5"/>
  <c r="D46" i="4"/>
  <c r="P48" i="5"/>
  <c r="N34" i="5"/>
  <c r="I49" i="5"/>
  <c r="N49" i="5"/>
  <c r="C40" i="5"/>
  <c r="I52" i="4"/>
  <c r="I34" i="5"/>
  <c r="P40" i="5"/>
  <c r="I51" i="5"/>
  <c r="P33" i="5"/>
  <c r="C45" i="5"/>
  <c r="F47" i="4"/>
  <c r="D47" i="4"/>
  <c r="C39" i="4"/>
  <c r="H39" i="5"/>
  <c r="M36" i="5"/>
  <c r="D47" i="5"/>
  <c r="D44" i="4"/>
  <c r="I47" i="4"/>
  <c r="C37" i="5"/>
  <c r="M47" i="5"/>
  <c r="I40" i="4"/>
  <c r="N46" i="5"/>
  <c r="N47" i="5"/>
  <c r="M40" i="5"/>
  <c r="I42" i="5"/>
  <c r="C34" i="4"/>
  <c r="M31" i="5"/>
  <c r="I32" i="5"/>
  <c r="F35" i="4"/>
  <c r="D31" i="5"/>
  <c r="C31" i="5"/>
  <c r="G34" i="4"/>
  <c r="G35" i="4"/>
  <c r="J35" i="4"/>
  <c r="J34" i="4"/>
  <c r="I35" i="4"/>
  <c r="D34" i="4"/>
  <c r="K31" i="5"/>
  <c r="H31" i="5"/>
  <c r="D32" i="5"/>
  <c r="F32" i="5"/>
  <c r="F31" i="5"/>
  <c r="I31" i="5"/>
  <c r="P31" i="5"/>
  <c r="K32" i="5"/>
  <c r="M32" i="5"/>
  <c r="N31" i="5"/>
  <c r="H32" i="5"/>
  <c r="N32" i="5"/>
  <c r="I34" i="4"/>
  <c r="D35" i="4"/>
  <c r="C35" i="4"/>
  <c r="P32" i="5"/>
  <c r="F34" i="4"/>
  <c r="C32" i="5"/>
  <c r="O49" i="5" l="1"/>
  <c r="O48" i="5"/>
  <c r="O47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50" i="5"/>
  <c r="O51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E48" i="5"/>
  <c r="E32" i="5"/>
  <c r="E51" i="5"/>
  <c r="E43" i="5"/>
  <c r="E33" i="5"/>
  <c r="E31" i="5"/>
  <c r="E38" i="5"/>
  <c r="E34" i="5"/>
  <c r="C32" i="7"/>
  <c r="C33" i="7"/>
  <c r="C34" i="7"/>
  <c r="D34" i="7" s="1"/>
  <c r="C35" i="7"/>
  <c r="D35" i="7" s="1"/>
  <c r="C36" i="7"/>
  <c r="D36" i="7" s="1"/>
  <c r="C37" i="7"/>
  <c r="D37" i="7" s="1"/>
  <c r="C38" i="7"/>
  <c r="D38" i="7" s="1"/>
  <c r="B3" i="2"/>
  <c r="C30" i="7" l="1"/>
  <c r="B30" i="7"/>
  <c r="C6" i="1"/>
  <c r="AB5" i="7" l="1"/>
  <c r="B27" i="4"/>
  <c r="B28" i="4"/>
  <c r="B29" i="4"/>
  <c r="B30" i="4"/>
  <c r="B31" i="4"/>
  <c r="B32" i="4"/>
  <c r="B33" i="4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6" i="5"/>
  <c r="B7" i="5"/>
  <c r="B8" i="5"/>
  <c r="B9" i="5"/>
  <c r="B10" i="5"/>
  <c r="B11" i="5"/>
  <c r="B12" i="5"/>
  <c r="B13" i="5"/>
  <c r="B14" i="5"/>
  <c r="B15" i="5"/>
  <c r="B16" i="5"/>
  <c r="B17" i="5"/>
  <c r="C2" i="3"/>
  <c r="AB30" i="7"/>
  <c r="I33" i="3"/>
  <c r="P28" i="5"/>
  <c r="I17" i="5"/>
  <c r="D28" i="4"/>
  <c r="H24" i="5"/>
  <c r="P6" i="5"/>
  <c r="C27" i="4"/>
  <c r="F23" i="5"/>
  <c r="J28" i="4"/>
  <c r="G15" i="4"/>
  <c r="N16" i="5"/>
  <c r="I14" i="5"/>
  <c r="M7" i="5"/>
  <c r="J21" i="4"/>
  <c r="F26" i="4"/>
  <c r="I23" i="4"/>
  <c r="G21" i="4"/>
  <c r="C32" i="4"/>
  <c r="C11" i="4"/>
  <c r="H17" i="5"/>
  <c r="I19" i="4"/>
  <c r="F14" i="4"/>
  <c r="I29" i="4"/>
  <c r="M14" i="5"/>
  <c r="I30" i="5"/>
  <c r="N11" i="5"/>
  <c r="D25" i="4"/>
  <c r="C9" i="4"/>
  <c r="G13" i="4"/>
  <c r="F13" i="5"/>
  <c r="J24" i="4"/>
  <c r="H29" i="5"/>
  <c r="G20" i="4"/>
  <c r="I28" i="4"/>
  <c r="F22" i="4"/>
  <c r="J27" i="4"/>
  <c r="J17" i="4"/>
  <c r="I28" i="5"/>
  <c r="F29" i="4"/>
  <c r="G30" i="4"/>
  <c r="I17" i="4"/>
  <c r="N13" i="5"/>
  <c r="J13" i="4"/>
  <c r="D18" i="4"/>
  <c r="F12" i="4"/>
  <c r="I16" i="5"/>
  <c r="J16" i="4"/>
  <c r="C18" i="4"/>
  <c r="J31" i="4"/>
  <c r="G24" i="4"/>
  <c r="K26" i="5"/>
  <c r="I20" i="5"/>
  <c r="C27" i="5"/>
  <c r="N15" i="5"/>
  <c r="C21" i="5"/>
  <c r="C16" i="5"/>
  <c r="H30" i="5"/>
  <c r="C31" i="4"/>
  <c r="I19" i="5"/>
  <c r="I32" i="3"/>
  <c r="H6" i="5"/>
  <c r="I10" i="4"/>
  <c r="H22" i="5"/>
  <c r="K25" i="5"/>
  <c r="M20" i="5"/>
  <c r="I26" i="4"/>
  <c r="F18" i="5"/>
  <c r="I22" i="5"/>
  <c r="F12" i="5"/>
  <c r="J22" i="4"/>
  <c r="K6" i="5"/>
  <c r="I21" i="4"/>
  <c r="C28" i="5"/>
  <c r="P26" i="5"/>
  <c r="I18" i="4"/>
  <c r="F28" i="5"/>
  <c r="J19" i="4"/>
  <c r="J23" i="4"/>
  <c r="C26" i="5"/>
  <c r="C12" i="5"/>
  <c r="K13" i="5"/>
  <c r="C20" i="4"/>
  <c r="F13" i="4"/>
  <c r="K30" i="5"/>
  <c r="P17" i="5"/>
  <c r="D22" i="4"/>
  <c r="G33" i="4"/>
  <c r="N23" i="5"/>
  <c r="G29" i="4"/>
  <c r="D16" i="5"/>
  <c r="D10" i="4"/>
  <c r="C7" i="5"/>
  <c r="P10" i="5"/>
  <c r="G16" i="4"/>
  <c r="C17" i="4"/>
  <c r="M17" i="5"/>
  <c r="D29" i="4"/>
  <c r="D23" i="5"/>
  <c r="J10" i="4"/>
  <c r="D17" i="5"/>
  <c r="D14" i="5"/>
  <c r="I13" i="5"/>
  <c r="C24" i="4"/>
  <c r="H10" i="5"/>
  <c r="F29" i="5"/>
  <c r="H7" i="5"/>
  <c r="D17" i="4"/>
  <c r="K17" i="5"/>
  <c r="F20" i="4"/>
  <c r="I24" i="4"/>
  <c r="D33" i="4"/>
  <c r="H28" i="5"/>
  <c r="F17" i="5"/>
  <c r="H23" i="5"/>
  <c r="P7" i="5"/>
  <c r="I8" i="5"/>
  <c r="P22" i="5"/>
  <c r="N21" i="5"/>
  <c r="C26" i="4"/>
  <c r="F27" i="4"/>
  <c r="M13" i="5"/>
  <c r="M34" i="3"/>
  <c r="P23" i="5"/>
  <c r="H26" i="5"/>
  <c r="K9" i="5"/>
  <c r="H16" i="5"/>
  <c r="F11" i="5"/>
  <c r="C15" i="5"/>
  <c r="K12" i="5"/>
  <c r="C13" i="4"/>
  <c r="D15" i="4"/>
  <c r="M21" i="5"/>
  <c r="M25" i="5"/>
  <c r="N28" i="5"/>
  <c r="C29" i="4"/>
  <c r="G31" i="4"/>
  <c r="D12" i="4"/>
  <c r="C6" i="5"/>
  <c r="G10" i="4"/>
  <c r="N26" i="5"/>
  <c r="K19" i="5"/>
  <c r="I15" i="4"/>
  <c r="M16" i="5"/>
  <c r="G28" i="4"/>
  <c r="D16" i="4"/>
  <c r="M30" i="5"/>
  <c r="G18" i="4"/>
  <c r="D24" i="5"/>
  <c r="D20" i="4"/>
  <c r="I10" i="5"/>
  <c r="J11" i="4"/>
  <c r="C22" i="4"/>
  <c r="D27" i="4"/>
  <c r="D20" i="5"/>
  <c r="M22" i="5"/>
  <c r="C25" i="5"/>
  <c r="K23" i="5"/>
  <c r="D31" i="4"/>
  <c r="P8" i="5"/>
  <c r="M19" i="5"/>
  <c r="H9" i="5"/>
  <c r="N19" i="5"/>
  <c r="F8" i="5"/>
  <c r="C21" i="4"/>
  <c r="I30" i="4"/>
  <c r="D19" i="4"/>
  <c r="M33" i="3"/>
  <c r="I11" i="4"/>
  <c r="H19" i="5"/>
  <c r="P27" i="5"/>
  <c r="D29" i="5"/>
  <c r="J18" i="4"/>
  <c r="D8" i="5"/>
  <c r="G17" i="4"/>
  <c r="P20" i="5"/>
  <c r="C23" i="5"/>
  <c r="I24" i="5"/>
  <c r="J20" i="4"/>
  <c r="F6" i="5"/>
  <c r="I23" i="5"/>
  <c r="J25" i="4"/>
  <c r="H27" i="5"/>
  <c r="F24" i="5"/>
  <c r="F15" i="5"/>
  <c r="P19" i="5"/>
  <c r="F14" i="5"/>
  <c r="G9" i="4"/>
  <c r="P29" i="5"/>
  <c r="F22" i="5"/>
  <c r="F7" i="5"/>
  <c r="D30" i="5"/>
  <c r="I33" i="4"/>
  <c r="F25" i="5"/>
  <c r="J9" i="4"/>
  <c r="I26" i="5"/>
  <c r="K7" i="5"/>
  <c r="D21" i="5"/>
  <c r="N12" i="5"/>
  <c r="D25" i="5"/>
  <c r="D13" i="5"/>
  <c r="M12" i="5"/>
  <c r="I31" i="4"/>
  <c r="G26" i="4"/>
  <c r="G12" i="4"/>
  <c r="F27" i="5"/>
  <c r="K16" i="5"/>
  <c r="M26" i="5"/>
  <c r="F19" i="5"/>
  <c r="C8" i="5"/>
  <c r="G22" i="4"/>
  <c r="J12" i="4"/>
  <c r="G25" i="4"/>
  <c r="H25" i="5"/>
  <c r="D23" i="4"/>
  <c r="J26" i="4"/>
  <c r="C15" i="4"/>
  <c r="I29" i="5"/>
  <c r="M9" i="5"/>
  <c r="J32" i="4"/>
  <c r="P24" i="5"/>
  <c r="F10" i="4"/>
  <c r="D9" i="4"/>
  <c r="D18" i="5"/>
  <c r="G27" i="4"/>
  <c r="H13" i="5"/>
  <c r="F30" i="4"/>
  <c r="N25" i="5"/>
  <c r="D24" i="4"/>
  <c r="M11" i="5"/>
  <c r="E34" i="3"/>
  <c r="C30" i="5"/>
  <c r="N14" i="5"/>
  <c r="K22" i="5"/>
  <c r="I7" i="5"/>
  <c r="N18" i="5"/>
  <c r="D14" i="4"/>
  <c r="N10" i="5"/>
  <c r="I25" i="5"/>
  <c r="F31" i="4"/>
  <c r="C14" i="4"/>
  <c r="I13" i="4"/>
  <c r="M23" i="5"/>
  <c r="G11" i="4"/>
  <c r="C11" i="5"/>
  <c r="C28" i="4"/>
  <c r="D15" i="5"/>
  <c r="H8" i="5"/>
  <c r="K14" i="5"/>
  <c r="C10" i="5"/>
  <c r="I20" i="4"/>
  <c r="K15" i="5"/>
  <c r="D6" i="5"/>
  <c r="M6" i="5"/>
  <c r="N30" i="5"/>
  <c r="M27" i="5"/>
  <c r="F16" i="5"/>
  <c r="C33" i="4"/>
  <c r="D19" i="5"/>
  <c r="D21" i="4"/>
  <c r="D11" i="4"/>
  <c r="D11" i="5"/>
  <c r="F20" i="5"/>
  <c r="M29" i="5"/>
  <c r="K11" i="5"/>
  <c r="D26" i="4"/>
  <c r="H12" i="5"/>
  <c r="F32" i="4"/>
  <c r="H20" i="5"/>
  <c r="D9" i="5"/>
  <c r="C19" i="5"/>
  <c r="P14" i="5"/>
  <c r="J14" i="4"/>
  <c r="I21" i="5"/>
  <c r="F28" i="4"/>
  <c r="I9" i="5"/>
  <c r="I12" i="5"/>
  <c r="F30" i="5"/>
  <c r="J15" i="4"/>
  <c r="M28" i="5"/>
  <c r="I16" i="4"/>
  <c r="N24" i="5"/>
  <c r="H15" i="5"/>
  <c r="C14" i="5"/>
  <c r="F10" i="5"/>
  <c r="D10" i="5"/>
  <c r="C17" i="5"/>
  <c r="I34" i="3"/>
  <c r="F21" i="4"/>
  <c r="F19" i="4"/>
  <c r="F24" i="4"/>
  <c r="C10" i="4"/>
  <c r="D32" i="4"/>
  <c r="M18" i="5"/>
  <c r="C9" i="5"/>
  <c r="I18" i="5"/>
  <c r="I27" i="4"/>
  <c r="E32" i="3"/>
  <c r="M32" i="3"/>
  <c r="J33" i="4"/>
  <c r="F23" i="4"/>
  <c r="I11" i="5"/>
  <c r="K10" i="5"/>
  <c r="N17" i="5"/>
  <c r="J29" i="4"/>
  <c r="C13" i="5"/>
  <c r="D13" i="4"/>
  <c r="F17" i="4"/>
  <c r="M24" i="5"/>
  <c r="N20" i="5"/>
  <c r="F11" i="4"/>
  <c r="K28" i="5"/>
  <c r="P9" i="5"/>
  <c r="H21" i="5"/>
  <c r="M8" i="5"/>
  <c r="I14" i="4"/>
  <c r="M10" i="5"/>
  <c r="D22" i="5"/>
  <c r="K20" i="5"/>
  <c r="I25" i="4"/>
  <c r="K27" i="5"/>
  <c r="I22" i="4"/>
  <c r="H14" i="5"/>
  <c r="D12" i="5"/>
  <c r="F9" i="5"/>
  <c r="P25" i="5"/>
  <c r="N8" i="5"/>
  <c r="F9" i="4"/>
  <c r="F21" i="5"/>
  <c r="E33" i="3"/>
  <c r="D7" i="5"/>
  <c r="P12" i="5"/>
  <c r="C30" i="4"/>
  <c r="F25" i="4"/>
  <c r="N6" i="5"/>
  <c r="C25" i="4"/>
  <c r="G32" i="4"/>
  <c r="I12" i="4"/>
  <c r="C16" i="4"/>
  <c r="I27" i="5"/>
  <c r="D26" i="5"/>
  <c r="I9" i="4"/>
  <c r="C29" i="5"/>
  <c r="P18" i="5"/>
  <c r="K29" i="5"/>
  <c r="G19" i="4"/>
  <c r="G14" i="4"/>
  <c r="K21" i="5"/>
  <c r="J30" i="4"/>
  <c r="P13" i="5"/>
  <c r="I32" i="4"/>
  <c r="N9" i="5"/>
  <c r="C20" i="5"/>
  <c r="C19" i="4"/>
  <c r="P30" i="5"/>
  <c r="M15" i="5"/>
  <c r="F26" i="5"/>
  <c r="I6" i="5"/>
  <c r="C23" i="4"/>
  <c r="C22" i="5"/>
  <c r="H11" i="5"/>
  <c r="F15" i="4"/>
  <c r="C12" i="4"/>
  <c r="I15" i="5"/>
  <c r="N29" i="5"/>
  <c r="H18" i="5"/>
  <c r="P15" i="5"/>
  <c r="K8" i="5"/>
  <c r="F16" i="4"/>
  <c r="C18" i="5"/>
  <c r="G23" i="4"/>
  <c r="D30" i="4"/>
  <c r="C24" i="5"/>
  <c r="K18" i="5"/>
  <c r="F33" i="4"/>
  <c r="N22" i="5"/>
  <c r="P16" i="5"/>
  <c r="P11" i="5"/>
  <c r="N27" i="5"/>
  <c r="K24" i="5"/>
  <c r="D27" i="5"/>
  <c r="F18" i="4"/>
  <c r="D28" i="5"/>
  <c r="P21" i="5"/>
  <c r="N7" i="5"/>
  <c r="B4" i="2" l="1"/>
  <c r="C29" i="7" s="1"/>
  <c r="Q17" i="1"/>
  <c r="Q21" i="1"/>
  <c r="B29" i="7"/>
  <c r="Q13" i="1"/>
  <c r="Q20" i="1"/>
  <c r="Q23" i="1"/>
  <c r="Q26" i="1"/>
  <c r="C4" i="3"/>
  <c r="Q28" i="1"/>
  <c r="Q33" i="1"/>
  <c r="Q16" i="1"/>
  <c r="Q15" i="1"/>
  <c r="Q32" i="1"/>
  <c r="C7" i="1"/>
  <c r="Q25" i="1"/>
  <c r="Q18" i="1"/>
  <c r="Q29" i="1"/>
  <c r="AB29" i="7"/>
  <c r="Q22" i="1"/>
  <c r="Q31" i="1"/>
  <c r="E8" i="3"/>
  <c r="E37" i="5" l="1"/>
  <c r="E39" i="5"/>
  <c r="E42" i="5"/>
  <c r="E40" i="5"/>
  <c r="E50" i="5"/>
  <c r="E49" i="5"/>
  <c r="E46" i="5"/>
  <c r="E44" i="5"/>
  <c r="E41" i="5"/>
  <c r="E47" i="5"/>
  <c r="E45" i="5"/>
  <c r="AA5" i="7"/>
  <c r="B5" i="2"/>
  <c r="C28" i="7" s="1"/>
  <c r="G7" i="3"/>
  <c r="H7" i="3"/>
  <c r="C8" i="1"/>
  <c r="AB28" i="7"/>
  <c r="B7" i="3"/>
  <c r="B28" i="7"/>
  <c r="D7" i="3"/>
  <c r="K7" i="3"/>
  <c r="AA28" i="7"/>
  <c r="L7" i="3"/>
  <c r="AA30" i="7"/>
  <c r="AA29" i="7"/>
  <c r="I23" i="3"/>
  <c r="I27" i="3"/>
  <c r="M11" i="3"/>
  <c r="E21" i="3"/>
  <c r="E25" i="3"/>
  <c r="M21" i="3"/>
  <c r="I14" i="3"/>
  <c r="E20" i="3"/>
  <c r="I29" i="3"/>
  <c r="M10" i="3"/>
  <c r="I10" i="3"/>
  <c r="E9" i="3"/>
  <c r="M31" i="3"/>
  <c r="M20" i="3"/>
  <c r="E16" i="3"/>
  <c r="M22" i="3"/>
  <c r="E18" i="3"/>
  <c r="E22" i="3"/>
  <c r="E10" i="3"/>
  <c r="I17" i="3"/>
  <c r="M30" i="3"/>
  <c r="I25" i="3"/>
  <c r="M25" i="3"/>
  <c r="I9" i="3"/>
  <c r="M9" i="3"/>
  <c r="E23" i="3"/>
  <c r="M16" i="3"/>
  <c r="I24" i="3"/>
  <c r="I19" i="3"/>
  <c r="I28" i="3"/>
  <c r="M24" i="3"/>
  <c r="I22" i="3"/>
  <c r="M19" i="3"/>
  <c r="I30" i="3"/>
  <c r="M26" i="3"/>
  <c r="I18" i="3"/>
  <c r="E29" i="3"/>
  <c r="E19" i="3"/>
  <c r="E11" i="3"/>
  <c r="I16" i="3"/>
  <c r="E13" i="3"/>
  <c r="I15" i="3"/>
  <c r="M17" i="3"/>
  <c r="I12" i="3"/>
  <c r="M23" i="3"/>
  <c r="I11" i="3"/>
  <c r="E28" i="3"/>
  <c r="E26" i="3"/>
  <c r="M13" i="3"/>
  <c r="M14" i="3"/>
  <c r="E17" i="3"/>
  <c r="E27" i="3"/>
  <c r="M29" i="3"/>
  <c r="M15" i="3"/>
  <c r="I31" i="3"/>
  <c r="M27" i="3"/>
  <c r="M12" i="3"/>
  <c r="E14" i="3"/>
  <c r="I8" i="3"/>
  <c r="M28" i="3"/>
  <c r="M18" i="3"/>
  <c r="E24" i="3"/>
  <c r="I20" i="3"/>
  <c r="I26" i="3"/>
  <c r="I21" i="3"/>
  <c r="E31" i="3"/>
  <c r="E15" i="3"/>
  <c r="E30" i="3"/>
  <c r="E12" i="3"/>
  <c r="M8" i="3"/>
  <c r="I13" i="3"/>
  <c r="B8" i="4" l="1"/>
  <c r="B5" i="5"/>
  <c r="O18" i="5"/>
  <c r="O25" i="5"/>
  <c r="J13" i="5"/>
  <c r="E21" i="5"/>
  <c r="O23" i="5"/>
  <c r="J28" i="5"/>
  <c r="E28" i="5"/>
  <c r="E7" i="5"/>
  <c r="E26" i="5"/>
  <c r="O9" i="5"/>
  <c r="E20" i="5"/>
  <c r="O20" i="5"/>
  <c r="E25" i="5"/>
  <c r="J10" i="5"/>
  <c r="J26" i="5"/>
  <c r="E12" i="5"/>
  <c r="J20" i="5"/>
  <c r="J17" i="5"/>
  <c r="J8" i="5"/>
  <c r="J27" i="5"/>
  <c r="E30" i="5"/>
  <c r="O29" i="5"/>
  <c r="J9" i="5"/>
  <c r="J25" i="5"/>
  <c r="O30" i="5"/>
  <c r="O15" i="5"/>
  <c r="E10" i="5"/>
  <c r="E9" i="5"/>
  <c r="E8" i="5"/>
  <c r="O19" i="5"/>
  <c r="E22" i="5"/>
  <c r="J18" i="5"/>
  <c r="E13" i="5"/>
  <c r="O26" i="5"/>
  <c r="E17" i="5"/>
  <c r="J24" i="5"/>
  <c r="E27" i="5"/>
  <c r="O21" i="5"/>
  <c r="J23" i="5"/>
  <c r="E14" i="5"/>
  <c r="O14" i="5"/>
  <c r="O13" i="5"/>
  <c r="O8" i="5"/>
  <c r="J30" i="5"/>
  <c r="J6" i="5"/>
  <c r="E18" i="5"/>
  <c r="E23" i="5"/>
  <c r="O28" i="5"/>
  <c r="E24" i="5"/>
  <c r="J16" i="5"/>
  <c r="E6" i="5"/>
  <c r="O22" i="5"/>
  <c r="O27" i="5"/>
  <c r="E11" i="5"/>
  <c r="E19" i="5"/>
  <c r="J12" i="5"/>
  <c r="O17" i="5"/>
  <c r="O11" i="5"/>
  <c r="J14" i="5"/>
  <c r="O16" i="5"/>
  <c r="J11" i="5"/>
  <c r="J21" i="5"/>
  <c r="J15" i="5"/>
  <c r="J22" i="5"/>
  <c r="E29" i="5"/>
  <c r="O7" i="5"/>
  <c r="O6" i="5"/>
  <c r="J7" i="5"/>
  <c r="O12" i="5"/>
  <c r="O10" i="5"/>
  <c r="E16" i="5"/>
  <c r="J29" i="5"/>
  <c r="J19" i="5"/>
  <c r="E15" i="5"/>
  <c r="O24" i="5"/>
  <c r="Z5" i="7"/>
  <c r="B6" i="2"/>
  <c r="C27" i="7" s="1"/>
  <c r="C5" i="5"/>
  <c r="Z30" i="7"/>
  <c r="G8" i="4"/>
  <c r="N5" i="5"/>
  <c r="B27" i="7"/>
  <c r="C8" i="4"/>
  <c r="I8" i="4"/>
  <c r="K5" i="5"/>
  <c r="P5" i="5"/>
  <c r="Z27" i="7"/>
  <c r="H5" i="5"/>
  <c r="I5" i="5"/>
  <c r="J8" i="4"/>
  <c r="AA27" i="7"/>
  <c r="F5" i="5"/>
  <c r="AB27" i="7"/>
  <c r="Z29" i="7"/>
  <c r="D8" i="4"/>
  <c r="M5" i="5"/>
  <c r="F8" i="4"/>
  <c r="Z28" i="7"/>
  <c r="C9" i="1"/>
  <c r="D5" i="5"/>
  <c r="D5" i="4" l="1"/>
  <c r="C5" i="4" s="1"/>
  <c r="O5" i="5"/>
  <c r="E5" i="5"/>
  <c r="J5" i="5"/>
  <c r="G5" i="4"/>
  <c r="F5" i="4" s="1"/>
  <c r="J5" i="4"/>
  <c r="I5" i="4" s="1"/>
  <c r="Y5" i="7"/>
  <c r="B7" i="2"/>
  <c r="C26" i="7" s="1"/>
  <c r="Y28" i="7"/>
  <c r="Y26" i="7"/>
  <c r="AB26" i="7"/>
  <c r="AA26" i="7"/>
  <c r="B26" i="7"/>
  <c r="Y27" i="7"/>
  <c r="Y30" i="7"/>
  <c r="Z26" i="7"/>
  <c r="C10" i="1"/>
  <c r="Y29" i="7"/>
  <c r="X5" i="7" l="1"/>
  <c r="B8" i="2"/>
  <c r="C25" i="7" s="1"/>
  <c r="X25" i="7"/>
  <c r="C11" i="1"/>
  <c r="Z25" i="7"/>
  <c r="X30" i="7"/>
  <c r="X27" i="7"/>
  <c r="AB25" i="7"/>
  <c r="AA25" i="7"/>
  <c r="X29" i="7"/>
  <c r="X26" i="7"/>
  <c r="Y25" i="7"/>
  <c r="B25" i="7"/>
  <c r="X28" i="7"/>
  <c r="W5" i="7" l="1"/>
  <c r="B9" i="2"/>
  <c r="C24" i="7" s="1"/>
  <c r="AB24" i="7"/>
  <c r="W24" i="7"/>
  <c r="W25" i="7"/>
  <c r="C12" i="1"/>
  <c r="Y24" i="7"/>
  <c r="Z24" i="7"/>
  <c r="W30" i="7"/>
  <c r="W26" i="7"/>
  <c r="B24" i="7"/>
  <c r="X24" i="7"/>
  <c r="W29" i="7"/>
  <c r="W28" i="7"/>
  <c r="AA24" i="7"/>
  <c r="W27" i="7"/>
  <c r="V5" i="7" l="1"/>
  <c r="B10" i="2"/>
  <c r="C23" i="7" s="1"/>
  <c r="AB23" i="7"/>
  <c r="V30" i="7"/>
  <c r="Y23" i="7"/>
  <c r="V29" i="7"/>
  <c r="V24" i="7"/>
  <c r="B23" i="7"/>
  <c r="V28" i="7"/>
  <c r="Z23" i="7"/>
  <c r="V25" i="7"/>
  <c r="V23" i="7"/>
  <c r="V26" i="7"/>
  <c r="X23" i="7"/>
  <c r="C13" i="1"/>
  <c r="W23" i="7"/>
  <c r="AA23" i="7"/>
  <c r="V27" i="7"/>
  <c r="U5" i="7" l="1"/>
  <c r="B11" i="2"/>
  <c r="C22" i="7" s="1"/>
  <c r="W22" i="7"/>
  <c r="AA22" i="7"/>
  <c r="U22" i="7"/>
  <c r="U30" i="7"/>
  <c r="Y22" i="7"/>
  <c r="U29" i="7"/>
  <c r="U24" i="7"/>
  <c r="Z22" i="7"/>
  <c r="X22" i="7"/>
  <c r="AB22" i="7"/>
  <c r="B22" i="7"/>
  <c r="C14" i="1"/>
  <c r="U27" i="7"/>
  <c r="U23" i="7"/>
  <c r="V22" i="7"/>
  <c r="U25" i="7"/>
  <c r="U26" i="7"/>
  <c r="U28" i="7"/>
  <c r="T5" i="7" l="1"/>
  <c r="B12" i="2"/>
  <c r="C21" i="7" s="1"/>
  <c r="AA21" i="7"/>
  <c r="X21" i="7"/>
  <c r="T21" i="7"/>
  <c r="T27" i="7"/>
  <c r="C15" i="1"/>
  <c r="Y21" i="7"/>
  <c r="T25" i="7"/>
  <c r="Z21" i="7"/>
  <c r="AB21" i="7"/>
  <c r="B21" i="7"/>
  <c r="T24" i="7"/>
  <c r="T28" i="7"/>
  <c r="V21" i="7"/>
  <c r="U21" i="7"/>
  <c r="T23" i="7"/>
  <c r="T30" i="7"/>
  <c r="W21" i="7"/>
  <c r="T22" i="7"/>
  <c r="T26" i="7"/>
  <c r="T29" i="7"/>
  <c r="S5" i="7" l="1"/>
  <c r="B13" i="2"/>
  <c r="C20" i="7" s="1"/>
  <c r="S21" i="7"/>
  <c r="S25" i="7"/>
  <c r="S30" i="7"/>
  <c r="S27" i="7"/>
  <c r="S29" i="7"/>
  <c r="Y20" i="7"/>
  <c r="C16" i="1"/>
  <c r="AA20" i="7"/>
  <c r="W20" i="7"/>
  <c r="S24" i="7"/>
  <c r="S20" i="7"/>
  <c r="AB20" i="7"/>
  <c r="S26" i="7"/>
  <c r="S22" i="7"/>
  <c r="V20" i="7"/>
  <c r="X20" i="7"/>
  <c r="S23" i="7"/>
  <c r="B20" i="7"/>
  <c r="U20" i="7"/>
  <c r="S28" i="7"/>
  <c r="Z20" i="7"/>
  <c r="T20" i="7"/>
  <c r="R5" i="7" l="1"/>
  <c r="B14" i="2"/>
  <c r="C19" i="7" s="1"/>
  <c r="R22" i="7"/>
  <c r="R24" i="7"/>
  <c r="R30" i="7"/>
  <c r="R25" i="7"/>
  <c r="R28" i="7"/>
  <c r="R27" i="7"/>
  <c r="X19" i="7"/>
  <c r="R21" i="7"/>
  <c r="V19" i="7"/>
  <c r="AA19" i="7"/>
  <c r="R29" i="7"/>
  <c r="U19" i="7"/>
  <c r="R20" i="7"/>
  <c r="W19" i="7"/>
  <c r="AB19" i="7"/>
  <c r="S19" i="7"/>
  <c r="R23" i="7"/>
  <c r="R26" i="7"/>
  <c r="Y19" i="7"/>
  <c r="B19" i="7"/>
  <c r="T19" i="7"/>
  <c r="R19" i="7"/>
  <c r="Z19" i="7"/>
  <c r="C17" i="1"/>
  <c r="Q5" i="7" l="1"/>
  <c r="B15" i="2"/>
  <c r="C18" i="7" s="1"/>
  <c r="W18" i="7"/>
  <c r="Q28" i="7"/>
  <c r="Q29" i="7"/>
  <c r="AB18" i="7"/>
  <c r="Q18" i="7"/>
  <c r="Q21" i="7"/>
  <c r="Q25" i="7"/>
  <c r="Z18" i="7"/>
  <c r="X18" i="7"/>
  <c r="S18" i="7"/>
  <c r="R18" i="7"/>
  <c r="C18" i="1"/>
  <c r="Q20" i="7"/>
  <c r="Q30" i="7"/>
  <c r="Q19" i="7"/>
  <c r="Q26" i="7"/>
  <c r="V18" i="7"/>
  <c r="Q27" i="7"/>
  <c r="B18" i="7"/>
  <c r="AA18" i="7"/>
  <c r="Q24" i="7"/>
  <c r="U18" i="7"/>
  <c r="Q23" i="7"/>
  <c r="T18" i="7"/>
  <c r="Y18" i="7"/>
  <c r="Q22" i="7"/>
  <c r="P5" i="7" l="1"/>
  <c r="B16" i="2"/>
  <c r="C17" i="7" s="1"/>
  <c r="P19" i="7"/>
  <c r="X17" i="7"/>
  <c r="C19" i="1"/>
  <c r="P26" i="7"/>
  <c r="T17" i="7"/>
  <c r="R17" i="7"/>
  <c r="B17" i="7"/>
  <c r="P22" i="7"/>
  <c r="P29" i="7"/>
  <c r="S17" i="7"/>
  <c r="P28" i="7"/>
  <c r="AB17" i="7"/>
  <c r="P23" i="7"/>
  <c r="P25" i="7"/>
  <c r="W17" i="7"/>
  <c r="P18" i="7"/>
  <c r="P27" i="7"/>
  <c r="Y17" i="7"/>
  <c r="Z17" i="7"/>
  <c r="V17" i="7"/>
  <c r="U17" i="7"/>
  <c r="P17" i="7"/>
  <c r="P20" i="7"/>
  <c r="P24" i="7"/>
  <c r="P30" i="7"/>
  <c r="AA17" i="7"/>
  <c r="P21" i="7"/>
  <c r="Q17" i="7"/>
  <c r="O5" i="7" l="1"/>
  <c r="B17" i="2"/>
  <c r="C16" i="7" s="1"/>
  <c r="U16" i="7"/>
  <c r="Q16" i="7"/>
  <c r="Y16" i="7"/>
  <c r="O22" i="7"/>
  <c r="O23" i="7"/>
  <c r="T16" i="7"/>
  <c r="O28" i="7"/>
  <c r="O21" i="7"/>
  <c r="O17" i="7"/>
  <c r="C20" i="1"/>
  <c r="O16" i="7"/>
  <c r="B16" i="7"/>
  <c r="O25" i="7"/>
  <c r="R16" i="7"/>
  <c r="AA16" i="7"/>
  <c r="S16" i="7"/>
  <c r="AB16" i="7"/>
  <c r="O29" i="7"/>
  <c r="O27" i="7"/>
  <c r="X16" i="7"/>
  <c r="Z16" i="7"/>
  <c r="P16" i="7"/>
  <c r="O19" i="7"/>
  <c r="O30" i="7"/>
  <c r="O24" i="7"/>
  <c r="O18" i="7"/>
  <c r="V16" i="7"/>
  <c r="O20" i="7"/>
  <c r="O26" i="7"/>
  <c r="W16" i="7"/>
  <c r="N5" i="7" l="1"/>
  <c r="B18" i="2"/>
  <c r="C15" i="7" s="1"/>
  <c r="N30" i="7"/>
  <c r="N15" i="7"/>
  <c r="O15" i="7"/>
  <c r="V15" i="7"/>
  <c r="Y15" i="7"/>
  <c r="N25" i="7"/>
  <c r="Z15" i="7"/>
  <c r="U15" i="7"/>
  <c r="X15" i="7"/>
  <c r="Q15" i="7"/>
  <c r="T15" i="7"/>
  <c r="B15" i="7"/>
  <c r="AA15" i="7"/>
  <c r="N23" i="7"/>
  <c r="N18" i="7"/>
  <c r="S15" i="7"/>
  <c r="N27" i="7"/>
  <c r="N24" i="7"/>
  <c r="N22" i="7"/>
  <c r="N16" i="7"/>
  <c r="P15" i="7"/>
  <c r="N19" i="7"/>
  <c r="N21" i="7"/>
  <c r="W15" i="7"/>
  <c r="N20" i="7"/>
  <c r="N28" i="7"/>
  <c r="N17" i="7"/>
  <c r="N29" i="7"/>
  <c r="AB15" i="7"/>
  <c r="R15" i="7"/>
  <c r="C21" i="1"/>
  <c r="N26" i="7"/>
  <c r="M5" i="7" l="1"/>
  <c r="B19" i="2"/>
  <c r="C14" i="7" s="1"/>
  <c r="M29" i="7"/>
  <c r="M28" i="7"/>
  <c r="M16" i="7"/>
  <c r="B14" i="7"/>
  <c r="M19" i="7"/>
  <c r="O14" i="7"/>
  <c r="V14" i="7"/>
  <c r="Q14" i="7"/>
  <c r="M18" i="7"/>
  <c r="M21" i="7"/>
  <c r="T14" i="7"/>
  <c r="Y14" i="7"/>
  <c r="S14" i="7"/>
  <c r="Z14" i="7"/>
  <c r="X14" i="7"/>
  <c r="M25" i="7"/>
  <c r="M24" i="7"/>
  <c r="C22" i="1"/>
  <c r="M15" i="7"/>
  <c r="U14" i="7"/>
  <c r="N14" i="7"/>
  <c r="M27" i="7"/>
  <c r="M23" i="7"/>
  <c r="W14" i="7"/>
  <c r="P14" i="7"/>
  <c r="M30" i="7"/>
  <c r="M14" i="7"/>
  <c r="M17" i="7"/>
  <c r="M20" i="7"/>
  <c r="M22" i="7"/>
  <c r="AB14" i="7"/>
  <c r="AA14" i="7"/>
  <c r="R14" i="7"/>
  <c r="M26" i="7"/>
  <c r="L5" i="7" l="1"/>
  <c r="B20" i="2"/>
  <c r="C13" i="7" s="1"/>
  <c r="Z13" i="7"/>
  <c r="M13" i="7"/>
  <c r="L21" i="7"/>
  <c r="T13" i="7"/>
  <c r="V13" i="7"/>
  <c r="L22" i="7"/>
  <c r="U13" i="7"/>
  <c r="L25" i="7"/>
  <c r="L23" i="7"/>
  <c r="S13" i="7"/>
  <c r="X13" i="7"/>
  <c r="AB13" i="7"/>
  <c r="L16" i="7"/>
  <c r="L13" i="7"/>
  <c r="L29" i="7"/>
  <c r="R13" i="7"/>
  <c r="L28" i="7"/>
  <c r="AA13" i="7"/>
  <c r="N13" i="7"/>
  <c r="L24" i="7"/>
  <c r="Y13" i="7"/>
  <c r="C23" i="1"/>
  <c r="O13" i="7"/>
  <c r="L15" i="7"/>
  <c r="W13" i="7"/>
  <c r="L30" i="7"/>
  <c r="L26" i="7"/>
  <c r="L18" i="7"/>
  <c r="P13" i="7"/>
  <c r="B13" i="7"/>
  <c r="L17" i="7"/>
  <c r="L14" i="7"/>
  <c r="Q13" i="7"/>
  <c r="L27" i="7"/>
  <c r="L19" i="7"/>
  <c r="L20" i="7"/>
  <c r="K5" i="7" l="1"/>
  <c r="B21" i="2"/>
  <c r="C12" i="7" s="1"/>
  <c r="AB12" i="7"/>
  <c r="K29" i="7"/>
  <c r="K17" i="7"/>
  <c r="K20" i="7"/>
  <c r="X12" i="7"/>
  <c r="K30" i="7"/>
  <c r="T12" i="7"/>
  <c r="K14" i="7"/>
  <c r="K19" i="7"/>
  <c r="B12" i="7"/>
  <c r="K22" i="7"/>
  <c r="K15" i="7"/>
  <c r="K26" i="7"/>
  <c r="V12" i="7"/>
  <c r="P12" i="7"/>
  <c r="K16" i="7"/>
  <c r="Z12" i="7"/>
  <c r="Y12" i="7"/>
  <c r="O12" i="7"/>
  <c r="W12" i="7"/>
  <c r="K12" i="7"/>
  <c r="K28" i="7"/>
  <c r="Q12" i="7"/>
  <c r="K25" i="7"/>
  <c r="K23" i="7"/>
  <c r="S12" i="7"/>
  <c r="AA12" i="7"/>
  <c r="U12" i="7"/>
  <c r="L12" i="7"/>
  <c r="K24" i="7"/>
  <c r="K13" i="7"/>
  <c r="K18" i="7"/>
  <c r="M12" i="7"/>
  <c r="K27" i="7"/>
  <c r="K21" i="7"/>
  <c r="R12" i="7"/>
  <c r="N12" i="7"/>
  <c r="C24" i="1"/>
  <c r="J5" i="7" l="1"/>
  <c r="B22" i="2"/>
  <c r="C11" i="7" s="1"/>
  <c r="J24" i="7"/>
  <c r="AA11" i="7"/>
  <c r="C25" i="1"/>
  <c r="J25" i="7"/>
  <c r="J18" i="7"/>
  <c r="J19" i="7"/>
  <c r="V11" i="7"/>
  <c r="N11" i="7"/>
  <c r="J21" i="7"/>
  <c r="W11" i="7"/>
  <c r="J23" i="7"/>
  <c r="L11" i="7"/>
  <c r="Y11" i="7"/>
  <c r="B11" i="7"/>
  <c r="J13" i="7"/>
  <c r="O11" i="7"/>
  <c r="P11" i="7"/>
  <c r="M11" i="7"/>
  <c r="AB11" i="7"/>
  <c r="J12" i="7"/>
  <c r="J22" i="7"/>
  <c r="S11" i="7"/>
  <c r="J26" i="7"/>
  <c r="J28" i="7"/>
  <c r="J30" i="7"/>
  <c r="Q11" i="7"/>
  <c r="J16" i="7"/>
  <c r="Z11" i="7"/>
  <c r="X11" i="7"/>
  <c r="J17" i="7"/>
  <c r="K11" i="7"/>
  <c r="J27" i="7"/>
  <c r="J11" i="7"/>
  <c r="R11" i="7"/>
  <c r="J20" i="7"/>
  <c r="J14" i="7"/>
  <c r="J15" i="7"/>
  <c r="J29" i="7"/>
  <c r="T11" i="7"/>
  <c r="U11" i="7"/>
  <c r="I5" i="7" l="1"/>
  <c r="B23" i="2"/>
  <c r="C10" i="7" s="1"/>
  <c r="X10" i="7"/>
  <c r="B10" i="7"/>
  <c r="I20" i="7"/>
  <c r="I30" i="7"/>
  <c r="I16" i="7"/>
  <c r="S10" i="7"/>
  <c r="I15" i="7"/>
  <c r="P10" i="7"/>
  <c r="I17" i="7"/>
  <c r="Q10" i="7"/>
  <c r="U10" i="7"/>
  <c r="I14" i="7"/>
  <c r="I23" i="7"/>
  <c r="Z10" i="7"/>
  <c r="R10" i="7"/>
  <c r="I10" i="7"/>
  <c r="AA10" i="7"/>
  <c r="I27" i="7"/>
  <c r="I22" i="7"/>
  <c r="I28" i="7"/>
  <c r="W10" i="7"/>
  <c r="I13" i="7"/>
  <c r="I12" i="7"/>
  <c r="I25" i="7"/>
  <c r="J10" i="7"/>
  <c r="I24" i="7"/>
  <c r="AB10" i="7"/>
  <c r="L10" i="7"/>
  <c r="I21" i="7"/>
  <c r="O10" i="7"/>
  <c r="K10" i="7"/>
  <c r="I11" i="7"/>
  <c r="M10" i="7"/>
  <c r="N10" i="7"/>
  <c r="I18" i="7"/>
  <c r="I19" i="7"/>
  <c r="T10" i="7"/>
  <c r="V10" i="7"/>
  <c r="Y10" i="7"/>
  <c r="C26" i="1"/>
  <c r="I26" i="7"/>
  <c r="I29" i="7"/>
  <c r="H5" i="7" l="1"/>
  <c r="B24" i="2"/>
  <c r="C9" i="7" s="1"/>
  <c r="P9" i="7"/>
  <c r="H29" i="7"/>
  <c r="V9" i="7"/>
  <c r="H17" i="7"/>
  <c r="H23" i="7"/>
  <c r="H9" i="7"/>
  <c r="H10" i="7"/>
  <c r="H22" i="7"/>
  <c r="J9" i="7"/>
  <c r="I9" i="7"/>
  <c r="H27" i="7"/>
  <c r="R9" i="7"/>
  <c r="H26" i="7"/>
  <c r="H24" i="7"/>
  <c r="S9" i="7"/>
  <c r="AA9" i="7"/>
  <c r="H16" i="7"/>
  <c r="X9" i="7"/>
  <c r="H15" i="7"/>
  <c r="H11" i="7"/>
  <c r="H28" i="7"/>
  <c r="H19" i="7"/>
  <c r="Z9" i="7"/>
  <c r="W9" i="7"/>
  <c r="AB9" i="7"/>
  <c r="N9" i="7"/>
  <c r="C27" i="1"/>
  <c r="H30" i="7"/>
  <c r="H13" i="7"/>
  <c r="H21" i="7"/>
  <c r="M9" i="7"/>
  <c r="U9" i="7"/>
  <c r="Q9" i="7"/>
  <c r="O9" i="7"/>
  <c r="H12" i="7"/>
  <c r="B9" i="7"/>
  <c r="Y9" i="7"/>
  <c r="L9" i="7"/>
  <c r="T9" i="7"/>
  <c r="H25" i="7"/>
  <c r="H18" i="7"/>
  <c r="H14" i="7"/>
  <c r="H20" i="7"/>
  <c r="K9" i="7"/>
  <c r="G5" i="7" l="1"/>
  <c r="B25" i="2"/>
  <c r="C8" i="7" s="1"/>
  <c r="R8" i="7"/>
  <c r="G29" i="7"/>
  <c r="G22" i="7"/>
  <c r="G28" i="7"/>
  <c r="S8" i="7"/>
  <c r="G26" i="7"/>
  <c r="AB8" i="7"/>
  <c r="G23" i="7"/>
  <c r="G11" i="7"/>
  <c r="G12" i="7"/>
  <c r="W8" i="7"/>
  <c r="V8" i="7"/>
  <c r="X8" i="7"/>
  <c r="G30" i="7"/>
  <c r="M8" i="7"/>
  <c r="G16" i="7"/>
  <c r="Q8" i="7"/>
  <c r="T8" i="7"/>
  <c r="C28" i="1"/>
  <c r="H8" i="7"/>
  <c r="O8" i="7"/>
  <c r="Y8" i="7"/>
  <c r="G17" i="7"/>
  <c r="G19" i="7"/>
  <c r="N8" i="7"/>
  <c r="L8" i="7"/>
  <c r="U8" i="7"/>
  <c r="G15" i="7"/>
  <c r="I8" i="7"/>
  <c r="B8" i="7"/>
  <c r="Z8" i="7"/>
  <c r="G9" i="7"/>
  <c r="G21" i="7"/>
  <c r="G20" i="7"/>
  <c r="G18" i="7"/>
  <c r="G27" i="7"/>
  <c r="J8" i="7"/>
  <c r="G10" i="7"/>
  <c r="G13" i="7"/>
  <c r="K8" i="7"/>
  <c r="G8" i="7"/>
  <c r="G14" i="7"/>
  <c r="AA8" i="7"/>
  <c r="G24" i="7"/>
  <c r="G25" i="7"/>
  <c r="P8" i="7"/>
  <c r="F5" i="7" l="1"/>
  <c r="B26" i="2"/>
  <c r="C7" i="7" s="1"/>
  <c r="Q7" i="7"/>
  <c r="S7" i="7"/>
  <c r="X7" i="7"/>
  <c r="F20" i="7"/>
  <c r="R7" i="7"/>
  <c r="AA7" i="7"/>
  <c r="Y7" i="7"/>
  <c r="Z7" i="7"/>
  <c r="F23" i="7"/>
  <c r="C29" i="1"/>
  <c r="F17" i="7"/>
  <c r="F9" i="7"/>
  <c r="F25" i="7"/>
  <c r="F29" i="7"/>
  <c r="F13" i="7"/>
  <c r="F11" i="7"/>
  <c r="F7" i="7"/>
  <c r="F10" i="7"/>
  <c r="N7" i="7"/>
  <c r="V7" i="7"/>
  <c r="F18" i="7"/>
  <c r="F27" i="7"/>
  <c r="F16" i="7"/>
  <c r="F30" i="7"/>
  <c r="F8" i="7"/>
  <c r="G7" i="7"/>
  <c r="O7" i="7"/>
  <c r="W7" i="7"/>
  <c r="F12" i="7"/>
  <c r="P7" i="7"/>
  <c r="AB7" i="7"/>
  <c r="J7" i="7"/>
  <c r="H7" i="7"/>
  <c r="U7" i="7"/>
  <c r="F21" i="7"/>
  <c r="L7" i="7"/>
  <c r="F14" i="7"/>
  <c r="F19" i="7"/>
  <c r="F28" i="7"/>
  <c r="I7" i="7"/>
  <c r="M7" i="7"/>
  <c r="F26" i="7"/>
  <c r="T7" i="7"/>
  <c r="F24" i="7"/>
  <c r="F22" i="7"/>
  <c r="F15" i="7"/>
  <c r="K7" i="7"/>
  <c r="B7" i="7"/>
  <c r="E5" i="7" l="1"/>
  <c r="B27" i="2"/>
  <c r="C6" i="7" s="1"/>
  <c r="B6" i="7"/>
  <c r="M6" i="7"/>
  <c r="E24" i="7"/>
  <c r="E27" i="7"/>
  <c r="X6" i="7"/>
  <c r="J6" i="7"/>
  <c r="I6" i="7"/>
  <c r="Q6" i="7"/>
  <c r="Z6" i="7"/>
  <c r="E7" i="7"/>
  <c r="E12" i="7"/>
  <c r="E15" i="7"/>
  <c r="E16" i="7"/>
  <c r="E20" i="7"/>
  <c r="E30" i="7"/>
  <c r="E13" i="7"/>
  <c r="L6" i="7"/>
  <c r="E18" i="7"/>
  <c r="E11" i="7"/>
  <c r="E21" i="7"/>
  <c r="E17" i="7"/>
  <c r="E23" i="7"/>
  <c r="T6" i="7"/>
  <c r="AA6" i="7"/>
  <c r="C30" i="1"/>
  <c r="U6" i="7"/>
  <c r="G6" i="7"/>
  <c r="E9" i="7"/>
  <c r="W6" i="7"/>
  <c r="E28" i="7"/>
  <c r="R6" i="7"/>
  <c r="K6" i="7"/>
  <c r="N6" i="7"/>
  <c r="E8" i="7"/>
  <c r="AB6" i="7"/>
  <c r="O6" i="7"/>
  <c r="E22" i="7"/>
  <c r="F6" i="7"/>
  <c r="E26" i="7"/>
  <c r="S6" i="7"/>
  <c r="H6" i="7"/>
  <c r="E14" i="7"/>
  <c r="E6" i="7"/>
  <c r="E25" i="7"/>
  <c r="P6" i="7"/>
  <c r="E19" i="7"/>
  <c r="E10" i="7"/>
  <c r="V6" i="7"/>
  <c r="Y6" i="7"/>
  <c r="E29" i="7"/>
  <c r="D5" i="7" l="1"/>
  <c r="D23" i="7"/>
  <c r="D26" i="7"/>
  <c r="D18" i="7"/>
  <c r="D11" i="7"/>
  <c r="D30" i="7"/>
  <c r="D14" i="7"/>
  <c r="D25" i="7"/>
  <c r="D27" i="7"/>
  <c r="D28" i="7"/>
  <c r="D20" i="7"/>
  <c r="D19" i="7"/>
  <c r="D13" i="7"/>
  <c r="D7" i="7"/>
  <c r="C31" i="1"/>
  <c r="D22" i="7"/>
  <c r="D12" i="7"/>
  <c r="D17" i="7"/>
  <c r="D6" i="7"/>
  <c r="D21" i="7"/>
  <c r="D10" i="7"/>
  <c r="D24" i="7"/>
  <c r="D15" i="7"/>
  <c r="D9" i="7"/>
  <c r="D8" i="7"/>
  <c r="D29" i="7"/>
  <c r="D16" i="7"/>
  <c r="D2" i="7" l="1"/>
  <c r="C2" i="7"/>
  <c r="B2" i="7"/>
  <c r="C32" i="1"/>
  <c r="E35" i="5" l="1"/>
  <c r="E36" i="5"/>
  <c r="C33" i="1"/>
  <c r="C34" i="1" l="1"/>
  <c r="C35" i="1" l="1"/>
  <c r="C36" i="1" l="1"/>
  <c r="C38" i="1" l="1"/>
  <c r="C37" i="1"/>
  <c r="D6" i="1"/>
  <c r="D7" i="1" l="1"/>
  <c r="D8" i="1" l="1"/>
  <c r="D9" i="1" l="1"/>
  <c r="D10" i="1" l="1"/>
  <c r="D11" i="1" l="1"/>
  <c r="D12" i="1" l="1"/>
  <c r="D13" i="1" l="1"/>
  <c r="D14" i="1" l="1"/>
  <c r="D15" i="1" l="1"/>
  <c r="D16" i="1" l="1"/>
  <c r="D17" i="1" l="1"/>
  <c r="D18" i="1" l="1"/>
  <c r="D19" i="1" l="1"/>
  <c r="D20" i="1" l="1"/>
  <c r="D21" i="1" l="1"/>
  <c r="D22" i="1" l="1"/>
  <c r="D23" i="1" l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8" i="1" l="1"/>
  <c r="D37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8" i="1" l="1"/>
  <c r="E37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 l="1"/>
  <c r="F38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 l="1"/>
  <c r="G38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8" i="1" l="1"/>
  <c r="H37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 l="1"/>
  <c r="I38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8" i="1" l="1"/>
  <c r="J37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 l="1"/>
  <c r="K38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 l="1"/>
  <c r="L38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8" i="1" l="1"/>
  <c r="M37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C2" i="1" l="1"/>
  <c r="Q12" i="1"/>
  <c r="E2" i="1"/>
  <c r="D2" i="1"/>
  <c r="Q11" i="1"/>
  <c r="N38" i="1"/>
  <c r="N37" i="1"/>
</calcChain>
</file>

<file path=xl/sharedStrings.xml><?xml version="1.0" encoding="utf-8"?>
<sst xmlns="http://schemas.openxmlformats.org/spreadsheetml/2006/main" count="126" uniqueCount="76">
  <si>
    <t xml:space="preserve">Dia 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</si>
  <si>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</si>
  <si>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</si>
  <si>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</si>
  <si>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</si>
  <si>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</si>
  <si>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</si>
  <si>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</si>
  <si>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</si>
  <si>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</si>
  <si>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</si>
  <si>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</si>
  <si>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</si>
  <si>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Datas</t>
  </si>
  <si>
    <t>Máximo</t>
  </si>
  <si>
    <t>Mínimo</t>
  </si>
  <si>
    <t>Ano:</t>
  </si>
  <si>
    <t>Item:</t>
  </si>
  <si>
    <t>Decimal:</t>
  </si>
  <si>
    <t>Não</t>
  </si>
  <si>
    <t>IBOV</t>
  </si>
  <si>
    <t>Meses Positivos:</t>
  </si>
  <si>
    <t>Meses Negativos:</t>
  </si>
  <si>
    <t xml:space="preserve">Melhor Mês: </t>
  </si>
  <si>
    <t>Pior Mês:</t>
  </si>
  <si>
    <t>Retorno Ano:</t>
  </si>
  <si>
    <t>% Dias Positivos:</t>
  </si>
  <si>
    <t>% Dias Negativos:</t>
  </si>
  <si>
    <t>Melhor Dia:</t>
  </si>
  <si>
    <t>Pior Dia:</t>
  </si>
  <si>
    <t>Retorno Médio Mensal:</t>
  </si>
  <si>
    <t>Volatilidade:</t>
  </si>
  <si>
    <t>Volume Médio</t>
  </si>
  <si>
    <t>IPCA</t>
  </si>
  <si>
    <t>DÓLAR</t>
  </si>
  <si>
    <t>IPCA:</t>
  </si>
  <si>
    <t>CDI:</t>
  </si>
  <si>
    <t>DÓLAR:</t>
  </si>
  <si>
    <t>Perda Máxima:</t>
  </si>
  <si>
    <t>Ano</t>
  </si>
  <si>
    <t>Nominal</t>
  </si>
  <si>
    <t>Fechamento Nominal</t>
  </si>
  <si>
    <t>Fechamento em Dólares</t>
  </si>
  <si>
    <t>Pregão</t>
  </si>
  <si>
    <t>Volume Máximo</t>
  </si>
  <si>
    <t>Δ Máx/Média</t>
  </si>
  <si>
    <t>Volatilidade</t>
  </si>
  <si>
    <t>Índice:</t>
  </si>
  <si>
    <t>Close</t>
  </si>
  <si>
    <t>Pregão do Máximo</t>
  </si>
  <si>
    <t>Pontos</t>
  </si>
  <si>
    <t>Médio</t>
  </si>
  <si>
    <t>Alto</t>
  </si>
  <si>
    <t>Baixo</t>
  </si>
  <si>
    <t>Pico Ano :</t>
  </si>
  <si>
    <t>Fundo Ano:</t>
  </si>
  <si>
    <t>Parâmetros</t>
  </si>
  <si>
    <t>Inicio :</t>
  </si>
  <si>
    <t>Final:</t>
  </si>
  <si>
    <t>▲ Nominal Anual</t>
  </si>
  <si>
    <t>▲ em Dólares Anual</t>
  </si>
  <si>
    <t>Fechamento Ajustado pelo IPCA</t>
  </si>
  <si>
    <t>▲ Ajustado pelo IPCA Anual</t>
  </si>
  <si>
    <t>Data:</t>
  </si>
  <si>
    <t>Volume Médio (R$ - Milhões):</t>
  </si>
  <si>
    <r>
      <rPr>
        <b/>
        <sz val="10"/>
        <color rgb="FFB1AE2D"/>
        <rFont val="Calibri"/>
        <family val="2"/>
        <scheme val="minor"/>
      </rPr>
      <t xml:space="preserve">← Não </t>
    </r>
    <r>
      <rPr>
        <b/>
        <sz val="10"/>
        <color rgb="FF023A4A"/>
        <rFont val="Calibri"/>
        <family val="2"/>
        <scheme val="minor"/>
      </rPr>
      <t>Modificar</t>
    </r>
  </si>
  <si>
    <r>
      <rPr>
        <b/>
        <sz val="10"/>
        <color rgb="FFB1AE2D"/>
        <rFont val="Calibri"/>
        <family val="2"/>
        <scheme val="minor"/>
      </rPr>
      <t>←</t>
    </r>
    <r>
      <rPr>
        <b/>
        <sz val="10"/>
        <color rgb="FF023A4A"/>
        <rFont val="Calibri"/>
        <family val="2"/>
        <scheme val="minor"/>
      </rPr>
      <t xml:space="preserve"> Digitar o </t>
    </r>
    <r>
      <rPr>
        <b/>
        <sz val="10"/>
        <color rgb="FFB1AE2D"/>
        <rFont val="Calibri"/>
        <family val="2"/>
        <scheme val="minor"/>
      </rPr>
      <t>Código</t>
    </r>
  </si>
  <si>
    <r>
      <rPr>
        <b/>
        <sz val="10"/>
        <color rgb="FFB1AE2D"/>
        <rFont val="Calibri"/>
        <family val="2"/>
        <scheme val="minor"/>
      </rPr>
      <t>←</t>
    </r>
    <r>
      <rPr>
        <b/>
        <sz val="10"/>
        <color rgb="FF023A4A"/>
        <rFont val="Calibri"/>
        <family val="2"/>
        <scheme val="minor"/>
      </rPr>
      <t xml:space="preserve"> Selecionar o </t>
    </r>
    <r>
      <rPr>
        <b/>
        <sz val="10"/>
        <color rgb="FFB1AE2D"/>
        <rFont val="Calibri"/>
        <family val="2"/>
        <scheme val="minor"/>
      </rPr>
      <t>Ano</t>
    </r>
  </si>
  <si>
    <r>
      <rPr>
        <b/>
        <sz val="10"/>
        <color rgb="FFB1AE2D"/>
        <rFont val="Calibri"/>
        <family val="2"/>
        <scheme val="minor"/>
      </rPr>
      <t>←</t>
    </r>
    <r>
      <rPr>
        <b/>
        <sz val="10"/>
        <color rgb="FF023A4A"/>
        <rFont val="Calibri"/>
        <family val="2"/>
        <scheme val="minor"/>
      </rPr>
      <t xml:space="preserve"> Escolha o Atributo (</t>
    </r>
    <r>
      <rPr>
        <b/>
        <sz val="10"/>
        <color rgb="FFB1AE2D"/>
        <rFont val="Calibri"/>
        <family val="2"/>
        <scheme val="minor"/>
      </rPr>
      <t>Fechamento</t>
    </r>
    <r>
      <rPr>
        <b/>
        <sz val="10"/>
        <color rgb="FF023A4A"/>
        <rFont val="Calibri"/>
        <family val="2"/>
        <scheme val="minor"/>
      </rPr>
      <t xml:space="preserve">, </t>
    </r>
    <r>
      <rPr>
        <b/>
        <sz val="10"/>
        <color rgb="FFB1AE2D"/>
        <rFont val="Calibri"/>
        <family val="2"/>
        <scheme val="minor"/>
      </rPr>
      <t>Volume</t>
    </r>
    <r>
      <rPr>
        <b/>
        <sz val="10"/>
        <color rgb="FF023A4A"/>
        <rFont val="Calibri"/>
        <family val="2"/>
        <scheme val="minor"/>
      </rPr>
      <t>)</t>
    </r>
  </si>
  <si>
    <r>
      <rPr>
        <b/>
        <sz val="10"/>
        <color rgb="FFB1AE2D"/>
        <rFont val="Calibri"/>
        <family val="2"/>
        <scheme val="minor"/>
      </rPr>
      <t>←</t>
    </r>
    <r>
      <rPr>
        <b/>
        <sz val="10"/>
        <color rgb="FF023A4A"/>
        <rFont val="Calibri"/>
        <family val="2"/>
        <scheme val="minor"/>
      </rPr>
      <t xml:space="preserve"> Escolha (</t>
    </r>
    <r>
      <rPr>
        <b/>
        <sz val="10"/>
        <color rgb="FFB1AE2D"/>
        <rFont val="Calibri"/>
        <family val="2"/>
        <scheme val="minor"/>
      </rPr>
      <t>Sim</t>
    </r>
    <r>
      <rPr>
        <b/>
        <sz val="10"/>
        <color rgb="FF023A4A"/>
        <rFont val="Calibri"/>
        <family val="2"/>
        <scheme val="minor"/>
      </rPr>
      <t>,</t>
    </r>
    <r>
      <rPr>
        <b/>
        <sz val="10"/>
        <color rgb="FFB1AE2D"/>
        <rFont val="Calibri"/>
        <family val="2"/>
        <scheme val="minor"/>
      </rPr>
      <t>Não</t>
    </r>
    <r>
      <rPr>
        <b/>
        <sz val="10"/>
        <color rgb="FF023A4A"/>
        <rFont val="Calibri"/>
        <family val="2"/>
        <scheme val="minor"/>
      </rPr>
      <t>)</t>
    </r>
  </si>
  <si>
    <t xml:space="preserve">Evolução Diária de Preço - Volume </t>
  </si>
  <si>
    <r>
      <t xml:space="preserve">Taxa Média </t>
    </r>
    <r>
      <rPr>
        <b/>
        <sz val="28"/>
        <color rgb="FFB1AE2D"/>
        <rFont val="Calibri"/>
        <family val="2"/>
        <scheme val="minor"/>
      </rPr>
      <t>Crescimento</t>
    </r>
  </si>
  <si>
    <r>
      <t>Variação Anual (</t>
    </r>
    <r>
      <rPr>
        <b/>
        <sz val="28"/>
        <color rgb="FFB1AE2D"/>
        <rFont val="Calibri"/>
        <family val="2"/>
        <scheme val="minor"/>
      </rPr>
      <t>R$-IPCA-USD</t>
    </r>
    <r>
      <rPr>
        <b/>
        <sz val="28"/>
        <color rgb="FF023A4A"/>
        <rFont val="Calibri"/>
        <family val="2"/>
        <scheme val="minor"/>
      </rPr>
      <t>)</t>
    </r>
  </si>
  <si>
    <t xml:space="preserve">Recordes Históricos - </t>
  </si>
  <si>
    <t xml:space="preserve">Volume Anual - </t>
  </si>
  <si>
    <r>
      <t xml:space="preserve">Planilha Auxiliar </t>
    </r>
    <r>
      <rPr>
        <b/>
        <sz val="28"/>
        <color rgb="FFB1AE2D"/>
        <rFont val="Calibri"/>
        <family val="2"/>
        <scheme val="minor"/>
      </rPr>
      <t>Não Modificar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</si>
</sst>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yyyy"/>
    <numFmt numFmtId="165" formatCode="#,##0.00%;[Red]\-#,##0.00%"/>
    <numFmt numFmtId="166" formatCode="_-&quot;R$&quot;\ * #,##0_-;\-&quot;R$&quot;\ * #,##0_-;_-&quot;R$&quot;\ * &quot;-&quot;??_-;_-@_-"/>
    <numFmt numFmtId="167" formatCode="_-* #,##0_-;\-* #,##0_-;_-* &quot;-&quot;??_-;_-@_-"/>
    <numFmt numFmtId="168" formatCode="0.0%"/>
    <numFmt numFmtId="169" formatCode=";;;"/>
    <numFmt numFmtId="170" formatCode="&quot;R$&quot;\ #,##0"/>
    <numFmt numFmtId="171" formatCode="#,##0_ ;[Red]\-#,##0\ "/>
    <numFmt numFmtId="172" formatCode="#,##0_ ;\-#,##0\ \K"/>
    <numFmt numFmtId="174" formatCode="dd/mm/yyyy"/>
    <numFmt numFmtId="175" formatCode="#,##0_ ;\-#,##0\ 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0"/>
      <color rgb="FF006B66"/>
      <name val="Calibri"/>
      <family val="2"/>
      <scheme val="minor"/>
    </font>
    <font>
      <b/>
      <sz val="16"/>
      <color rgb="FF006B66"/>
      <name val="Calibri"/>
      <family val="2"/>
      <scheme val="minor"/>
    </font>
    <font>
      <b/>
      <sz val="12"/>
      <color rgb="FF006B6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B1AE2D"/>
      <name val="Calibri"/>
      <family val="2"/>
      <scheme val="minor"/>
    </font>
    <font>
      <b/>
      <sz val="10"/>
      <color rgb="FF023A4A"/>
      <name val="Calibri"/>
      <family val="2"/>
      <scheme val="minor"/>
    </font>
    <font>
      <b/>
      <sz val="28"/>
      <color rgb="FF023A4A"/>
      <name val="Calibri"/>
      <family val="2"/>
      <scheme val="minor"/>
    </font>
    <font>
      <b/>
      <sz val="28"/>
      <color rgb="FFB1AE2D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rgb="FF023A4A"/>
      <name val="Calibri"/>
      <family val="2"/>
      <scheme val="minor"/>
    </font>
    <font>
      <b/>
      <sz val="12"/>
      <color rgb="FFCCD8DB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rgb="FF023A4A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23A4A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6B66"/>
        <bgColor indexed="64"/>
      </patternFill>
    </fill>
    <fill>
      <patternFill patternType="solid">
        <fgColor rgb="FFCCD8DB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23A4A"/>
        <bgColor indexed="64"/>
      </patternFill>
    </fill>
  </fills>
  <borders count="4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ck">
        <color rgb="FFB1AE2D"/>
      </bottom>
      <diagonal/>
    </border>
    <border>
      <left/>
      <right style="medium">
        <color rgb="FFB1AE2D"/>
      </right>
      <top/>
      <bottom style="thick">
        <color rgb="FFB1AE2D"/>
      </bottom>
      <diagonal/>
    </border>
    <border>
      <left style="medium">
        <color rgb="FFB1AE2D"/>
      </left>
      <right style="medium">
        <color rgb="FFB1AE2D"/>
      </right>
      <top/>
      <bottom style="thick">
        <color rgb="FFB1AE2D"/>
      </bottom>
      <diagonal/>
    </border>
    <border>
      <left style="medium">
        <color rgb="FFB1AE2D"/>
      </left>
      <right/>
      <top/>
      <bottom style="thick">
        <color rgb="FFB1AE2D"/>
      </bottom>
      <diagonal/>
    </border>
    <border>
      <left/>
      <right/>
      <top style="thick">
        <color rgb="FFB1AE2D"/>
      </top>
      <bottom style="thin">
        <color rgb="FF023A4A"/>
      </bottom>
      <diagonal/>
    </border>
    <border>
      <left/>
      <right/>
      <top style="thin">
        <color rgb="FF023A4A"/>
      </top>
      <bottom style="thick">
        <color rgb="FFB1AE2D"/>
      </bottom>
      <diagonal/>
    </border>
    <border>
      <left/>
      <right style="medium">
        <color rgb="FF023A4A"/>
      </right>
      <top style="thick">
        <color rgb="FFB1AE2D"/>
      </top>
      <bottom style="thin">
        <color rgb="FF023A4A"/>
      </bottom>
      <diagonal/>
    </border>
    <border>
      <left style="medium">
        <color rgb="FF023A4A"/>
      </left>
      <right style="medium">
        <color rgb="FF023A4A"/>
      </right>
      <top style="thick">
        <color rgb="FFB1AE2D"/>
      </top>
      <bottom style="thin">
        <color rgb="FF023A4A"/>
      </bottom>
      <diagonal/>
    </border>
    <border>
      <left style="medium">
        <color rgb="FF023A4A"/>
      </left>
      <right/>
      <top style="thick">
        <color rgb="FFB1AE2D"/>
      </top>
      <bottom style="thin">
        <color rgb="FF023A4A"/>
      </bottom>
      <diagonal/>
    </border>
    <border>
      <left/>
      <right style="medium">
        <color rgb="FF023A4A"/>
      </right>
      <top style="thin">
        <color rgb="FF023A4A"/>
      </top>
      <bottom style="thin">
        <color rgb="FF023A4A"/>
      </bottom>
      <diagonal/>
    </border>
    <border>
      <left style="medium">
        <color rgb="FF023A4A"/>
      </left>
      <right style="medium">
        <color rgb="FF023A4A"/>
      </right>
      <top style="thin">
        <color rgb="FF023A4A"/>
      </top>
      <bottom style="thin">
        <color rgb="FF023A4A"/>
      </bottom>
      <diagonal/>
    </border>
    <border>
      <left style="medium">
        <color rgb="FF023A4A"/>
      </left>
      <right/>
      <top style="thin">
        <color rgb="FF023A4A"/>
      </top>
      <bottom style="thin">
        <color rgb="FF023A4A"/>
      </bottom>
      <diagonal/>
    </border>
    <border>
      <left/>
      <right style="medium">
        <color rgb="FF023A4A"/>
      </right>
      <top style="thin">
        <color rgb="FF023A4A"/>
      </top>
      <bottom style="thick">
        <color rgb="FFB1AE2D"/>
      </bottom>
      <diagonal/>
    </border>
    <border>
      <left style="medium">
        <color rgb="FF023A4A"/>
      </left>
      <right style="medium">
        <color rgb="FF023A4A"/>
      </right>
      <top style="thin">
        <color rgb="FF023A4A"/>
      </top>
      <bottom style="thick">
        <color rgb="FFB1AE2D"/>
      </bottom>
      <diagonal/>
    </border>
    <border>
      <left style="medium">
        <color rgb="FF023A4A"/>
      </left>
      <right/>
      <top style="thin">
        <color rgb="FF023A4A"/>
      </top>
      <bottom style="thick">
        <color rgb="FFB1AE2D"/>
      </bottom>
      <diagonal/>
    </border>
    <border>
      <left/>
      <right/>
      <top style="thin">
        <color rgb="FF023A4A"/>
      </top>
      <bottom style="thin">
        <color rgb="FF023A4A"/>
      </bottom>
      <diagonal/>
    </border>
    <border>
      <left/>
      <right/>
      <top style="thin">
        <color rgb="FF023A4A"/>
      </top>
      <bottom/>
      <diagonal/>
    </border>
    <border>
      <left/>
      <right/>
      <top/>
      <bottom style="thin">
        <color rgb="FF023A4A"/>
      </bottom>
      <diagonal/>
    </border>
    <border>
      <left/>
      <right style="medium">
        <color rgb="FF023A4A"/>
      </right>
      <top style="thin">
        <color rgb="FF023A4A"/>
      </top>
      <bottom/>
      <diagonal/>
    </border>
    <border>
      <left style="medium">
        <color rgb="FF023A4A"/>
      </left>
      <right style="medium">
        <color rgb="FF023A4A"/>
      </right>
      <top style="thin">
        <color rgb="FF023A4A"/>
      </top>
      <bottom/>
      <diagonal/>
    </border>
    <border>
      <left style="medium">
        <color rgb="FF023A4A"/>
      </left>
      <right/>
      <top style="thin">
        <color rgb="FF023A4A"/>
      </top>
      <bottom/>
      <diagonal/>
    </border>
    <border>
      <left style="medium">
        <color rgb="FF023A4A"/>
      </left>
      <right style="medium">
        <color rgb="FF023A4A"/>
      </right>
      <top style="thick">
        <color rgb="FFB1AE2D"/>
      </top>
      <bottom style="thin">
        <color rgb="FFCCD8DB"/>
      </bottom>
      <diagonal/>
    </border>
    <border>
      <left style="medium">
        <color rgb="FF023A4A"/>
      </left>
      <right style="medium">
        <color rgb="FF023A4A"/>
      </right>
      <top style="thin">
        <color rgb="FFCCD8DB"/>
      </top>
      <bottom style="thin">
        <color rgb="FFCCD8DB"/>
      </bottom>
      <diagonal/>
    </border>
    <border>
      <left style="medium">
        <color rgb="FF023A4A"/>
      </left>
      <right style="medium">
        <color rgb="FF023A4A"/>
      </right>
      <top style="thin">
        <color rgb="FFCCD8DB"/>
      </top>
      <bottom/>
      <diagonal/>
    </border>
    <border>
      <left/>
      <right style="thick">
        <color rgb="FFB1AE2D"/>
      </right>
      <top/>
      <bottom style="thin">
        <color rgb="FFB1AE2D"/>
      </bottom>
      <diagonal/>
    </border>
    <border>
      <left style="thick">
        <color rgb="FFB1AE2D"/>
      </left>
      <right/>
      <top/>
      <bottom style="thin">
        <color rgb="FFB1AE2D"/>
      </bottom>
      <diagonal/>
    </border>
    <border>
      <left/>
      <right style="thick">
        <color rgb="FFB1AE2D"/>
      </right>
      <top style="thin">
        <color rgb="FFB1AE2D"/>
      </top>
      <bottom style="thin">
        <color rgb="FFB1AE2D"/>
      </bottom>
      <diagonal/>
    </border>
    <border>
      <left style="thick">
        <color rgb="FFB1AE2D"/>
      </left>
      <right/>
      <top style="thin">
        <color rgb="FFB1AE2D"/>
      </top>
      <bottom style="thin">
        <color rgb="FFB1AE2D"/>
      </bottom>
      <diagonal/>
    </border>
    <border>
      <left/>
      <right style="thick">
        <color rgb="FFB1AE2D"/>
      </right>
      <top style="thin">
        <color rgb="FFB1AE2D"/>
      </top>
      <bottom/>
      <diagonal/>
    </border>
    <border>
      <left style="thick">
        <color rgb="FFB1AE2D"/>
      </left>
      <right/>
      <top style="thin">
        <color rgb="FFB1AE2D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medium">
        <color rgb="FFB1AE2D"/>
      </right>
      <top style="thin">
        <color theme="0"/>
      </top>
      <bottom style="thick">
        <color rgb="FFB1AE2D"/>
      </bottom>
      <diagonal/>
    </border>
    <border>
      <left style="medium">
        <color rgb="FFB1AE2D"/>
      </left>
      <right style="medium">
        <color rgb="FFB1AE2D"/>
      </right>
      <top style="thin">
        <color theme="0"/>
      </top>
      <bottom style="thick">
        <color rgb="FFB1AE2D"/>
      </bottom>
      <diagonal/>
    </border>
    <border>
      <left style="medium">
        <color rgb="FFB1AE2D"/>
      </left>
      <right style="thin">
        <color theme="0"/>
      </right>
      <top style="thin">
        <color theme="0"/>
      </top>
      <bottom style="thick">
        <color rgb="FFB1AE2D"/>
      </bottom>
      <diagonal/>
    </border>
    <border>
      <left/>
      <right style="thick">
        <color rgb="FF023A4A"/>
      </right>
      <top style="thin">
        <color theme="0"/>
      </top>
      <bottom style="thin">
        <color rgb="FF023A4A"/>
      </bottom>
      <diagonal/>
    </border>
    <border>
      <left style="thick">
        <color rgb="FF023A4A"/>
      </left>
      <right style="thick">
        <color rgb="FF023A4A"/>
      </right>
      <top style="thin">
        <color theme="0"/>
      </top>
      <bottom style="thin">
        <color rgb="FF023A4A"/>
      </bottom>
      <diagonal/>
    </border>
    <border>
      <left style="thick">
        <color rgb="FF023A4A"/>
      </left>
      <right/>
      <top style="thin">
        <color theme="0"/>
      </top>
      <bottom style="thin">
        <color rgb="FF023A4A"/>
      </bottom>
      <diagonal/>
    </border>
    <border>
      <left/>
      <right style="thick">
        <color rgb="FF023A4A"/>
      </right>
      <top style="thin">
        <color rgb="FF023A4A"/>
      </top>
      <bottom style="thin">
        <color rgb="FF023A4A"/>
      </bottom>
      <diagonal/>
    </border>
    <border>
      <left style="thick">
        <color rgb="FF023A4A"/>
      </left>
      <right style="thick">
        <color rgb="FF023A4A"/>
      </right>
      <top style="thin">
        <color rgb="FF023A4A"/>
      </top>
      <bottom style="thin">
        <color rgb="FF023A4A"/>
      </bottom>
      <diagonal/>
    </border>
    <border>
      <left style="thick">
        <color rgb="FF023A4A"/>
      </left>
      <right/>
      <top style="thin">
        <color rgb="FF023A4A"/>
      </top>
      <bottom style="thin">
        <color rgb="FF023A4A"/>
      </bottom>
      <diagonal/>
    </border>
    <border>
      <left/>
      <right style="thick">
        <color rgb="FF023A4A"/>
      </right>
      <top style="thin">
        <color rgb="FF023A4A"/>
      </top>
      <bottom/>
      <diagonal/>
    </border>
    <border>
      <left style="thick">
        <color rgb="FF023A4A"/>
      </left>
      <right style="thick">
        <color rgb="FF023A4A"/>
      </right>
      <top style="thin">
        <color rgb="FF023A4A"/>
      </top>
      <bottom/>
      <diagonal/>
    </border>
    <border>
      <left style="thick">
        <color rgb="FF023A4A"/>
      </left>
      <right/>
      <top style="thin">
        <color rgb="FF023A4A"/>
      </top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04">
    <xf numFmtId="0" fontId="0" fillId="0" borderId="0" xfId="0"/>
    <xf numFmtId="3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/>
    </xf>
    <xf numFmtId="168" fontId="6" fillId="0" borderId="0" xfId="3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/>
    <xf numFmtId="3" fontId="18" fillId="0" borderId="0" xfId="0" applyNumberFormat="1" applyFont="1" applyAlignment="1">
      <alignment horizontal="center" vertical="center"/>
    </xf>
    <xf numFmtId="0" fontId="19" fillId="5" borderId="4" xfId="0" applyFont="1" applyFill="1" applyBorder="1" applyAlignment="1">
      <alignment horizontal="center" vertical="center"/>
    </xf>
    <xf numFmtId="0" fontId="19" fillId="5" borderId="5" xfId="0" applyFont="1" applyFill="1" applyBorder="1" applyAlignment="1">
      <alignment horizontal="center" vertical="center"/>
    </xf>
    <xf numFmtId="0" fontId="19" fillId="5" borderId="6" xfId="0" applyFont="1" applyFill="1" applyBorder="1" applyAlignment="1">
      <alignment horizontal="center" vertical="center"/>
    </xf>
    <xf numFmtId="3" fontId="16" fillId="0" borderId="7" xfId="0" applyNumberFormat="1" applyFont="1" applyBorder="1" applyAlignment="1">
      <alignment horizontal="center" vertical="center"/>
    </xf>
    <xf numFmtId="3" fontId="16" fillId="0" borderId="8" xfId="0" applyNumberFormat="1" applyFont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9" fontId="0" fillId="4" borderId="0" xfId="0" applyNumberFormat="1" applyFill="1" applyAlignment="1">
      <alignment horizontal="center" vertical="center"/>
    </xf>
    <xf numFmtId="169" fontId="0" fillId="0" borderId="0" xfId="0" applyNumberForma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3" fontId="1" fillId="0" borderId="10" xfId="0" applyNumberFormat="1" applyFont="1" applyFill="1" applyBorder="1" applyAlignment="1">
      <alignment horizontal="center" vertical="center"/>
    </xf>
    <xf numFmtId="3" fontId="1" fillId="0" borderId="11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3" fontId="1" fillId="0" borderId="13" xfId="0" applyNumberFormat="1" applyFont="1" applyFill="1" applyBorder="1" applyAlignment="1">
      <alignment horizontal="center" vertical="center"/>
    </xf>
    <xf numFmtId="3" fontId="1" fillId="0" borderId="14" xfId="0" applyNumberFormat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3" fontId="1" fillId="0" borderId="16" xfId="0" applyNumberFormat="1" applyFont="1" applyFill="1" applyBorder="1" applyAlignment="1">
      <alignment horizontal="center" vertical="center"/>
    </xf>
    <xf numFmtId="3" fontId="1" fillId="0" borderId="17" xfId="0" applyNumberFormat="1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165" fontId="0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18" xfId="0" applyNumberFormat="1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166" fontId="3" fillId="0" borderId="0" xfId="2" applyNumberFormat="1" applyFont="1" applyFill="1" applyBorder="1" applyAlignment="1">
      <alignment horizontal="center" vertical="center"/>
    </xf>
    <xf numFmtId="10" fontId="3" fillId="0" borderId="18" xfId="3" applyNumberFormat="1" applyFont="1" applyFill="1" applyBorder="1" applyAlignment="1">
      <alignment horizontal="center" vertical="center"/>
    </xf>
    <xf numFmtId="3" fontId="0" fillId="3" borderId="18" xfId="0" applyNumberFormat="1" applyFont="1" applyFill="1" applyBorder="1" applyAlignment="1">
      <alignment horizontal="center" vertical="center"/>
    </xf>
    <xf numFmtId="0" fontId="0" fillId="3" borderId="18" xfId="0" applyFont="1" applyFill="1" applyBorder="1" applyAlignment="1">
      <alignment horizontal="center" vertical="center"/>
    </xf>
    <xf numFmtId="165" fontId="0" fillId="0" borderId="18" xfId="0" applyNumberFormat="1" applyFont="1" applyFill="1" applyBorder="1" applyAlignment="1">
      <alignment horizontal="center" vertical="center"/>
    </xf>
    <xf numFmtId="165" fontId="0" fillId="3" borderId="18" xfId="0" applyNumberFormat="1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3" fontId="0" fillId="0" borderId="7" xfId="0" applyNumberFormat="1" applyFont="1" applyFill="1" applyBorder="1" applyAlignment="1">
      <alignment horizontal="center" vertical="center"/>
    </xf>
    <xf numFmtId="172" fontId="3" fillId="0" borderId="8" xfId="2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10" fontId="3" fillId="3" borderId="8" xfId="3" applyNumberFormat="1" applyFont="1" applyFill="1" applyBorder="1" applyAlignment="1">
      <alignment horizontal="center" vertical="center"/>
    </xf>
    <xf numFmtId="165" fontId="0" fillId="0" borderId="7" xfId="0" applyNumberFormat="1" applyFont="1" applyFill="1" applyBorder="1" applyAlignment="1">
      <alignment horizontal="center" vertical="center"/>
    </xf>
    <xf numFmtId="165" fontId="0" fillId="3" borderId="8" xfId="0" applyNumberFormat="1" applyFont="1" applyFill="1" applyBorder="1" applyAlignment="1">
      <alignment horizontal="center" vertical="center"/>
    </xf>
    <xf numFmtId="165" fontId="0" fillId="0" borderId="8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left" vertical="center"/>
    </xf>
    <xf numFmtId="0" fontId="10" fillId="3" borderId="18" xfId="0" applyFont="1" applyFill="1" applyBorder="1" applyAlignment="1">
      <alignment horizontal="left" vertical="center"/>
    </xf>
    <xf numFmtId="0" fontId="10" fillId="0" borderId="18" xfId="0" applyFont="1" applyFill="1" applyBorder="1" applyAlignment="1">
      <alignment horizontal="left" vertical="center"/>
    </xf>
    <xf numFmtId="0" fontId="10" fillId="3" borderId="8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169" fontId="11" fillId="0" borderId="0" xfId="0" applyNumberFormat="1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164" fontId="19" fillId="5" borderId="5" xfId="0" applyNumberFormat="1" applyFont="1" applyFill="1" applyBorder="1" applyAlignment="1">
      <alignment horizontal="center" vertical="center"/>
    </xf>
    <xf numFmtId="164" fontId="19" fillId="5" borderId="6" xfId="0" applyNumberFormat="1" applyFont="1" applyFill="1" applyBorder="1" applyAlignment="1">
      <alignment horizontal="center" vertical="center"/>
    </xf>
    <xf numFmtId="168" fontId="2" fillId="0" borderId="10" xfId="3" applyNumberFormat="1" applyFont="1" applyBorder="1" applyAlignment="1">
      <alignment horizontal="center" vertical="center"/>
    </xf>
    <xf numFmtId="168" fontId="2" fillId="0" borderId="11" xfId="3" applyNumberFormat="1" applyFont="1" applyBorder="1" applyAlignment="1">
      <alignment horizontal="center" vertical="center"/>
    </xf>
    <xf numFmtId="168" fontId="2" fillId="0" borderId="13" xfId="3" applyNumberFormat="1" applyFont="1" applyBorder="1" applyAlignment="1">
      <alignment horizontal="center" vertical="center"/>
    </xf>
    <xf numFmtId="168" fontId="2" fillId="0" borderId="14" xfId="3" applyNumberFormat="1" applyFont="1" applyBorder="1" applyAlignment="1">
      <alignment horizontal="center" vertical="center"/>
    </xf>
    <xf numFmtId="168" fontId="2" fillId="0" borderId="22" xfId="3" applyNumberFormat="1" applyFont="1" applyBorder="1" applyAlignment="1">
      <alignment horizontal="center" vertical="center"/>
    </xf>
    <xf numFmtId="168" fontId="2" fillId="0" borderId="23" xfId="3" applyNumberFormat="1" applyFont="1" applyBorder="1" applyAlignment="1">
      <alignment horizontal="center" vertical="center"/>
    </xf>
    <xf numFmtId="175" fontId="18" fillId="0" borderId="9" xfId="1" applyNumberFormat="1" applyFont="1" applyFill="1" applyBorder="1" applyAlignment="1">
      <alignment horizontal="center" vertical="center"/>
    </xf>
    <xf numFmtId="175" fontId="18" fillId="0" borderId="12" xfId="1" applyNumberFormat="1" applyFont="1" applyFill="1" applyBorder="1" applyAlignment="1">
      <alignment horizontal="center" vertical="center"/>
    </xf>
    <xf numFmtId="175" fontId="18" fillId="0" borderId="21" xfId="1" applyNumberFormat="1" applyFont="1" applyFill="1" applyBorder="1" applyAlignment="1">
      <alignment horizontal="center" vertical="center"/>
    </xf>
    <xf numFmtId="164" fontId="19" fillId="5" borderId="24" xfId="0" applyNumberFormat="1" applyFont="1" applyFill="1" applyBorder="1" applyAlignment="1">
      <alignment horizontal="center" vertical="center"/>
    </xf>
    <xf numFmtId="164" fontId="19" fillId="5" borderId="25" xfId="0" applyNumberFormat="1" applyFont="1" applyFill="1" applyBorder="1" applyAlignment="1">
      <alignment horizontal="center" vertical="center"/>
    </xf>
    <xf numFmtId="164" fontId="19" fillId="5" borderId="26" xfId="0" applyNumberFormat="1" applyFont="1" applyFill="1" applyBorder="1" applyAlignment="1">
      <alignment horizontal="center" vertical="center"/>
    </xf>
    <xf numFmtId="168" fontId="19" fillId="0" borderId="0" xfId="3" applyNumberFormat="1" applyFont="1" applyFill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/>
    </xf>
    <xf numFmtId="14" fontId="18" fillId="0" borderId="30" xfId="0" applyNumberFormat="1" applyFont="1" applyBorder="1" applyAlignment="1">
      <alignment horizontal="center" vertical="center"/>
    </xf>
    <xf numFmtId="174" fontId="18" fillId="0" borderId="32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67" fontId="16" fillId="0" borderId="0" xfId="1" applyNumberFormat="1" applyFon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7" fontId="6" fillId="0" borderId="0" xfId="1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167" fontId="6" fillId="0" borderId="0" xfId="1" applyNumberFormat="1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164" fontId="23" fillId="2" borderId="4" xfId="0" applyNumberFormat="1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4" fontId="18" fillId="0" borderId="9" xfId="0" applyNumberFormat="1" applyFont="1" applyFill="1" applyBorder="1" applyAlignment="1">
      <alignment horizontal="center" vertical="center"/>
    </xf>
    <xf numFmtId="171" fontId="3" fillId="0" borderId="10" xfId="1" applyNumberFormat="1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164" fontId="18" fillId="0" borderId="12" xfId="0" applyNumberFormat="1" applyFont="1" applyFill="1" applyBorder="1" applyAlignment="1">
      <alignment horizontal="center" vertical="center"/>
    </xf>
    <xf numFmtId="171" fontId="3" fillId="0" borderId="13" xfId="1" applyNumberFormat="1" applyFont="1" applyBorder="1" applyAlignment="1">
      <alignment horizontal="center" vertical="center"/>
    </xf>
    <xf numFmtId="165" fontId="3" fillId="0" borderId="13" xfId="0" applyNumberFormat="1" applyFont="1" applyBorder="1" applyAlignment="1">
      <alignment horizontal="center" vertical="center"/>
    </xf>
    <xf numFmtId="165" fontId="3" fillId="0" borderId="14" xfId="0" applyNumberFormat="1" applyFont="1" applyBorder="1" applyAlignment="1">
      <alignment horizontal="center" vertical="center"/>
    </xf>
    <xf numFmtId="164" fontId="18" fillId="0" borderId="21" xfId="0" applyNumberFormat="1" applyFont="1" applyFill="1" applyBorder="1" applyAlignment="1">
      <alignment horizontal="center" vertical="center"/>
    </xf>
    <xf numFmtId="171" fontId="3" fillId="0" borderId="22" xfId="1" applyNumberFormat="1" applyFont="1" applyBorder="1" applyAlignment="1">
      <alignment horizontal="center" vertical="center"/>
    </xf>
    <xf numFmtId="165" fontId="3" fillId="0" borderId="22" xfId="0" applyNumberFormat="1" applyFont="1" applyBorder="1" applyAlignment="1">
      <alignment horizontal="center" vertical="center"/>
    </xf>
    <xf numFmtId="165" fontId="3" fillId="0" borderId="23" xfId="0" applyNumberFormat="1" applyFont="1" applyBorder="1" applyAlignment="1">
      <alignment horizontal="center" vertical="center"/>
    </xf>
    <xf numFmtId="171" fontId="3" fillId="0" borderId="9" xfId="1" applyNumberFormat="1" applyFont="1" applyBorder="1" applyAlignment="1">
      <alignment horizontal="center" vertical="center"/>
    </xf>
    <xf numFmtId="171" fontId="3" fillId="0" borderId="12" xfId="1" applyNumberFormat="1" applyFont="1" applyBorder="1" applyAlignment="1">
      <alignment horizontal="center" vertical="center"/>
    </xf>
    <xf numFmtId="171" fontId="3" fillId="0" borderId="21" xfId="1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4" fontId="18" fillId="3" borderId="12" xfId="0" applyNumberFormat="1" applyFont="1" applyFill="1" applyBorder="1" applyAlignment="1">
      <alignment horizontal="center" vertical="center"/>
    </xf>
    <xf numFmtId="171" fontId="3" fillId="3" borderId="13" xfId="1" applyNumberFormat="1" applyFont="1" applyFill="1" applyBorder="1" applyAlignment="1">
      <alignment horizontal="center" vertical="center"/>
    </xf>
    <xf numFmtId="165" fontId="3" fillId="3" borderId="13" xfId="0" applyNumberFormat="1" applyFont="1" applyFill="1" applyBorder="1" applyAlignment="1">
      <alignment horizontal="center" vertical="center"/>
    </xf>
    <xf numFmtId="165" fontId="3" fillId="3" borderId="14" xfId="0" applyNumberFormat="1" applyFont="1" applyFill="1" applyBorder="1" applyAlignment="1">
      <alignment horizontal="center" vertical="center"/>
    </xf>
    <xf numFmtId="171" fontId="3" fillId="3" borderId="12" xfId="1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5" fillId="0" borderId="0" xfId="0" applyFont="1" applyAlignment="1">
      <alignment vertical="center"/>
    </xf>
    <xf numFmtId="0" fontId="23" fillId="5" borderId="33" xfId="0" applyFont="1" applyFill="1" applyBorder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15" fontId="16" fillId="3" borderId="19" xfId="0" applyNumberFormat="1" applyFont="1" applyFill="1" applyBorder="1" applyAlignment="1">
      <alignment horizontal="center" vertical="center"/>
    </xf>
    <xf numFmtId="175" fontId="16" fillId="3" borderId="19" xfId="0" applyNumberFormat="1" applyFont="1" applyFill="1" applyBorder="1" applyAlignment="1">
      <alignment horizontal="center" vertical="center"/>
    </xf>
    <xf numFmtId="0" fontId="19" fillId="5" borderId="35" xfId="0" applyFont="1" applyFill="1" applyBorder="1" applyAlignment="1">
      <alignment horizontal="center" vertical="center"/>
    </xf>
    <xf numFmtId="0" fontId="19" fillId="5" borderId="36" xfId="0" applyFont="1" applyFill="1" applyBorder="1" applyAlignment="1">
      <alignment horizontal="center" vertical="center"/>
    </xf>
    <xf numFmtId="0" fontId="19" fillId="5" borderId="37" xfId="0" applyFont="1" applyFill="1" applyBorder="1" applyAlignment="1">
      <alignment horizontal="center" vertical="center"/>
    </xf>
    <xf numFmtId="164" fontId="18" fillId="0" borderId="9" xfId="0" applyNumberFormat="1" applyFont="1" applyFill="1" applyBorder="1" applyAlignment="1">
      <alignment horizontal="center" vertical="center"/>
    </xf>
    <xf numFmtId="175" fontId="0" fillId="0" borderId="10" xfId="1" applyNumberFormat="1" applyFont="1" applyBorder="1" applyAlignment="1">
      <alignment horizontal="center" vertical="center"/>
    </xf>
    <xf numFmtId="15" fontId="0" fillId="0" borderId="11" xfId="1" applyNumberFormat="1" applyFont="1" applyBorder="1" applyAlignment="1">
      <alignment horizontal="center" vertical="center"/>
    </xf>
    <xf numFmtId="175" fontId="0" fillId="0" borderId="13" xfId="1" applyNumberFormat="1" applyFont="1" applyBorder="1" applyAlignment="1">
      <alignment horizontal="center" vertical="center"/>
    </xf>
    <xf numFmtId="174" fontId="0" fillId="0" borderId="14" xfId="1" applyNumberFormat="1" applyFont="1" applyBorder="1" applyAlignment="1">
      <alignment horizontal="center" vertical="center"/>
    </xf>
    <xf numFmtId="175" fontId="0" fillId="0" borderId="22" xfId="1" applyNumberFormat="1" applyFont="1" applyBorder="1" applyAlignment="1">
      <alignment horizontal="center" vertical="center"/>
    </xf>
    <xf numFmtId="174" fontId="0" fillId="0" borderId="23" xfId="1" applyNumberFormat="1" applyFont="1" applyBorder="1" applyAlignment="1">
      <alignment horizontal="center" vertical="center"/>
    </xf>
    <xf numFmtId="175" fontId="0" fillId="0" borderId="9" xfId="1" applyNumberFormat="1" applyFont="1" applyBorder="1" applyAlignment="1">
      <alignment horizontal="center" vertical="center"/>
    </xf>
    <xf numFmtId="175" fontId="0" fillId="0" borderId="12" xfId="1" applyNumberFormat="1" applyFont="1" applyBorder="1" applyAlignment="1">
      <alignment horizontal="center" vertical="center"/>
    </xf>
    <xf numFmtId="175" fontId="0" fillId="0" borderId="21" xfId="1" applyNumberFormat="1" applyFont="1" applyBorder="1" applyAlignment="1">
      <alignment horizontal="center" vertical="center"/>
    </xf>
    <xf numFmtId="175" fontId="0" fillId="3" borderId="13" xfId="1" applyNumberFormat="1" applyFont="1" applyFill="1" applyBorder="1" applyAlignment="1">
      <alignment horizontal="center" vertical="center"/>
    </xf>
    <xf numFmtId="174" fontId="0" fillId="3" borderId="14" xfId="1" applyNumberFormat="1" applyFont="1" applyFill="1" applyBorder="1" applyAlignment="1">
      <alignment horizontal="center" vertical="center"/>
    </xf>
    <xf numFmtId="175" fontId="0" fillId="3" borderId="12" xfId="1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66" fontId="0" fillId="0" borderId="0" xfId="2" applyNumberFormat="1" applyFont="1" applyAlignment="1">
      <alignment horizontal="center" vertical="center"/>
    </xf>
    <xf numFmtId="14" fontId="0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5" fillId="0" borderId="0" xfId="0" quotePrefix="1" applyFont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164" fontId="18" fillId="0" borderId="38" xfId="0" applyNumberFormat="1" applyFont="1" applyFill="1" applyBorder="1" applyAlignment="1">
      <alignment horizontal="center" vertical="center"/>
    </xf>
    <xf numFmtId="166" fontId="3" fillId="0" borderId="39" xfId="2" applyNumberFormat="1" applyFont="1" applyBorder="1" applyAlignment="1">
      <alignment horizontal="center" vertical="center"/>
    </xf>
    <xf numFmtId="9" fontId="3" fillId="0" borderId="39" xfId="3" applyFont="1" applyBorder="1" applyAlignment="1">
      <alignment horizontal="center" vertical="center"/>
    </xf>
    <xf numFmtId="14" fontId="3" fillId="0" borderId="40" xfId="2" applyNumberFormat="1" applyFont="1" applyBorder="1" applyAlignment="1">
      <alignment horizontal="center" vertical="center"/>
    </xf>
    <xf numFmtId="164" fontId="18" fillId="0" borderId="41" xfId="0" applyNumberFormat="1" applyFont="1" applyFill="1" applyBorder="1" applyAlignment="1">
      <alignment horizontal="center" vertical="center"/>
    </xf>
    <xf numFmtId="166" fontId="3" fillId="0" borderId="42" xfId="2" applyNumberFormat="1" applyFont="1" applyBorder="1" applyAlignment="1">
      <alignment horizontal="center" vertical="center"/>
    </xf>
    <xf numFmtId="9" fontId="3" fillId="0" borderId="42" xfId="3" applyFont="1" applyBorder="1" applyAlignment="1">
      <alignment horizontal="center" vertical="center"/>
    </xf>
    <xf numFmtId="174" fontId="3" fillId="0" borderId="43" xfId="2" applyNumberFormat="1" applyFont="1" applyBorder="1" applyAlignment="1">
      <alignment horizontal="center" vertical="center"/>
    </xf>
    <xf numFmtId="164" fontId="18" fillId="0" borderId="44" xfId="0" applyNumberFormat="1" applyFont="1" applyFill="1" applyBorder="1" applyAlignment="1">
      <alignment horizontal="center" vertical="center"/>
    </xf>
    <xf numFmtId="166" fontId="3" fillId="0" borderId="45" xfId="2" applyNumberFormat="1" applyFont="1" applyBorder="1" applyAlignment="1">
      <alignment horizontal="center" vertical="center"/>
    </xf>
    <xf numFmtId="9" fontId="3" fillId="0" borderId="45" xfId="3" applyFont="1" applyBorder="1" applyAlignment="1">
      <alignment horizontal="center" vertical="center"/>
    </xf>
    <xf numFmtId="174" fontId="3" fillId="0" borderId="46" xfId="2" applyNumberFormat="1" applyFont="1" applyBorder="1" applyAlignment="1">
      <alignment horizontal="center" vertical="center"/>
    </xf>
    <xf numFmtId="166" fontId="3" fillId="0" borderId="38" xfId="2" applyNumberFormat="1" applyFont="1" applyBorder="1" applyAlignment="1">
      <alignment horizontal="center" vertical="center"/>
    </xf>
    <xf numFmtId="166" fontId="3" fillId="0" borderId="41" xfId="2" applyNumberFormat="1" applyFont="1" applyBorder="1" applyAlignment="1">
      <alignment horizontal="center" vertical="center"/>
    </xf>
    <xf numFmtId="166" fontId="3" fillId="0" borderId="44" xfId="2" applyNumberFormat="1" applyFont="1" applyBorder="1" applyAlignment="1">
      <alignment horizontal="center" vertical="center"/>
    </xf>
    <xf numFmtId="164" fontId="18" fillId="3" borderId="41" xfId="0" applyNumberFormat="1" applyFont="1" applyFill="1" applyBorder="1" applyAlignment="1">
      <alignment horizontal="center" vertical="center"/>
    </xf>
    <xf numFmtId="166" fontId="3" fillId="3" borderId="42" xfId="2" applyNumberFormat="1" applyFont="1" applyFill="1" applyBorder="1" applyAlignment="1">
      <alignment horizontal="center" vertical="center"/>
    </xf>
    <xf numFmtId="9" fontId="3" fillId="3" borderId="42" xfId="3" applyFont="1" applyFill="1" applyBorder="1" applyAlignment="1">
      <alignment horizontal="center" vertical="center"/>
    </xf>
    <xf numFmtId="174" fontId="3" fillId="3" borderId="43" xfId="2" applyNumberFormat="1" applyFont="1" applyFill="1" applyBorder="1" applyAlignment="1">
      <alignment horizontal="center" vertical="center"/>
    </xf>
    <xf numFmtId="166" fontId="3" fillId="3" borderId="41" xfId="2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66" fontId="0" fillId="0" borderId="0" xfId="2" applyNumberFormat="1" applyFont="1" applyBorder="1" applyAlignment="1">
      <alignment horizontal="center" vertical="center"/>
    </xf>
    <xf numFmtId="170" fontId="14" fillId="0" borderId="0" xfId="0" applyNumberFormat="1" applyFont="1" applyAlignment="1">
      <alignment vertical="center"/>
    </xf>
    <xf numFmtId="170" fontId="17" fillId="0" borderId="0" xfId="0" applyNumberFormat="1" applyFont="1" applyAlignment="1">
      <alignment vertical="center"/>
    </xf>
    <xf numFmtId="0" fontId="19" fillId="5" borderId="3" xfId="0" applyFont="1" applyFill="1" applyBorder="1" applyAlignment="1">
      <alignment horizontal="center"/>
    </xf>
    <xf numFmtId="174" fontId="18" fillId="0" borderId="7" xfId="0" applyNumberFormat="1" applyFont="1" applyBorder="1" applyAlignment="1">
      <alignment horizontal="center"/>
    </xf>
    <xf numFmtId="164" fontId="18" fillId="3" borderId="18" xfId="0" applyNumberFormat="1" applyFont="1" applyFill="1" applyBorder="1" applyAlignment="1">
      <alignment horizontal="center"/>
    </xf>
    <xf numFmtId="164" fontId="18" fillId="0" borderId="18" xfId="0" applyNumberFormat="1" applyFont="1" applyBorder="1" applyAlignment="1">
      <alignment horizontal="center"/>
    </xf>
    <xf numFmtId="164" fontId="18" fillId="0" borderId="19" xfId="0" applyNumberFormat="1" applyFont="1" applyBorder="1" applyAlignment="1">
      <alignment horizontal="center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6">
    <dxf>
      <numFmt numFmtId="177" formatCode="0.00\ \x"/>
    </dxf>
    <dxf>
      <numFmt numFmtId="3" formatCode="#,##0"/>
    </dxf>
    <dxf>
      <numFmt numFmtId="4" formatCode="#,##0.00"/>
    </dxf>
    <dxf>
      <numFmt numFmtId="173" formatCode="#,##0,"/>
    </dxf>
    <dxf>
      <numFmt numFmtId="4" formatCode="#,##0.00"/>
    </dxf>
    <dxf>
      <numFmt numFmtId="173" formatCode="#,##0,"/>
    </dxf>
  </dxfs>
  <tableStyles count="0" defaultTableStyle="TableStyleMedium2" defaultPivotStyle="PivotStyleLight16"/>
  <colors>
    <mruColors>
      <color rgb="FFCCD8DB"/>
      <color rgb="FF023A4A"/>
      <color rgb="FFB1AE2D"/>
      <color rgb="FFFF5050"/>
      <color rgb="FF006B66"/>
      <color rgb="FFDAE2DD"/>
      <color rgb="FFC59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_eco_9d7a82c420e24e37af72e24b06b17f49">
      <tp>
        <v>2</v>
        <stp/>
        <stp>43049944-ed93-4e02-ae8d-614f96077301</stp>
        <tr r="Y26" s="7"/>
      </tp>
      <tp>
        <v>2</v>
        <stp/>
        <stp>73af833a-0594-4c22-9efc-cf273119cb70</stp>
        <tr r="P27" s="5"/>
      </tp>
      <tp>
        <v>2</v>
        <stp/>
        <stp>da37cb09-d457-4e29-9baa-5a04d77f28ae</stp>
        <tr r="U12" s="7"/>
      </tp>
    </main>
    <main first="rtdsrv_eco_9d7a82c420e24e37af72e24b06b17f49">
      <tp>
        <v>2</v>
        <stp/>
        <stp>5c6ca1a9-17e9-4a5e-be71-2e520222b7f4</stp>
        <tr r="M15" s="3"/>
      </tp>
      <tp>
        <v>2</v>
        <stp/>
        <stp>81ae3c36-f477-4087-8cad-55d933f2650c</stp>
        <tr r="O11" s="7"/>
      </tp>
    </main>
    <main first="rtdsrv_eco_9d7a82c420e24e37af72e24b06b17f49">
      <tp>
        <v>2</v>
        <stp/>
        <stp>1f2fe0da-f5eb-480b-8986-492c0fd1bd2c</stp>
        <tr r="W16" s="7"/>
      </tp>
      <tp>
        <v>3</v>
        <stp/>
        <stp>ef5cf7eb-9b05-46bf-a88f-0b16d2c6377f</stp>
        <tr r="K30" s="7"/>
      </tp>
      <tp>
        <v>2</v>
        <stp/>
        <stp>fead1e74-18a0-4176-8768-ed3661bc855a</stp>
        <tr r="N37" s="5"/>
      </tp>
    </main>
    <main first="rtdsrv_eco_9d7a82c420e24e37af72e24b06b17f49">
      <tp>
        <v>3</v>
        <stp/>
        <stp>442d9345-fb74-4863-8a36-416d27c93641</stp>
        <tr r="G29" s="7"/>
      </tp>
    </main>
    <main first="rtdsrv_eco_9d7a82c420e24e37af72e24b06b17f49">
      <tp>
        <v>2</v>
        <stp/>
        <stp>f4c7f1e1-a946-4a69-a50f-412d899694ab</stp>
        <tr r="Q11" s="7"/>
      </tp>
      <tp>
        <v>2</v>
        <stp/>
        <stp>2b40d337-922e-4a3b-91e7-c944c5199236</stp>
        <tr r="AB16" s="7"/>
      </tp>
      <tp>
        <v>2</v>
        <stp/>
        <stp>a3ae6a2a-ff7f-400f-8e6e-a63020ef9331</stp>
        <tr r="I35" s="5"/>
      </tp>
      <tp>
        <v>2</v>
        <stp/>
        <stp>1dea2701-0b73-4683-9726-5b5972deaced</stp>
        <tr r="H21" s="1"/>
        <tr r="H21" s="1"/>
        <tr r="H21" s="1"/>
      </tp>
    </main>
    <main first="rtdsrv_eco_9d7a82c420e24e37af72e24b06b17f49">
      <tp>
        <v>2</v>
        <stp/>
        <stp>d7bbb2fa-d9d7-45d0-a6af-c296c179fbcd</stp>
        <tr r="F17" s="5"/>
      </tp>
      <tp>
        <v>2</v>
        <stp/>
        <stp>dc2320a0-47d6-40e2-84cb-604656af4aee</stp>
        <tr r="D33" s="4"/>
      </tp>
      <tp>
        <v>2</v>
        <stp/>
        <stp>936abe66-0a2d-41e1-afe6-e1792cf8810a</stp>
        <tr r="AA26" s="7"/>
      </tp>
      <tp>
        <v>2</v>
        <stp/>
        <stp>204d4b2f-4ffa-41a2-a4c1-e7386456eea5</stp>
        <tr r="M12" s="3"/>
      </tp>
      <tp>
        <v>2</v>
        <stp/>
        <stp>b9ab35c6-7d92-4414-9d93-a5aaaf0fb42c</stp>
        <tr r="Q15" s="7"/>
      </tp>
      <tp>
        <v>3</v>
        <stp/>
        <stp>dece9dfb-bade-4d25-b5c4-6d5335ec7566</stp>
        <tr r="D22" s="7"/>
      </tp>
      <tp>
        <v>2</v>
        <stp/>
        <stp>62c5f5b6-8629-4013-b511-5c65b954663a</stp>
        <tr r="X15" s="7"/>
      </tp>
    </main>
    <main first="rtdsrv_eco_9d7a82c420e24e37af72e24b06b17f49">
      <tp>
        <v>2</v>
        <stp/>
        <stp>77d6190f-ab6c-4772-b9da-c9d9cd1e3559</stp>
        <tr r="D20" s="5"/>
      </tp>
      <tp>
        <v>3</v>
        <stp/>
        <stp>ddea0b26-0cc8-445d-bc5b-1029cc55eefb</stp>
        <tr r="E9" s="7"/>
      </tp>
    </main>
    <main first="rtdsrv_eco_9d7a82c420e24e37af72e24b06b17f49">
      <tp>
        <v>4</v>
        <stp/>
        <stp>7edc9c79-2723-4003-9f26-f1285092eea2</stp>
        <tr r="N22" s="7"/>
      </tp>
    </main>
    <main first="rtdsrv_eco_9d7a82c420e24e37af72e24b06b17f49">
      <tp>
        <v>2</v>
        <stp/>
        <stp>67aef328-0c79-4b53-b301-ba05908f8718</stp>
        <tr r="O13" s="7"/>
      </tp>
      <tp>
        <v>3</v>
        <stp/>
        <stp>9cc77d98-b974-4c9a-ac7f-9d8535a073eb</stp>
        <tr r="M17" s="7"/>
      </tp>
    </main>
    <main first="rtdsrv_eco_9d7a82c420e24e37af72e24b06b17f49">
      <tp>
        <v>2</v>
        <stp/>
        <stp>c4e8322a-64a5-4b20-aede-d198c558b10e</stp>
        <tr r="I47" s="5"/>
      </tp>
    </main>
    <main first="rtdsrv_eco_9d7a82c420e24e37af72e24b06b17f49">
      <tp>
        <v>2</v>
        <stp/>
        <stp>836dd357-a598-46e4-9b89-f27338661645</stp>
        <tr r="N16" s="7"/>
      </tp>
      <tp>
        <v>4</v>
        <stp/>
        <stp>dfd879c9-28c4-4c20-afb4-2fedd9b2516b</stp>
        <tr r="Y29" s="7"/>
      </tp>
    </main>
    <main first="rtdsrv_eco_9d7a82c420e24e37af72e24b06b17f49">
      <tp>
        <v>2</v>
        <stp/>
        <stp>373d2e80-74a2-4a92-9377-3636dd4b4c4e</stp>
        <tr r="H7" s="7"/>
      </tp>
      <tp>
        <v>2</v>
        <stp/>
        <stp>0d39c640-b6d7-4042-99d4-4c98bf919293</stp>
        <tr r="N7" s="5"/>
      </tp>
    </main>
    <main first="rtdsrv_eco_9d7a82c420e24e37af72e24b06b17f49">
      <tp>
        <v>2</v>
        <stp/>
        <stp>c676841f-3617-4042-8920-acad36f1c58c</stp>
        <tr r="C7" s="5"/>
      </tp>
    </main>
    <main first="rtdsrv_eco_9d7a82c420e24e37af72e24b06b17f49">
      <tp>
        <v>2</v>
        <stp/>
        <stp>3c514537-e100-4c17-a6e8-0fe2beb46375</stp>
        <tr r="W22" s="7"/>
      </tp>
      <tp>
        <v>2</v>
        <stp/>
        <stp>c36a5c6c-5fc5-4a96-b855-a23a9d891a8b</stp>
        <tr r="G30" s="4"/>
      </tp>
      <tp>
        <v>2</v>
        <stp/>
        <stp>1ad81ccd-ddf2-461a-aa76-63058d07c655</stp>
        <tr r="C27" s="4"/>
      </tp>
    </main>
    <main first="rtdsrv_eco_9d7a82c420e24e37af72e24b06b17f49">
      <tp>
        <v>2</v>
        <stp/>
        <stp>ba1930fe-ef5e-4bed-8fa0-6fac8ca74ea0</stp>
        <tr r="H11" s="5"/>
      </tp>
    </main>
    <main first="rtdsrv_eco_9d7a82c420e24e37af72e24b06b17f49">
      <tp>
        <v>2</v>
        <stp/>
        <stp>95800eff-fd3b-4fd2-ab31-b3d56b85a743</stp>
        <tr r="I51" s="4"/>
      </tp>
    </main>
    <main first="rtdsrv_eco_9d7a82c420e24e37af72e24b06b17f49">
      <tp>
        <v>2</v>
        <stp/>
        <stp>137189ea-7f6d-46b3-a7fe-3061183e217e</stp>
        <tr r="T8" s="7"/>
      </tp>
      <tp>
        <v>2</v>
        <stp/>
        <stp>43b574b3-3ebb-4771-b0fc-a7a7da4a1d73</stp>
        <tr r="F6" s="1"/>
        <tr r="F6" s="1"/>
        <tr r="F6" s="1"/>
      </tp>
    </main>
    <main first="rtdsrv_eco_9d7a82c420e24e37af72e24b06b17f49">
      <tp>
        <v>2</v>
        <stp/>
        <stp>8926ccf3-e6af-4e71-b28a-76ee4c12023d</stp>
        <tr r="H48" s="5"/>
      </tp>
    </main>
    <main first="rtdsrv_eco_9d7a82c420e24e37af72e24b06b17f49">
      <tp>
        <v>2</v>
        <stp/>
        <stp>e9b91bf4-9094-4de7-b656-afec53180d2e</stp>
        <tr r="N14" s="1"/>
        <tr r="N14" s="1"/>
        <tr r="N14" s="1"/>
      </tp>
      <tp>
        <v>2</v>
        <stp/>
        <stp>f0e0169c-cc9e-46a5-865d-e047429e3629</stp>
        <tr r="G6" s="7"/>
      </tp>
    </main>
    <main first="rtdsrv_eco_9d7a82c420e24e37af72e24b06b17f49">
      <tp>
        <v>2</v>
        <stp/>
        <stp>b2ebd70a-bb54-4bfb-9504-a3dfed627372</stp>
        <tr r="I8" s="3"/>
      </tp>
    </main>
    <main first="rtdsrv_eco_9d7a82c420e24e37af72e24b06b17f49">
      <tp>
        <v>2</v>
        <stp/>
        <stp>c7682642-de64-4fc6-a9ce-a6ab3a30a67d</stp>
        <tr r="Q16" s="7"/>
      </tp>
    </main>
    <main first="rtdsrv_eco_9d7a82c420e24e37af72e24b06b17f49">
      <tp>
        <v>4</v>
        <stp/>
        <stp>2579ae06-5f6f-49ca-8cb8-3049d4d4d3ae</stp>
        <tr r="U30" s="7"/>
      </tp>
    </main>
    <main first="rtdsrv_eco_9d7a82c420e24e37af72e24b06b17f49">
      <tp>
        <v>2</v>
        <stp/>
        <stp>03ef5562-5ab1-49dc-b6d0-8d64e29983d8</stp>
        <tr r="X8" s="7"/>
      </tp>
    </main>
    <main first="rtdsrv_eco_9d7a82c420e24e37af72e24b06b17f49">
      <tp>
        <v>2</v>
        <stp/>
        <stp>ca8b0876-3b54-4181-829d-402c973dc4bc</stp>
        <tr r="W25" s="7"/>
      </tp>
      <tp>
        <v>2</v>
        <stp/>
        <stp>c3cafc64-2901-479f-a9a1-2d8834619d90</stp>
        <tr r="E8" s="3"/>
      </tp>
    </main>
    <main first="rtdsrv_eco_9d7a82c420e24e37af72e24b06b17f49">
      <tp>
        <v>2</v>
        <stp/>
        <stp>4d11212c-3a37-475a-af92-098133a40eba</stp>
        <tr r="J26" s="4"/>
      </tp>
      <tp>
        <v>2</v>
        <stp/>
        <stp>29bee9f7-6d11-470b-b227-6182fd0d8b35</stp>
        <tr r="H6" s="1"/>
        <tr r="H6" s="1"/>
        <tr r="H6" s="1"/>
      </tp>
      <tp>
        <v>2</v>
        <stp/>
        <stp>26b609da-b323-4431-8eb9-fe00833329cf</stp>
        <tr r="F33" s="5"/>
      </tp>
      <tp>
        <v>2</v>
        <stp/>
        <stp>b7207bfc-a68e-4e8a-a8eb-7e86877593b2</stp>
        <tr r="F16" s="1"/>
        <tr r="F16" s="1"/>
      </tp>
      <tp>
        <v>3</v>
        <stp/>
        <stp>5e8cf1ea-62f4-46dc-a7f9-f094c7a9e1cf</stp>
        <tr r="L17" s="7"/>
      </tp>
      <tp>
        <v>2</v>
        <stp/>
        <stp>a9712b7d-9efa-4843-8907-5f89742d3b55</stp>
        <tr r="S9" s="7"/>
      </tp>
      <tp>
        <v>2</v>
        <stp/>
        <stp>556b264a-f436-47d5-ba28-ec408aa9d150</stp>
        <tr r="N7" s="7"/>
      </tp>
      <tp>
        <v>2</v>
        <stp/>
        <stp>3425185d-8148-4fff-8c76-ebaefa88d778</stp>
        <tr r="K24" s="5"/>
      </tp>
      <tp>
        <v>3</v>
        <stp/>
        <stp>9812f5da-aadc-4a61-b4b4-260a098adaf7</stp>
        <tr r="H18" s="7"/>
      </tp>
    </main>
    <main first="rtdsrv_eco_9d7a82c420e24e37af72e24b06b17f49">
      <tp>
        <v>4</v>
        <stp/>
        <stp>cce27214-22ce-4a51-b079-846b5ad5bab7</stp>
        <tr r="S24" s="7"/>
      </tp>
      <tp>
        <v>2</v>
        <stp/>
        <stp>f8d40d32-d64c-4b2b-9bad-3a63b967135b</stp>
        <tr r="G29" s="1"/>
        <tr r="G29" s="1"/>
        <tr r="G29" s="1"/>
      </tp>
    </main>
    <main first="rtdsrv_eco_9d7a82c420e24e37af72e24b06b17f49">
      <tp>
        <v>4</v>
        <stp/>
        <stp>d21b0ccf-2640-45a0-a142-bda791ce5be1</stp>
        <tr r="Q26" s="7"/>
      </tp>
    </main>
    <main first="rtdsrv_eco_9d7a82c420e24e37af72e24b06b17f49">
      <tp>
        <v>2</v>
        <stp/>
        <stp>6afd982c-4438-4b78-bb18-60839ae34e73</stp>
        <tr r="N47" s="5"/>
      </tp>
      <tp>
        <v>2</v>
        <stp/>
        <stp>f18a0f90-5c4e-45ea-86a0-85f314f143a0</stp>
        <tr r="K31" s="5"/>
      </tp>
      <tp>
        <v>4</v>
        <stp/>
        <stp>3a49330c-6b38-4bcc-9174-4bb20f215d17</stp>
        <tr r="R24" s="7"/>
      </tp>
      <tp>
        <v>2</v>
        <stp/>
        <stp>54d54ea0-31ad-4b0d-b147-f06b3b7de068</stp>
        <tr r="C20" s="5"/>
      </tp>
    </main>
    <main first="rtdsrv_eco_9d7a82c420e24e37af72e24b06b17f49">
      <tp>
        <v>2</v>
        <stp/>
        <stp>d339ce76-748f-4727-bbcd-fb5c5e288bff</stp>
        <tr r="O10" s="7"/>
      </tp>
    </main>
    <main first="rtdsrv_eco_9d7a82c420e24e37af72e24b06b17f49">
      <tp>
        <v>3</v>
        <stp/>
        <stp>8fc402ca-65a6-4d2b-8830-3c614117c179</stp>
        <tr r="L18" s="7"/>
      </tp>
      <tp>
        <v>4</v>
        <stp/>
        <stp>222e6a40-6ce7-4f0e-995f-f1a2d7520cbd</stp>
        <tr r="O22" s="7"/>
      </tp>
      <tp>
        <v>2</v>
        <stp/>
        <stp>b2cc2eb9-fdeb-4c93-8ac3-dee2516d1e07</stp>
        <tr r="D23" s="1"/>
        <tr r="D23" s="1"/>
        <tr r="D23" s="1"/>
      </tp>
      <tp>
        <v>2</v>
        <stp/>
        <stp>1c8e57c0-5783-40b7-9e0e-96827742e739</stp>
        <tr r="H23" s="5"/>
      </tp>
    </main>
    <main first="rtdsrv_eco_9d7a82c420e24e37af72e24b06b17f49">
      <tp>
        <v>2</v>
        <stp/>
        <stp>70b32d24-a1b9-4f94-83f2-7e325bbcd049</stp>
        <tr r="F35" s="1"/>
        <tr r="F35" s="1"/>
        <tr r="F35" s="1"/>
      </tp>
      <tp>
        <v>2</v>
        <stp/>
        <stp>e200cf10-db84-4deb-a75b-a6ac522a83ec</stp>
        <tr r="AB15" s="7"/>
      </tp>
      <tp>
        <v>2</v>
        <stp/>
        <stp>f5be3635-ab61-43f3-a465-b61b8eba3dbc</stp>
        <tr r="D31" s="1"/>
        <tr r="D31" s="1"/>
        <tr r="D31" s="1"/>
      </tp>
      <tp>
        <v>2</v>
        <stp/>
        <stp>52571ec1-6bc8-4a9c-8044-6cf07cc41f23</stp>
        <tr r="Q17" s="7"/>
      </tp>
    </main>
    <main first="rtdsrv_eco_9d7a82c420e24e37af72e24b06b17f49">
      <tp>
        <v>2</v>
        <stp/>
        <stp>c8e17749-084b-4064-a658-e92ed6bb8a99</stp>
        <tr r="Q9" s="7"/>
      </tp>
      <tp>
        <v>2</v>
        <stp/>
        <stp>1e6ee400-67aa-4418-b1b6-7117586c9d83</stp>
        <tr r="F38" s="5"/>
      </tp>
    </main>
    <main first="rtdsrv_eco_9d7a82c420e24e37af72e24b06b17f49">
      <tp>
        <v>2</v>
        <stp/>
        <stp>6f956c4a-d6e3-42ba-a57d-dcd253cee7c8</stp>
        <tr r="M11" s="7"/>
      </tp>
      <tp>
        <v>2</v>
        <stp/>
        <stp>787f8ca9-d5bd-4f1e-ac98-8c5c4adf916a</stp>
        <tr r="M48" s="5"/>
      </tp>
      <tp>
        <v>2</v>
        <stp/>
        <stp>6e0becfb-0ccf-496c-b6b0-d136a5366c9b</stp>
        <tr r="K43" s="5"/>
      </tp>
    </main>
    <main first="rtdsrv_eco_9d7a82c420e24e37af72e24b06b17f49">
      <tp>
        <v>3</v>
        <stp/>
        <stp>8cc7573b-2cbc-456f-ac54-4719c794ce23</stp>
        <tr r="H20" s="7"/>
      </tp>
      <tp>
        <v>2</v>
        <stp/>
        <stp>eb635197-2255-48ae-b51a-35b422780b41</stp>
        <tr r="J36" s="1"/>
        <tr r="J36" s="1"/>
        <tr r="J36" s="1"/>
      </tp>
    </main>
    <main first="rtdsrv_eco_9d7a82c420e24e37af72e24b06b17f49">
      <tp>
        <v>2</v>
        <stp/>
        <stp>ee968f32-d219-4ab2-a041-e4b2bcf71f03</stp>
        <tr r="G8" s="7"/>
      </tp>
      <tp>
        <v>2</v>
        <stp/>
        <stp>aca2cd96-28b6-4f7f-9761-4db2a48d5e53</stp>
        <tr r="C24" s="5"/>
      </tp>
      <tp>
        <v>2</v>
        <stp/>
        <stp>308e3d34-55c7-4b75-8bae-d1b9c5b9fae6</stp>
        <tr r="K27" s="5"/>
      </tp>
    </main>
    <main first="rtdsrv_eco_9d7a82c420e24e37af72e24b06b17f49">
      <tp>
        <v>2</v>
        <stp/>
        <stp>e9bbc98d-62bb-431e-a26b-e5d3846604f9</stp>
        <tr r="N19" s="1"/>
        <tr r="N19" s="1"/>
        <tr r="N19" s="1"/>
      </tp>
      <tp>
        <v>2</v>
        <stp/>
        <stp>495d0863-c376-4f64-979c-980123de4484</stp>
        <tr r="J38" s="4"/>
      </tp>
      <tp>
        <v>2</v>
        <stp/>
        <stp>9bcaad9f-1c28-487f-81ae-43c80b46714d</stp>
        <tr r="Y13" s="7"/>
      </tp>
    </main>
    <main first="rtdsrv_eco_9d7a82c420e24e37af72e24b06b17f49">
      <tp>
        <v>4</v>
        <stp/>
        <stp>0e573f7b-d34b-42a1-890f-37c796c1d770</stp>
        <tr r="B18" s="7"/>
      </tp>
      <tp>
        <v>2</v>
        <stp/>
        <stp>4e0755a6-eda9-455d-8bf9-c26eeabc648c</stp>
        <tr r="P5" s="5"/>
      </tp>
    </main>
    <main first="rtdsrv_eco_9d7a82c420e24e37af72e24b06b17f49">
      <tp>
        <v>2</v>
        <stp/>
        <stp>5964d2e2-e109-4496-8167-274178bc01b5</stp>
        <tr r="L35" s="1"/>
        <tr r="L35" s="1"/>
      </tp>
    </main>
    <main first="rtdsrv_eco_9d7a82c420e24e37af72e24b06b17f49">
      <tp>
        <v>2</v>
        <stp/>
        <stp>04b25000-6577-4602-945e-632f3cfcd575</stp>
        <tr r="M8" s="3"/>
      </tp>
      <tp>
        <v>2</v>
        <stp/>
        <stp>a23d76ab-c4ea-4e61-b312-317915fec3d8</stp>
        <tr r="C31" s="1"/>
        <tr r="C31" s="1"/>
        <tr r="C31" s="1"/>
      </tp>
      <tp>
        <v>2</v>
        <stp/>
        <stp>a369a30e-e2e1-4a48-80e0-68741c5993d7</stp>
        <tr r="N35" s="5"/>
      </tp>
      <tp>
        <v>2</v>
        <stp/>
        <stp>7d0d2366-6159-457c-b2bc-a8df61d6c963</stp>
        <tr r="I26" s="4"/>
      </tp>
      <tp>
        <v>2</v>
        <stp/>
        <stp>94a8ced5-a96e-45b8-8971-1bc9f59d785d</stp>
        <tr r="G20" s="4"/>
      </tp>
      <tp>
        <v>2</v>
        <stp/>
        <stp>d89e27fe-4736-41c6-8fc9-78a9a139f7a2</stp>
        <tr r="D29" s="1"/>
        <tr r="D29" s="1"/>
        <tr r="D29" s="1"/>
      </tp>
      <tp>
        <v>2</v>
        <stp/>
        <stp>4a4e4b16-06f0-4011-babe-d04ef8cf18cd</stp>
        <tr r="M29" s="1"/>
        <tr r="M29" s="1"/>
        <tr r="M29" s="1"/>
      </tp>
    </main>
    <main first="rtdsrv_eco_9d7a82c420e24e37af72e24b06b17f49">
      <tp>
        <v>2</v>
        <stp/>
        <stp>c4f59bfb-806c-4839-afce-c0c235f6aa3b</stp>
        <tr r="S19" s="7"/>
      </tp>
      <tp>
        <v>2</v>
        <stp/>
        <stp>ae0180b6-8e49-4044-a10d-5b0a585dfc52</stp>
        <tr r="L16" s="1"/>
        <tr r="L16" s="1"/>
        <tr r="L16" s="1"/>
      </tp>
      <tp>
        <v>2</v>
        <stp/>
        <stp>6bb5e5b1-46e2-4f96-b4ae-46c76e02a7c1</stp>
        <tr r="D13" s="1"/>
        <tr r="D13" s="1"/>
        <tr r="D13" s="1"/>
      </tp>
    </main>
    <main first="rtdsrv_eco_9d7a82c420e24e37af72e24b06b17f49">
      <tp>
        <v>2</v>
        <stp/>
        <stp>02773fea-b59b-4df1-b92e-a7e9cf7f5431</stp>
        <tr r="J40" s="4"/>
      </tp>
      <tp>
        <v>2</v>
        <stp/>
        <stp>dba8aba6-d5fb-4d93-ba2e-bacc0655bbe9</stp>
        <tr r="H49" s="5"/>
      </tp>
      <tp>
        <v>2</v>
        <stp/>
        <stp>d24fd712-06a4-4fe5-8dc5-57a9b620626a</stp>
        <tr r="R15" s="7"/>
      </tp>
    </main>
    <main first="rtdsrv_eco_9d7a82c420e24e37af72e24b06b17f49">
      <tp>
        <v>2</v>
        <stp/>
        <stp>9e4e7d0a-6933-49a5-ab56-f2db843dca83</stp>
        <tr r="L7" s="1"/>
        <tr r="L7" s="1"/>
      </tp>
      <tp>
        <v>2</v>
        <stp/>
        <stp>50e6ae66-672b-4730-a24b-cd3a3dea8742</stp>
        <tr r="E28" s="3"/>
      </tp>
      <tp>
        <v>2</v>
        <stp/>
        <stp>5382fd80-6a69-4e57-a2e6-63d0851efef6</stp>
        <tr r="M45" s="5"/>
      </tp>
      <tp>
        <v>2</v>
        <stp/>
        <stp>7756e848-3f22-46cc-b6d7-9ddbe6fd396e</stp>
        <tr r="I11" s="5"/>
      </tp>
    </main>
    <main first="rtdsrv_eco_9d7a82c420e24e37af72e24b06b17f49">
      <tp>
        <v>2</v>
        <stp/>
        <stp>d43ec5a8-c114-44f1-8cbe-1b5756d1d520</stp>
        <tr r="C13" s="1"/>
        <tr r="C13" s="1"/>
        <tr r="C13" s="1"/>
      </tp>
      <tp>
        <v>2</v>
        <stp/>
        <stp>0fa147aa-7f1b-4241-aafe-d84c5808eab9</stp>
        <tr r="D28" s="4"/>
      </tp>
      <tp>
        <v>2</v>
        <stp/>
        <stp>edca85a2-1bc9-4020-be5a-101f734216ad</stp>
        <tr r="J45" s="4"/>
      </tp>
      <tp>
        <v>2</v>
        <stp/>
        <stp>a81658c3-a165-44cb-80c0-c3aef1f3921d</stp>
        <tr r="G7" s="7"/>
      </tp>
      <tp>
        <v>2</v>
        <stp/>
        <stp>856861ca-4c3b-450e-8005-90c86d449a26</stp>
        <tr r="P47" s="5"/>
      </tp>
    </main>
    <main first="rtdsrv_eco_9d7a82c420e24e37af72e24b06b17f49">
      <tp>
        <v>2</v>
        <stp/>
        <stp>fad13567-52d3-49a6-be5c-5a71bc7540eb</stp>
        <tr r="C4" s="3"/>
      </tp>
      <tp>
        <v>2</v>
        <stp/>
        <stp>010d7106-47c0-404b-abbc-0fad470125cd</stp>
        <tr r="E14" s="3"/>
      </tp>
      <tp>
        <v>3</v>
        <stp/>
        <stp>e0fc9edc-ef1f-4833-8714-cea6aa31bfd9</stp>
        <tr r="I13" s="7"/>
      </tp>
    </main>
    <main first="rtdsrv_eco_9d7a82c420e24e37af72e24b06b17f49">
      <tp>
        <v>2</v>
        <stp/>
        <stp>aca7c427-b5cb-4e40-8227-e0b0c4a93c5e</stp>
        <tr r="F7" s="1"/>
        <tr r="F7" s="1"/>
      </tp>
    </main>
    <main first="rtdsrv_eco_9d7a82c420e24e37af72e24b06b17f49">
      <tp>
        <v>2</v>
        <stp/>
        <stp>4ae743ca-7abe-4ae1-9fee-9ccf07231547</stp>
        <tr r="J32" s="1"/>
        <tr r="J32" s="1"/>
        <tr r="J32" s="1"/>
      </tp>
      <tp>
        <v>2</v>
        <stp/>
        <stp>8f456f3d-2c31-43a7-837a-3262dea3c55f</stp>
        <tr r="V15" s="7"/>
      </tp>
      <tp>
        <v>2</v>
        <stp/>
        <stp>879a0048-0656-4f21-9101-89dd9f308959</stp>
        <tr r="N9" s="7"/>
      </tp>
      <tp>
        <v>2</v>
        <stp/>
        <stp>36a52f4b-78d7-4a31-bec7-37462452ff3a</stp>
        <tr r="N23" s="5"/>
      </tp>
    </main>
    <main first="rtdsrv_eco_9d7a82c420e24e37af72e24b06b17f49">
      <tp>
        <v>2</v>
        <stp/>
        <stp>ed8e060a-57d4-4fd6-81b6-26162fc5932e</stp>
        <tr r="J16" s="4"/>
      </tp>
      <tp>
        <v>4</v>
        <stp/>
        <stp>4f1bc2b0-f01a-45dc-ac38-450015a692cf</stp>
        <tr r="R30" s="7"/>
      </tp>
    </main>
    <main first="rtdsrv_eco_9d7a82c420e24e37af72e24b06b17f49">
      <tp>
        <v>2</v>
        <stp/>
        <stp>2ceb53de-07d4-48e7-ad5c-71a54b824ae6</stp>
        <tr r="N19" s="5"/>
      </tp>
    </main>
    <main first="rtdsrv_eco_9d7a82c420e24e37af72e24b06b17f49">
      <tp>
        <v>2</v>
        <stp/>
        <stp>8415add7-8978-4102-85a5-0970645e9f18</stp>
        <tr r="J41" s="4"/>
      </tp>
      <tp>
        <v>3</v>
        <stp/>
        <stp>00b4a623-4990-489e-8863-8f4c2c27946c</stp>
        <tr r="F16" s="7"/>
      </tp>
      <tp>
        <v>2</v>
        <stp/>
        <stp>d926619a-761b-4507-8c9d-0ccabc572ae7</stp>
        <tr r="K7" s="1"/>
        <tr r="K7" s="1"/>
        <tr r="K7" s="1"/>
      </tp>
      <tp>
        <v>2</v>
        <stp/>
        <stp>f65e1002-a3b2-4fc7-a92b-7a8d3e3cb655</stp>
        <tr r="F20" s="1"/>
        <tr r="F20" s="1"/>
        <tr r="F20" s="1"/>
      </tp>
      <tp>
        <v>2</v>
        <stp/>
        <stp>9a37ec9c-e116-4ae1-a636-30d345287004</stp>
        <tr r="C10" s="1"/>
        <tr r="C10" s="1"/>
        <tr r="C10" s="1"/>
      </tp>
    </main>
    <main first="rtdsrv_eco_9d7a82c420e24e37af72e24b06b17f49">
      <tp>
        <v>4</v>
        <stp/>
        <stp>ff0e0c01-d360-4fa1-9303-9eec8e936002</stp>
        <tr r="T30" s="7"/>
      </tp>
      <tp>
        <v>4</v>
        <stp/>
        <stp>c04160e7-0957-4372-8fd5-1eda611f3bd3</stp>
        <tr r="O30" s="7"/>
      </tp>
      <tp>
        <v>4</v>
        <stp/>
        <stp>5bd34625-8de1-4685-9179-69b8d77c0029</stp>
        <tr r="B29" s="7"/>
      </tp>
      <tp>
        <v>3</v>
        <stp/>
        <stp>d8ebb472-3d63-434e-8b7d-9565d902e18a</stp>
        <tr r="I22" s="7"/>
      </tp>
    </main>
    <main first="rtdsrv_eco_9d7a82c420e24e37af72e24b06b17f49">
      <tp>
        <v>2</v>
        <stp/>
        <stp>36d3a62e-59c1-434a-a76e-cb672d2a34b1</stp>
        <tr r="I21" s="1"/>
        <tr r="I21" s="1"/>
        <tr r="I21" s="1"/>
      </tp>
      <tp>
        <v>2</v>
        <stp/>
        <stp>324b5e7e-dc54-42c6-86cb-f210daf4fe8f</stp>
        <tr r="H12" s="5"/>
      </tp>
      <tp>
        <v>2</v>
        <stp/>
        <stp>d07c8d75-3862-4095-8aa2-fff9d1c1b4b1</stp>
        <tr r="M26" s="3"/>
      </tp>
    </main>
    <main first="rtdsrv_eco_9d7a82c420e24e37af72e24b06b17f49">
      <tp>
        <v>2</v>
        <stp/>
        <stp>e6c9ac48-ce26-47b1-891b-3aa4e7d07088</stp>
        <tr r="Q19" s="7"/>
      </tp>
      <tp>
        <v>2</v>
        <stp/>
        <stp>b6403bc1-bfa6-4e62-892b-9d99dd546f22</stp>
        <tr r="P9" s="5"/>
      </tp>
    </main>
    <main first="rtdsrv_eco_9d7a82c420e24e37af72e24b06b17f49">
      <tp>
        <v>2</v>
        <stp/>
        <stp>25475558-00dd-4df6-b141-e080f3a51a61</stp>
        <tr r="I8" s="1"/>
        <tr r="I8" s="1"/>
      </tp>
    </main>
    <main first="rtdsrv_eco_9d7a82c420e24e37af72e24b06b17f49">
      <tp>
        <v>2</v>
        <stp/>
        <stp>8c66c3e8-4133-4627-b3a8-811ac1782b3b</stp>
        <tr r="D28" s="5"/>
      </tp>
      <tp>
        <v>4</v>
        <stp/>
        <stp>e2fad7ee-2927-432d-ad4b-8a5b4429cb01</stp>
        <tr r="B27" s="7"/>
      </tp>
      <tp>
        <v>2</v>
        <stp/>
        <stp>f4ab201f-09c8-49b2-82d2-a2234c790c1d</stp>
        <tr r="C13" s="5"/>
      </tp>
    </main>
    <main first="rtdsrv_eco_9d7a82c420e24e37af72e24b06b17f49">
      <tp>
        <v>2</v>
        <stp/>
        <stp>4993d993-12ef-47bc-a7c3-32d2ba4661a9</stp>
        <tr r="I17" s="1"/>
        <tr r="I17" s="1"/>
        <tr r="I17" s="1"/>
      </tp>
    </main>
    <main first="rtdsrv_eco_9d7a82c420e24e37af72e24b06b17f49">
      <tp>
        <v>2</v>
        <stp/>
        <stp>326f3ba0-dca7-435e-90ec-50af45ac5bef</stp>
        <tr r="I16" s="4"/>
      </tp>
      <tp>
        <v>2</v>
        <stp/>
        <stp>4fa6017e-0fa3-4abb-9336-10029b62572b</stp>
        <tr r="K25" s="1"/>
        <tr r="K25" s="1"/>
        <tr r="K25" s="1"/>
      </tp>
      <tp>
        <v>2</v>
        <stp/>
        <stp>440b9193-73a9-4251-8ea7-12b796d79590</stp>
        <tr r="M24" s="5"/>
      </tp>
      <tp>
        <v>2</v>
        <stp/>
        <stp>16290fea-a4b3-4fe0-9512-674f75db1a3f</stp>
        <tr r="L22" s="1"/>
        <tr r="L22" s="1"/>
      </tp>
      <tp>
        <v>3</v>
        <stp/>
        <stp>d8a09960-0ff8-4012-80b0-00d161ec033e</stp>
        <tr r="D19" s="7"/>
      </tp>
      <tp>
        <v>2</v>
        <stp/>
        <stp>aab64463-79a9-40b1-b751-4c801a2c57e7</stp>
        <tr r="M21" s="5"/>
      </tp>
    </main>
    <main first="rtdsrv_eco_9d7a82c420e24e37af72e24b06b17f49">
      <tp>
        <v>3</v>
        <stp/>
        <stp>493326a1-8dc2-44c6-aeae-542706a5514c</stp>
        <tr r="M29" s="7"/>
      </tp>
      <tp>
        <v>2</v>
        <stp/>
        <stp>52f91bd7-d7bd-4831-9ac0-cee184725dcc</stp>
        <tr r="C25" s="5"/>
      </tp>
      <tp>
        <v>2</v>
        <stp/>
        <stp>0e902adc-4182-4921-99cb-bae7529fdbf4</stp>
        <tr r="F14" s="5"/>
      </tp>
      <tp>
        <v>2</v>
        <stp/>
        <stp>606f72f1-047c-4e7d-9d69-2f9003d5ef5e</stp>
        <tr r="G24" s="1"/>
        <tr r="G24" s="1"/>
        <tr r="G24" s="1"/>
      </tp>
    </main>
    <main first="rtdsrv_eco_9d7a82c420e24e37af72e24b06b17f49">
      <tp>
        <v>2</v>
        <stp/>
        <stp>b0c9f0eb-b491-4183-8fad-d3f612770b24</stp>
        <tr r="L31" s="1"/>
        <tr r="L31" s="1"/>
        <tr r="L31" s="1"/>
      </tp>
      <tp>
        <v>2</v>
        <stp/>
        <stp>60f8b318-a614-4566-8770-dfa2b3ac4ed5</stp>
        <tr r="C38" s="4"/>
      </tp>
    </main>
    <main first="rtdsrv_eco_9d7a82c420e24e37af72e24b06b17f49">
      <tp>
        <v>2</v>
        <stp/>
        <stp>90884df1-2866-4594-b553-af6e5fb3c46f</stp>
        <tr r="E35" s="1"/>
        <tr r="E35" s="1"/>
        <tr r="E35" s="1"/>
      </tp>
    </main>
    <main first="rtdsrv_eco_9d7a82c420e24e37af72e24b06b17f49">
      <tp>
        <v>2</v>
        <stp/>
        <stp>9c64036a-9f73-40d1-8620-0b1d096dcbf8</stp>
        <tr r="M37" s="5"/>
      </tp>
      <tp>
        <v>2</v>
        <stp/>
        <stp>cd00bf90-517b-4fc9-835e-c4ed0dd238db</stp>
        <tr r="G39" s="4"/>
      </tp>
    </main>
    <main first="rtdsrv_eco_9d7a82c420e24e37af72e24b06b17f49">
      <tp>
        <v>2</v>
        <stp/>
        <stp>60486992-cc4c-4978-8af2-51e31ff210f6</stp>
        <tr r="C48" s="5"/>
      </tp>
      <tp>
        <v>2</v>
        <stp/>
        <stp>77989b1b-03ba-43c3-93ff-8563f3bede35</stp>
        <tr r="J31" s="1"/>
        <tr r="J31" s="1"/>
        <tr r="J31" s="1"/>
      </tp>
    </main>
    <main first="rtdsrv_eco_9d7a82c420e24e37af72e24b06b17f49">
      <tp>
        <v>2</v>
        <stp/>
        <stp>dd40fb47-db04-4735-9615-43a6228e344a</stp>
        <tr r="H14" s="1"/>
        <tr r="H14" s="1"/>
        <tr r="H14" s="1"/>
      </tp>
    </main>
    <main first="rtdsrv_eco_9d7a82c420e24e37af72e24b06b17f49">
      <tp>
        <v>2</v>
        <stp/>
        <stp>3c58ef2e-e2d6-4c54-8c62-95552e92ba7d</stp>
        <tr r="D7" s="5"/>
      </tp>
    </main>
    <main first="rtdsrv_eco_9d7a82c420e24e37af72e24b06b17f49">
      <tp>
        <v>2</v>
        <stp/>
        <stp>4c088f35-a69c-47c6-a4c3-937eed8a2544</stp>
        <tr r="T18" s="7"/>
      </tp>
    </main>
    <main first="rtdsrv_eco_9d7a82c420e24e37af72e24b06b17f49">
      <tp>
        <v>2</v>
        <stp/>
        <stp>5c4e6aa6-1e5d-44aa-92b4-0f95c28e9785</stp>
        <tr r="J15" s="1"/>
        <tr r="J15" s="1"/>
        <tr r="J15" s="1"/>
      </tp>
    </main>
    <main first="rtdsrv_eco_9d7a82c420e24e37af72e24b06b17f49">
      <tp>
        <v>2</v>
        <stp/>
        <stp>fcda8a8d-6b84-4474-b380-df0a88537554</stp>
        <tr r="W13" s="7"/>
      </tp>
    </main>
    <main first="rtdsrv_eco_9d7a82c420e24e37af72e24b06b17f49">
      <tp>
        <v>2</v>
        <stp/>
        <stp>754ba68e-6175-49bc-b83f-5044f013a6ad</stp>
        <tr r="O12" s="7"/>
      </tp>
      <tp>
        <v>2</v>
        <stp/>
        <stp>ff7d967a-c544-4b12-aed2-c99ad7e608df</stp>
        <tr r="C20" s="1"/>
        <tr r="C20" s="1"/>
        <tr r="C20" s="1"/>
      </tp>
      <tp>
        <v>2</v>
        <stp/>
        <stp>fb4230dc-c5a7-4c9c-ade8-5452e41bcd9f</stp>
        <tr r="I25" s="4"/>
      </tp>
      <tp>
        <v>3</v>
        <stp/>
        <stp>88ce29e9-f5b4-43ec-b245-0277074f2fe9</stp>
        <tr r="L19" s="7"/>
      </tp>
      <tp>
        <v>2</v>
        <stp/>
        <stp>79360eda-0c8e-4959-a42b-80df47c28309</stp>
        <tr r="C21" s="5"/>
      </tp>
      <tp>
        <v>2</v>
        <stp/>
        <stp>8d3caea3-e21c-4a04-b1fd-964bd04b6ce2</stp>
        <tr r="I16" s="5"/>
      </tp>
      <tp>
        <v>2</v>
        <stp/>
        <stp>46157bc0-47e3-4eab-8dd6-ebbc5b1a25a2</stp>
        <tr r="L11" s="7"/>
      </tp>
      <tp>
        <v>2</v>
        <stp/>
        <stp>08c6ee61-62da-4333-a593-f7e61dc1aa30</stp>
        <tr r="H22" s="5"/>
      </tp>
      <tp>
        <v>2</v>
        <stp/>
        <stp>4554aba2-98a8-4256-bd8d-22ca73102282</stp>
        <tr r="C6" s="1"/>
      </tp>
      <tp>
        <v>2</v>
        <stp/>
        <stp>239acd0e-8bf0-4979-9575-a0163044f296</stp>
        <tr r="F13" s="5"/>
      </tp>
    </main>
    <main first="rtdsrv_eco_9d7a82c420e24e37af72e24b06b17f49">
      <tp>
        <v>2</v>
        <stp/>
        <stp>cefbcccd-b32a-4835-9fdf-bee1661e05f2</stp>
        <tr r="G23" s="4"/>
      </tp>
      <tp>
        <v>2</v>
        <stp/>
        <stp>053365ce-705f-4cd8-b4b7-9151b902b603</stp>
        <tr r="V21" s="7"/>
      </tp>
    </main>
    <main first="rtdsrv_eco_9d7a82c420e24e37af72e24b06b17f49">
      <tp>
        <v>2</v>
        <stp/>
        <stp>d9662d5b-17fe-4af3-9c2c-515ec61bf905</stp>
        <tr r="N26" s="5"/>
      </tp>
    </main>
    <main first="rtdsrv_eco_9d7a82c420e24e37af72e24b06b17f49">
      <tp>
        <v>3</v>
        <stp/>
        <stp>985461d3-0eef-444c-9a92-efda6dd3e2b5</stp>
        <tr r="K27" s="7"/>
      </tp>
    </main>
    <main first="rtdsrv_eco_9d7a82c420e24e37af72e24b06b17f49">
      <tp>
        <v>3</v>
        <stp/>
        <stp>59fae455-9ec0-4a00-96fd-ff4c0607aa37</stp>
        <tr r="B11" s="7"/>
      </tp>
    </main>
    <main first="rtdsrv_eco_9d7a82c420e24e37af72e24b06b17f49">
      <tp>
        <v>4</v>
        <stp/>
        <stp>8adf758e-a995-4de7-a39e-994ca334cba2</stp>
        <tr r="N18" s="7"/>
      </tp>
      <tp>
        <v>3</v>
        <stp/>
        <stp>940e73f7-7740-4071-b5dd-e48181c2238f</stp>
        <tr r="D18" s="7"/>
      </tp>
      <tp>
        <v>2</v>
        <stp/>
        <stp>6038e614-6122-49aa-8bac-ccad833783dc</stp>
        <tr r="AB7" s="7"/>
      </tp>
      <tp>
        <v>2</v>
        <stp/>
        <stp>d2fcab05-aa18-4552-9c6b-956d67246d72</stp>
        <tr r="D34" s="1"/>
        <tr r="D34" s="1"/>
      </tp>
      <tp>
        <v>2</v>
        <stp/>
        <stp>30bdaad1-47d3-41e0-8449-1d80daa9d76e</stp>
        <tr r="H8" s="5"/>
      </tp>
      <tp>
        <v>2</v>
        <stp/>
        <stp>c7502dd0-684c-4d54-a071-872543401199</stp>
        <tr r="T21" s="7"/>
      </tp>
    </main>
    <main first="rtdsrv_eco_9d7a82c420e24e37af72e24b06b17f49">
      <tp>
        <v>2</v>
        <stp/>
        <stp>20b5a562-f461-4953-8661-f1714303e715</stp>
        <tr r="H28" s="5"/>
      </tp>
    </main>
    <main first="rtdsrv_eco_9d7a82c420e24e37af72e24b06b17f49">
      <tp>
        <v>2</v>
        <stp/>
        <stp>25f87dc3-4691-448f-bfec-cd2fda8f1021</stp>
        <tr r="L34" s="1"/>
        <tr r="L34" s="1"/>
        <tr r="L34" s="1"/>
      </tp>
      <tp>
        <v>2</v>
        <stp/>
        <stp>115f8e01-fc55-40c3-8764-3049d6760b91</stp>
        <tr r="C6" s="5"/>
      </tp>
    </main>
    <main first="rtdsrv_eco_9d7a82c420e24e37af72e24b06b17f49">
      <tp>
        <v>3</v>
        <stp/>
        <stp>85b8609a-521e-4bcb-83fc-edb5306db36c</stp>
        <tr r="B13" s="7"/>
      </tp>
    </main>
    <main first="rtdsrv_eco_9d7a82c420e24e37af72e24b06b17f49">
      <tp>
        <v>3</v>
        <stp/>
        <stp>a1888f3c-79ae-4bd1-b304-3f9fa5ee9a34</stp>
        <tr r="I26" s="7"/>
      </tp>
    </main>
    <main first="rtdsrv_eco_9d7a82c420e24e37af72e24b06b17f49">
      <tp>
        <v>2</v>
        <stp/>
        <stp>8356b69a-8c3e-443f-b20e-1949fb6ddcb7</stp>
        <tr r="C19" s="1"/>
        <tr r="C19" s="1"/>
        <tr r="C19" s="1"/>
      </tp>
      <tp>
        <v>4</v>
        <stp/>
        <stp>a92877b2-b10a-4b50-9c76-c50059587489</stp>
        <tr r="O20" s="7"/>
      </tp>
      <tp>
        <v>2</v>
        <stp/>
        <stp>50815adb-b1a9-4b44-9a75-86cb73eb0f52</stp>
        <tr r="F31" s="1"/>
        <tr r="F31" s="1"/>
        <tr r="F31" s="1"/>
      </tp>
    </main>
    <main first="rtdsrv_eco_9d7a82c420e24e37af72e24b06b17f49">
      <tp>
        <v>2</v>
        <stp/>
        <stp>e9f9ea4b-39d6-4b8f-a06b-ffb5f9f2c7a1</stp>
        <tr r="M18" s="1"/>
        <tr r="M18" s="1"/>
      </tp>
      <tp>
        <v>2</v>
        <stp/>
        <stp>2d0238cb-7c79-4a51-a785-923a419732be</stp>
        <tr r="H18" s="5"/>
      </tp>
      <tp>
        <v>2</v>
        <stp/>
        <stp>23c52d12-ed60-4d90-a1c9-a41961bba719</stp>
        <tr r="AA24" s="7"/>
      </tp>
    </main>
    <main first="rtdsrv_eco_9d7a82c420e24e37af72e24b06b17f49">
      <tp>
        <v>2</v>
        <stp/>
        <stp>a4ac8742-d800-4412-b8c9-f7a2078fdec6</stp>
        <tr r="W17" s="7"/>
      </tp>
      <tp>
        <v>2</v>
        <stp/>
        <stp>03cb689d-ab03-43c2-ba30-720bf8e5423f</stp>
        <tr r="N13" s="5"/>
      </tp>
    </main>
    <main first="rtdsrv_eco_9d7a82c420e24e37af72e24b06b17f49">
      <tp>
        <v>2</v>
        <stp/>
        <stp>dea8e555-b1d8-4662-abc9-884c582b0054</stp>
        <tr r="I31" s="4"/>
      </tp>
      <tp>
        <v>2</v>
        <stp/>
        <stp>1b1b2106-8b2f-4c99-b255-904a7fbffc00</stp>
        <tr r="F41" s="4"/>
      </tp>
      <tp>
        <v>3</v>
        <stp/>
        <stp>5af30d28-367a-4685-9414-e5dac4cb8aa9</stp>
        <tr r="D11" s="7"/>
      </tp>
      <tp>
        <v>2</v>
        <stp/>
        <stp>30ba52af-4756-451f-84a6-cd476658d135</stp>
        <tr r="AA9" s="7"/>
      </tp>
      <tp>
        <v>2</v>
        <stp/>
        <stp>63b79a98-b909-4080-aef2-40f84ee5eab9</stp>
        <tr r="C18" s="1"/>
        <tr r="C18" s="1"/>
        <tr r="C18" s="1"/>
      </tp>
    </main>
    <main first="rtdsrv_eco_9d7a82c420e24e37af72e24b06b17f49">
      <tp>
        <v>2</v>
        <stp/>
        <stp>3f5fa533-c190-4e52-a60f-7b045de49f64</stp>
        <tr r="AA10" s="7"/>
      </tp>
      <tp>
        <v>3</v>
        <stp/>
        <stp>311ddad0-4f79-4d10-a334-6dec2ebe7429</stp>
        <tr r="M20" s="7"/>
      </tp>
      <tp>
        <v>3</v>
        <stp/>
        <stp>ca07bec7-59a0-465a-a679-77158d65afff</stp>
        <tr r="M25" s="7"/>
      </tp>
    </main>
    <main first="rtdsrv_eco_9d7a82c420e24e37af72e24b06b17f49">
      <tp>
        <v>2</v>
        <stp/>
        <stp>5eaaa97f-4117-4ab0-9095-5ff4b112ed62</stp>
        <tr r="S11" s="7"/>
      </tp>
      <tp>
        <v>2</v>
        <stp/>
        <stp>178321f3-594f-4ef3-b035-9765173efad4</stp>
        <tr r="I9" s="3"/>
      </tp>
      <tp>
        <v>2</v>
        <stp/>
        <stp>10253d5b-977b-4a44-b0ba-3e3aa90375a3</stp>
        <tr r="N44" s="5"/>
      </tp>
      <tp>
        <v>2</v>
        <stp/>
        <stp>04f322be-bce2-4601-96a1-471c0ced3262</stp>
        <tr r="M51" s="5"/>
      </tp>
      <tp>
        <v>2</v>
        <stp/>
        <stp>b0067033-7fe3-4d58-8dbc-23e9750129f8</stp>
        <tr r="N48" s="5"/>
      </tp>
      <tp>
        <v>2</v>
        <stp/>
        <stp>9842657d-2b11-4172-b1f4-cbaac83c4c28</stp>
        <tr r="W19" s="7"/>
      </tp>
      <tp>
        <v>2</v>
        <stp/>
        <stp>329f9c88-8153-4fa8-b22d-69ca287da05c</stp>
        <tr r="I6" s="1"/>
        <tr r="I6" s="1"/>
        <tr r="I6" s="1"/>
      </tp>
      <tp>
        <v>2</v>
        <stp/>
        <stp>d76c15a4-063c-4912-ade4-5fec90584a0b</stp>
        <tr r="D36" s="5"/>
      </tp>
      <tp>
        <v>2</v>
        <stp/>
        <stp>1e464462-b023-4ab4-a72b-3135ff7d80b2</stp>
        <tr r="M28" s="3"/>
      </tp>
      <tp>
        <v>2</v>
        <stp/>
        <stp>54f0a005-b9d8-479b-98f9-1b7c9b4f30cb</stp>
        <tr r="C43" s="5"/>
      </tp>
      <tp>
        <v>2</v>
        <stp/>
        <stp>5b44a135-45bc-4ab0-9b68-8f914331ff7e</stp>
        <tr r="X24" s="7"/>
      </tp>
      <tp>
        <v>2</v>
        <stp/>
        <stp>1d9027e6-0260-4afa-a2dd-0f315697cd7d</stp>
        <tr r="F31" s="5"/>
      </tp>
      <tp>
        <v>3</v>
        <stp/>
        <stp>890625c7-9d9f-44d7-a590-99060a6ca162</stp>
        <tr r="B14" s="7"/>
      </tp>
      <tp>
        <v>2</v>
        <stp/>
        <stp>0fc447e9-0193-4647-ac78-1f317c2b8697</stp>
        <tr r="K35" s="5"/>
      </tp>
      <tp>
        <v>2</v>
        <stp/>
        <stp>f48bfcf7-9413-4e73-aea4-f2e96eeae9fe</stp>
        <tr r="L8" s="7"/>
      </tp>
      <tp>
        <v>2</v>
        <stp/>
        <stp>649ae07c-57ac-48ba-9794-6eb868e8af23</stp>
        <tr r="Q32" s="1"/>
      </tp>
      <tp>
        <v>2</v>
        <stp/>
        <stp>d67565bb-114b-4d6e-992f-479e213fb107</stp>
        <tr r="AA21" s="7"/>
      </tp>
    </main>
    <main first="rtdsrv_eco_9d7a82c420e24e37af72e24b06b17f49">
      <tp>
        <v>2</v>
        <stp/>
        <stp>cbf4ffb5-f74c-4eea-bcc5-2d5baf34a09a</stp>
        <tr r="I42" s="5"/>
      </tp>
      <tp>
        <v>3</v>
        <stp/>
        <stp>1fddec5f-6f1c-4fab-85d2-9423314ddb9e</stp>
        <tr r="E24" s="7"/>
      </tp>
    </main>
    <main first="rtdsrv_eco_9d7a82c420e24e37af72e24b06b17f49">
      <tp>
        <v>2</v>
        <stp/>
        <stp>fe215c5a-6310-43b0-95da-8534ffd4ee8c</stp>
        <tr r="C42" s="4"/>
      </tp>
    </main>
    <main first="rtdsrv_eco_9d7a82c420e24e37af72e24b06b17f49">
      <tp>
        <v>2</v>
        <stp/>
        <stp>62bb5926-7d59-401d-80af-5f81e44f79eb</stp>
        <tr r="E33" s="3"/>
      </tp>
    </main>
    <main first="rtdsrv_eco_9d7a82c420e24e37af72e24b06b17f49">
      <tp>
        <v>2</v>
        <stp/>
        <stp>30b1b32e-33f9-4200-a0f0-a896684894bd</stp>
        <tr r="AA22" s="7"/>
      </tp>
    </main>
    <main first="rtdsrv_eco_9d7a82c420e24e37af72e24b06b17f49">
      <tp>
        <v>2</v>
        <stp/>
        <stp>0cfc4e48-4cda-4d0d-a111-9369cb823d26</stp>
        <tr r="I7" s="7"/>
      </tp>
    </main>
    <main first="rtdsrv_eco_9d7a82c420e24e37af72e24b06b17f49">
      <tp>
        <v>2</v>
        <stp/>
        <stp>378c8dcb-ee88-43d4-82bb-31fbfb64ca28</stp>
        <tr r="P33" s="5"/>
      </tp>
    </main>
    <main first="rtdsrv_eco_9d7a82c420e24e37af72e24b06b17f49">
      <tp>
        <v>2</v>
        <stp/>
        <stp>65ea40db-1a94-402b-b272-c56d9439f27f</stp>
        <tr r="G12" s="1"/>
        <tr r="G12" s="1"/>
        <tr r="G12" s="1"/>
      </tp>
      <tp>
        <v>2</v>
        <stp/>
        <stp>46c67aab-d164-4cbe-b217-cef8ac3fe310</stp>
        <tr r="M13" s="1"/>
        <tr r="M13" s="1"/>
        <tr r="M13" s="1"/>
      </tp>
      <tp>
        <v>2</v>
        <stp/>
        <stp>df0481c9-ab95-4749-a0a3-d8befb6fff6c</stp>
        <tr r="D12" s="4"/>
      </tp>
      <tp>
        <v>2</v>
        <stp/>
        <stp>915bf52c-d045-444f-aa73-a1787ae0f372</stp>
        <tr r="C25" s="4"/>
      </tp>
      <tp>
        <v>2</v>
        <stp/>
        <stp>e1549b05-6cd0-45f1-9653-601bdad75baf</stp>
        <tr r="F10" s="4"/>
      </tp>
    </main>
    <main first="rtdsrv_eco_9d7a82c420e24e37af72e24b06b17f49">
      <tp>
        <v>2</v>
        <stp/>
        <stp>a802fada-e23c-4879-afee-85c36736d023</stp>
        <tr r="C29" s="1"/>
        <tr r="C29" s="1"/>
      </tp>
      <tp>
        <v>2</v>
        <stp/>
        <stp>4ccaf061-dc2d-477a-b85b-7854a93d803f</stp>
        <tr r="P28" s="5"/>
      </tp>
      <tp>
        <v>2</v>
        <stp/>
        <stp>9b07c4ac-3392-4cc9-a80d-aaaa39c53fe9</stp>
        <tr r="I38" s="4"/>
      </tp>
      <tp>
        <v>2</v>
        <stp/>
        <stp>e5aae779-0681-483a-a03d-57e44210e720</stp>
        <tr r="D30" s="5"/>
      </tp>
      <tp>
        <v>2</v>
        <stp/>
        <stp>593e47b0-caf8-4b9e-946e-dc552667794d</stp>
        <tr r="AB8" s="7"/>
      </tp>
      <tp>
        <v>2</v>
        <stp/>
        <stp>e926f65a-8612-4969-a2c1-69d5b1d2b7c4</stp>
        <tr r="F21" s="5"/>
      </tp>
      <tp>
        <v>2</v>
        <stp/>
        <stp>80f6dee3-859d-4ddf-a74c-98caa414aac6</stp>
        <tr r="F45" s="4"/>
      </tp>
      <tp>
        <v>4</v>
        <stp/>
        <stp>f723fcac-d4d8-4fe3-a0ea-d6b2963b8432</stp>
        <tr r="S22" s="7"/>
      </tp>
      <tp>
        <v>2</v>
        <stp/>
        <stp>a4d0ec70-6e52-41e0-8475-f8f919196500</stp>
        <tr r="I24" s="3"/>
      </tp>
      <tp>
        <v>2</v>
        <stp/>
        <stp>00633c35-b56f-4075-97a4-320af53bc0c2</stp>
        <tr r="X22" s="7"/>
      </tp>
      <tp>
        <v>2</v>
        <stp/>
        <stp>e34d9c5f-c3d2-476b-86dd-737a4e635127</stp>
        <tr r="T14" s="7"/>
      </tp>
    </main>
    <main first="rtdsrv_eco_9d7a82c420e24e37af72e24b06b17f49">
      <tp>
        <v>2</v>
        <stp/>
        <stp>c249cc47-fa86-44d7-bc6b-92fef7930a91</stp>
        <tr r="I33" s="5"/>
      </tp>
      <tp>
        <v>2</v>
        <stp/>
        <stp>0919b8c5-6c6d-41b8-9b09-0183a9be2e4a</stp>
        <tr r="L27" s="1"/>
        <tr r="L27" s="1"/>
        <tr r="L27" s="1"/>
      </tp>
      <tp>
        <v>2</v>
        <stp/>
        <stp>324e1dac-0550-4ad4-b6ba-7aef6467a74c</stp>
        <tr r="H6" s="5"/>
      </tp>
    </main>
    <main first="rtdsrv_eco_9d7a82c420e24e37af72e24b06b17f49">
      <tp>
        <v>3</v>
        <stp/>
        <stp>0d27dee5-fbb8-4b33-8218-2ad89f99107a</stp>
        <tr r="E28" s="7"/>
      </tp>
      <tp>
        <v>2</v>
        <stp/>
        <stp>5d46554e-de6f-4da0-b757-9a7f2063d349</stp>
        <tr r="AB23" s="7"/>
      </tp>
      <tp>
        <v>2</v>
        <stp/>
        <stp>fcb84dbe-16e5-4cf9-892b-dbd719db5439</stp>
        <tr r="G16" s="1"/>
        <tr r="G16" s="1"/>
        <tr r="G16" s="1"/>
      </tp>
      <tp>
        <v>2</v>
        <stp/>
        <stp>96c31ff0-edf6-4a03-b025-04f851dd5c12</stp>
        <tr r="I10" s="1"/>
        <tr r="I10" s="1"/>
        <tr r="I10" s="1"/>
      </tp>
      <tp>
        <v>2</v>
        <stp/>
        <stp>8b9b2802-d02e-445e-aa8b-fba5209accdb</stp>
        <tr r="I10" s="4"/>
      </tp>
      <tp>
        <v>2</v>
        <stp/>
        <stp>be4140b5-59b6-47f4-bc4f-fceaed337574</stp>
        <tr r="H27" s="1"/>
        <tr r="H27" s="1"/>
        <tr r="H27" s="1"/>
      </tp>
      <tp>
        <v>3</v>
        <stp/>
        <stp>6a668e97-202c-4876-9b6c-2a00a2e1b7ae</stp>
        <tr r="E15" s="7"/>
      </tp>
      <tp>
        <v>2</v>
        <stp/>
        <stp>eb3af005-4970-47c9-abe5-2829cd0de4e8</stp>
        <tr r="G33" s="4"/>
      </tp>
      <tp>
        <v>2</v>
        <stp/>
        <stp>2b2efc8e-b836-4fa7-a748-d7ec122c1756</stp>
        <tr r="AA27" s="7"/>
      </tp>
      <tp>
        <v>2</v>
        <stp/>
        <stp>af64b2ba-7ec1-4140-bc49-b44e9bfeec34</stp>
        <tr r="E23" s="1"/>
        <tr r="E23" s="1"/>
        <tr r="E23" s="1"/>
      </tp>
    </main>
    <main first="rtdsrv_eco_9d7a82c420e24e37af72e24b06b17f49">
      <tp>
        <v>2</v>
        <stp/>
        <stp>8b69b345-093f-4b95-814d-7f4f2bdbf6e6</stp>
        <tr r="N22" s="5"/>
      </tp>
    </main>
    <main first="rtdsrv_eco_9d7a82c420e24e37af72e24b06b17f49">
      <tp>
        <v>2</v>
        <stp/>
        <stp>21ec5e13-4a35-4633-8b30-e08551adb304</stp>
        <tr r="G15" s="4"/>
      </tp>
      <tp>
        <v>2</v>
        <stp/>
        <stp>fda987f4-3ecd-48b6-bc29-c42a81139356</stp>
        <tr r="F17" s="4"/>
      </tp>
      <tp>
        <v>2</v>
        <stp/>
        <stp>684c47bf-98b6-4d96-8e70-71f3ada3b071</stp>
        <tr r="H34" s="5"/>
      </tp>
    </main>
    <main first="rtdsrv_eco_9d7a82c420e24e37af72e24b06b17f49">
      <tp>
        <v>4</v>
        <stp/>
        <stp>e87db42e-a7ed-4548-8a31-8c72ef397674</stp>
        <tr r="B22" s="7"/>
      </tp>
      <tp>
        <v>2</v>
        <stp/>
        <stp>cdb6a77d-c14f-41d2-96a6-9d7bed7846b3</stp>
        <tr r="F24" s="4"/>
      </tp>
    </main>
    <main first="rtdsrv_eco_9d7a82c420e24e37af72e24b06b17f49">
      <tp>
        <v>2</v>
        <stp/>
        <stp>ce1a38a3-8f5f-410c-8cfc-d87004af192a</stp>
        <tr r="F49" s="5"/>
      </tp>
      <tp>
        <v>2</v>
        <stp/>
        <stp>9036ae49-e37f-4646-aea1-fe502e5f6246</stp>
        <tr r="H8" s="1"/>
        <tr r="H8" s="1"/>
      </tp>
      <tp>
        <v>2</v>
        <stp/>
        <stp>2d80ad0a-b8c9-4d94-885a-3ce1df125373</stp>
        <tr r="D10" s="5"/>
      </tp>
    </main>
    <main first="rtdsrv_eco_9d7a82c420e24e37af72e24b06b17f49">
      <tp>
        <v>2</v>
        <stp/>
        <stp>3ccae4c7-2ef1-4150-9d3a-b20a186a5908</stp>
        <tr r="G9" s="7"/>
      </tp>
      <tp>
        <v>2</v>
        <stp/>
        <stp>a7220d65-c570-4e26-94a2-2ec08b71d5d6</stp>
        <tr r="N11" s="7"/>
      </tp>
    </main>
    <main first="rtdsrv_eco_9d7a82c420e24e37af72e24b06b17f49">
      <tp>
        <v>2</v>
        <stp/>
        <stp>cfe9fd28-cd5e-4871-9a2a-810bcce30e4b</stp>
        <tr r="M10" s="1"/>
        <tr r="M10" s="1"/>
        <tr r="M10" s="1"/>
      </tp>
    </main>
    <main first="rtdsrv_eco_9d7a82c420e24e37af72e24b06b17f49">
      <tp>
        <v>2</v>
        <stp/>
        <stp>6bb45d43-1a0e-44f4-a73e-aa619744c3d1</stp>
        <tr r="K12" s="5"/>
      </tp>
    </main>
    <main first="rtdsrv_eco_9d7a82c420e24e37af72e24b06b17f49">
      <tp>
        <v>3</v>
        <stp/>
        <stp>5bedc159-ee5d-43ba-96ff-7bd8e553436a</stp>
        <tr r="J25" s="7"/>
      </tp>
      <tp>
        <v>2</v>
        <stp/>
        <stp>758cd813-e989-4be5-8596-807665738423</stp>
        <tr r="Z28" s="7"/>
      </tp>
      <tp>
        <v>3</v>
        <stp/>
        <stp>f618a04a-9bdb-4bf8-a153-9b488d105ae0</stp>
        <tr r="H24" s="7"/>
      </tp>
    </main>
    <main first="rtdsrv_eco_9d7a82c420e24e37af72e24b06b17f49">
      <tp>
        <v>3</v>
        <stp/>
        <stp>9745a5c1-0fe0-4540-bd23-7ae3c016c4c7</stp>
        <tr r="H25" s="7"/>
      </tp>
    </main>
    <main first="rtdsrv_eco_9d7a82c420e24e37af72e24b06b17f49">
      <tp>
        <v>2</v>
        <stp/>
        <stp>eee119e8-fec1-4735-b1c0-a904c349a3ff</stp>
        <tr r="H10" s="7"/>
      </tp>
      <tp>
        <v>2</v>
        <stp/>
        <stp>95ef1cc9-6717-4152-a1de-70c8b731dd3d</stp>
        <tr r="E11" s="1"/>
        <tr r="E11" s="1"/>
      </tp>
    </main>
    <main first="rtdsrv_eco_9d7a82c420e24e37af72e24b06b17f49">
      <tp>
        <v>2</v>
        <stp/>
        <stp>b2a42de3-7337-40d0-8ff7-c3957b6e337c</stp>
        <tr r="P46" s="5"/>
      </tp>
    </main>
    <main first="rtdsrv_eco_9d7a82c420e24e37af72e24b06b17f49">
      <tp>
        <v>2</v>
        <stp/>
        <stp>94eace16-59cf-4ac1-a94f-dfbffe4907dc</stp>
        <tr r="J33" s="1"/>
        <tr r="J33" s="1"/>
      </tp>
      <tp>
        <v>3</v>
        <stp/>
        <stp>b0257a43-38ac-4996-b96c-51dd0767f156</stp>
        <tr r="D17" s="7"/>
      </tp>
      <tp>
        <v>2</v>
        <stp/>
        <stp>65b9dfcd-733b-416a-8879-23062a68c572</stp>
        <tr r="C35" s="5"/>
      </tp>
      <tp>
        <v>2</v>
        <stp/>
        <stp>87a2cf16-2410-41da-8e59-ea65faa8fb0f</stp>
        <tr r="G13" s="4"/>
      </tp>
      <tp>
        <v>2</v>
        <stp/>
        <stp>41268f06-6a79-4ef4-84d7-1be53b8ced2e</stp>
        <tr r="H11" s="1"/>
        <tr r="H11" s="1"/>
      </tp>
    </main>
    <main first="rtdsrv_eco_9d7a82c420e24e37af72e24b06b17f49">
      <tp>
        <v>2</v>
        <stp/>
        <stp>cc51be46-4b10-49f6-b620-e8b82b83e92b</stp>
        <tr r="I19" s="4"/>
      </tp>
      <tp>
        <v>2</v>
        <stp/>
        <stp>dff5050a-1d8a-40eb-aeac-20eeb498006a</stp>
        <tr r="I52" s="4"/>
      </tp>
    </main>
    <main first="rtdsrv_eco_9d7a82c420e24e37af72e24b06b17f49">
      <tp>
        <v>2</v>
        <stp/>
        <stp>7220bd05-0976-45bb-8b44-bf47b561e619</stp>
        <tr r="E7" s="1"/>
        <tr r="E7" s="1"/>
        <tr r="E7" s="1"/>
      </tp>
      <tp>
        <v>4</v>
        <stp/>
        <stp>acc76596-2426-440d-a6ca-0fe9dbc77241</stp>
        <tr r="Q22" s="7"/>
      </tp>
      <tp>
        <v>2</v>
        <stp/>
        <stp>33e98ab3-69dd-4b36-aa04-5f9cfd9e4578</stp>
        <tr r="Q17" s="1"/>
      </tp>
      <tp>
        <v>2</v>
        <stp/>
        <stp>041c2959-8726-4c1c-b6ef-a31d1c9cf6c0</stp>
        <tr r="M33" s="1"/>
        <tr r="M33" s="1"/>
      </tp>
    </main>
    <main first="rtdsrv_eco_9d7a82c420e24e37af72e24b06b17f49">
      <tp>
        <v>2</v>
        <stp/>
        <stp>5e1fd6bb-742f-468d-9d1c-ae85bb2ebc0d</stp>
        <tr r="N28" s="5"/>
      </tp>
      <tp>
        <v>2</v>
        <stp/>
        <stp>e92669a8-d98f-4ab5-b384-cbee0faf98d6</stp>
        <tr r="W6" s="7"/>
      </tp>
      <tp>
        <v>3</v>
        <stp/>
        <stp>317936ba-e83a-47f1-8323-ebef6fc770f6</stp>
        <tr r="L30" s="7"/>
      </tp>
      <tp>
        <v>3</v>
        <stp/>
        <stp>80876830-8b2d-425a-b2e0-244e67b3fb09</stp>
        <tr r="F18" s="7"/>
      </tp>
    </main>
    <main first="rtdsrv_eco_9d7a82c420e24e37af72e24b06b17f49">
      <tp>
        <v>2</v>
        <stp/>
        <stp>2ca136eb-5b0e-4494-af54-93ed74f70311</stp>
        <tr r="M28" s="1"/>
        <tr r="M28" s="1"/>
        <tr r="M28" s="1"/>
      </tp>
      <tp>
        <v>2</v>
        <stp/>
        <stp>fbf1de03-afcf-430b-b1cf-32da65bd451c</stp>
        <tr r="N43" s="5"/>
      </tp>
      <tp>
        <v>2</v>
        <stp/>
        <stp>e0dc8edf-7c9f-4e31-b299-7798f062c848</stp>
        <tr r="K13" s="1"/>
        <tr r="K13" s="1"/>
        <tr r="K13" s="1"/>
      </tp>
      <tp>
        <v>2</v>
        <stp/>
        <stp>0eee1f09-6b9b-4ece-b5a2-31ff73796f57</stp>
        <tr r="I15" s="3"/>
      </tp>
    </main>
    <main first="rtdsrv_eco_9d7a82c420e24e37af72e24b06b17f49">
      <tp>
        <v>2</v>
        <stp/>
        <stp>0b8c741f-515a-496e-9944-d61af0839ade</stp>
        <tr r="F18" s="1"/>
        <tr r="F18" s="1"/>
        <tr r="F18" s="1"/>
      </tp>
      <tp>
        <v>2</v>
        <stp/>
        <stp>22b5024e-4f15-4f25-86e0-22e5fad0dbcb</stp>
        <tr r="D11" s="1"/>
        <tr r="D11" s="1"/>
      </tp>
      <tp>
        <v>2</v>
        <stp/>
        <stp>2f3aae57-251b-4894-bbab-6360c475d62c</stp>
        <tr r="J47" s="4"/>
      </tp>
    </main>
    <main first="rtdsrv_eco_9d7a82c420e24e37af72e24b06b17f49">
      <tp>
        <v>2</v>
        <stp/>
        <stp>27bfc115-41fe-4965-8f1e-e25dcf5f67d7</stp>
        <tr r="Y11" s="7"/>
      </tp>
      <tp>
        <v>2</v>
        <stp/>
        <stp>ba42607a-777d-40ef-b40d-6cab06cef012</stp>
        <tr r="C24" s="4"/>
      </tp>
      <tp>
        <v>2</v>
        <stp/>
        <stp>f999d5be-c79d-4121-b1de-728a59305df2</stp>
        <tr r="H34" s="1"/>
        <tr r="H34" s="1"/>
        <tr r="H34" s="1"/>
      </tp>
    </main>
    <main first="rtdsrv_eco_9d7a82c420e24e37af72e24b06b17f49">
      <tp>
        <v>2</v>
        <stp/>
        <stp>5e9af552-59f5-4a9e-a3c8-56e94057c092</stp>
        <tr r="H24" s="1"/>
        <tr r="H24" s="1"/>
      </tp>
    </main>
    <main first="rtdsrv_eco_9d7a82c420e24e37af72e24b06b17f49">
      <tp>
        <v>3</v>
        <stp/>
        <stp>d3755ef2-30dd-4842-9ae2-51581d791247</stp>
        <tr r="H30" s="7"/>
      </tp>
      <tp>
        <v>4</v>
        <stp/>
        <stp>e0362cae-f5f6-4d13-adbb-4362f2da9023</stp>
        <tr r="U24" s="7"/>
      </tp>
      <tp>
        <v>2</v>
        <stp/>
        <stp>a125c35e-3ad7-43d2-8838-5d07b489c53c</stp>
        <tr r="N41" s="5"/>
      </tp>
    </main>
    <main first="rtdsrv_eco_9d7a82c420e24e37af72e24b06b17f49">
      <tp>
        <v>2</v>
        <stp/>
        <stp>4da44b79-b127-4d97-bb6c-db5d90aedb51</stp>
        <tr r="P44" s="5"/>
      </tp>
    </main>
    <main first="rtdsrv_eco_9d7a82c420e24e37af72e24b06b17f49">
      <tp>
        <v>2</v>
        <stp/>
        <stp>331fa2c6-a9d8-4686-8461-139195aec3ec</stp>
        <tr r="E31" s="1"/>
        <tr r="E31" s="1"/>
        <tr r="E31" s="1"/>
      </tp>
    </main>
    <main first="rtdsrv_eco_9d7a82c420e24e37af72e24b06b17f49">
      <tp>
        <v>2</v>
        <stp/>
        <stp>d3d311ef-bd10-4056-ad11-cf11a565ea41</stp>
        <tr r="Q20" s="1"/>
      </tp>
    </main>
    <main first="rtdsrv_eco_9d7a82c420e24e37af72e24b06b17f49">
      <tp>
        <v>2</v>
        <stp/>
        <stp>2bb537e3-d552-4437-aeda-819bab18dd2a</stp>
        <tr r="F9" s="1"/>
        <tr r="F9" s="1"/>
      </tp>
      <tp>
        <v>2</v>
        <stp/>
        <stp>32040a88-43dc-4ef0-912f-e53c96a3b3f4</stp>
        <tr r="I11" s="3"/>
      </tp>
      <tp>
        <v>2</v>
        <stp/>
        <stp>9fc52278-3893-4aaf-8c6e-1edbab1e3e6e</stp>
        <tr r="E30" s="3"/>
      </tp>
    </main>
    <main first="rtdsrv_eco_9d7a82c420e24e37af72e24b06b17f49">
      <tp>
        <v>2</v>
        <stp/>
        <stp>57aecd2a-a9b5-4cba-990f-b6acac1cfc66</stp>
        <tr r="I41" s="4"/>
      </tp>
    </main>
    <main first="rtdsrv_eco_9d7a82c420e24e37af72e24b06b17f49">
      <tp>
        <v>2</v>
        <stp/>
        <stp>8a6a6c18-7dcb-4f00-a154-283c088b0e76</stp>
        <tr r="H15" s="5"/>
      </tp>
      <tp>
        <v>4</v>
        <stp/>
        <stp>e53e87b6-7b7b-4fac-90f8-e51663520ccc</stp>
        <tr r="T23" s="7"/>
      </tp>
    </main>
    <main first="rtdsrv_eco_9d7a82c420e24e37af72e24b06b17f49">
      <tp>
        <v>2</v>
        <stp/>
        <stp>dc70deee-fdbb-437a-80c4-db4070b9ae9a</stp>
        <tr r="J12" s="4"/>
      </tp>
      <tp>
        <v>2</v>
        <stp/>
        <stp>42d5245d-e408-4a1d-97e9-a1497111e74a</stp>
        <tr r="D46" s="4"/>
      </tp>
    </main>
    <main first="rtdsrv_eco_9d7a82c420e24e37af72e24b06b17f49">
      <tp>
        <v>2</v>
        <stp/>
        <stp>14950d7c-3cea-4c32-b66f-e15b2a2edbbd</stp>
        <tr r="G44" s="4"/>
      </tp>
    </main>
    <main first="rtdsrv_eco_9d7a82c420e24e37af72e24b06b17f49">
      <tp>
        <v>2</v>
        <stp/>
        <stp>7463849a-5df9-4e4d-b90f-2c6a510aefe1</stp>
        <tr r="K22" s="5"/>
      </tp>
    </main>
    <main first="rtdsrv_eco_9d7a82c420e24e37af72e24b06b17f49">
      <tp>
        <v>2</v>
        <stp/>
        <stp>5adafcac-4301-4fe2-877e-6121247f5c91</stp>
        <tr r="H40" s="5"/>
      </tp>
      <tp>
        <v>2</v>
        <stp/>
        <stp>dba2fb73-144b-411e-a8a4-21588e2ed5af</stp>
        <tr r="F51" s="5"/>
      </tp>
    </main>
    <main first="rtdsrv_eco_9d7a82c420e24e37af72e24b06b17f49">
      <tp>
        <v>2</v>
        <stp/>
        <stp>082a7ede-e4c7-4938-8f36-3ee7a36da168</stp>
        <tr r="D23" s="5"/>
      </tp>
      <tp>
        <v>2</v>
        <stp/>
        <stp>557d01f0-df4d-4792-aeff-96e745eb6cc9</stp>
        <tr r="K26" s="5"/>
      </tp>
      <tp>
        <v>2</v>
        <stp/>
        <stp>eb5ad888-d6c4-40a9-9a18-dd0f73b005c5</stp>
        <tr r="G21" s="4"/>
      </tp>
    </main>
    <main first="rtdsrv_eco_9d7a82c420e24e37af72e24b06b17f49">
      <tp>
        <v>2</v>
        <stp/>
        <stp>2ede10fa-be43-4670-ab39-066eedd1328f</stp>
        <tr r="I13" s="1"/>
        <tr r="I13" s="1"/>
        <tr r="I13" s="1"/>
      </tp>
      <tp>
        <v>2</v>
        <stp/>
        <stp>6b5f7507-0429-4e6b-82e5-0e0e5b83e388</stp>
        <tr r="N13" s="1"/>
        <tr r="N13" s="1"/>
        <tr r="N13" s="1"/>
      </tp>
      <tp>
        <v>2</v>
        <stp/>
        <stp>ff777ddf-d1b1-4602-9200-6fa98f04a079</stp>
        <tr r="E8" s="1"/>
        <tr r="E8" s="1"/>
        <tr r="E8" s="1"/>
      </tp>
      <tp>
        <v>2</v>
        <stp/>
        <stp>b338ce11-b984-43f7-a649-6a090113137a</stp>
        <tr r="F13" s="1"/>
        <tr r="F13" s="1"/>
        <tr r="F13" s="1"/>
      </tp>
    </main>
    <main first="rtdsrv_eco_9d7a82c420e24e37af72e24b06b17f49">
      <tp>
        <v>2</v>
        <stp/>
        <stp>0c4f5765-96a7-482a-9055-2a487953856b</stp>
        <tr r="C13" s="4"/>
      </tp>
    </main>
    <main first="rtdsrv_eco_9d7a82c420e24e37af72e24b06b17f49">
      <tp>
        <v>2</v>
        <stp/>
        <stp>bb0d9e4c-4284-4c27-9fb7-c0157424e647</stp>
        <tr r="J48" s="4"/>
      </tp>
    </main>
    <main first="rtdsrv_eco_9d7a82c420e24e37af72e24b06b17f49">
      <tp>
        <v>2</v>
        <stp/>
        <stp>cd0a810f-ac41-408a-b373-ead101e0eff1</stp>
        <tr r="U17" s="7"/>
      </tp>
      <tp>
        <v>2</v>
        <stp/>
        <stp>332a6b31-7451-4617-9a88-e9823515e13e</stp>
        <tr r="D16" s="5"/>
      </tp>
    </main>
    <main first="rtdsrv_eco_9d7a82c420e24e37af72e24b06b17f49">
      <tp>
        <v>2</v>
        <stp/>
        <stp>1e655677-18c8-40bb-88e0-8d3b4468fa45</stp>
        <tr r="P8" s="5"/>
      </tp>
      <tp>
        <v>2</v>
        <stp/>
        <stp>5487c270-8eca-4a17-ae9f-65c75bc6234c</stp>
        <tr r="K20" s="5"/>
      </tp>
      <tp>
        <v>4</v>
        <stp/>
        <stp>11d6ea17-8d3a-4ac0-94e1-9e8e755b0940</stp>
        <tr r="S26" s="7"/>
      </tp>
      <tp>
        <v>3</v>
        <stp/>
        <stp>1e748ee0-4db3-4b50-9bb3-628ddd3e1d4c</stp>
        <tr r="H22" s="7"/>
      </tp>
      <tp>
        <v>2</v>
        <stp/>
        <stp>f19360f6-a87f-42a6-a06a-d58041647022</stp>
        <tr r="D12" s="5"/>
      </tp>
      <tp>
        <v>2</v>
        <stp/>
        <stp>8570ff93-b7ae-40d3-a0e5-a10021253345</stp>
        <tr r="J18" s="1"/>
        <tr r="J18" s="1"/>
        <tr r="J18" s="1"/>
      </tp>
      <tp>
        <v>2</v>
        <stp/>
        <stp>632c2de7-144a-4882-a703-20587ef6be95</stp>
        <tr r="M9" s="3"/>
      </tp>
      <tp>
        <v>2</v>
        <stp/>
        <stp>08724985-4d28-4cdc-8129-96a9e3196595</stp>
        <tr r="D14" s="5"/>
      </tp>
      <tp>
        <v>4</v>
        <stp/>
        <stp>ff3f118f-4d0f-4ba1-a2c5-f313acdf1543</stp>
        <tr r="S30" s="7"/>
      </tp>
    </main>
    <main first="rtdsrv_eco_9d7a82c420e24e37af72e24b06b17f49">
      <tp>
        <v>2</v>
        <stp/>
        <stp>6669d1c4-37f8-4a36-8c0d-bf2fcd055d83</stp>
        <tr r="F51" s="4"/>
      </tp>
    </main>
    <main first="rtdsrv_eco_9d7a82c420e24e37af72e24b06b17f49">
      <tp>
        <v>2</v>
        <stp/>
        <stp>47fff394-e968-4e24-9c52-4d9cbb4012d0</stp>
        <tr r="M33" s="5"/>
      </tp>
    </main>
    <main first="rtdsrv_eco_9d7a82c420e24e37af72e24b06b17f49">
      <tp>
        <v>2</v>
        <stp/>
        <stp>8b8d6a7b-e0a8-4aa5-b81f-5b6380f61d4e</stp>
        <tr r="E20" s="3"/>
      </tp>
      <tp>
        <v>3</v>
        <stp/>
        <stp>30532390-c78c-4b96-a01c-a716655101bc</stp>
        <tr r="H19" s="7"/>
      </tp>
      <tp>
        <v>4</v>
        <stp/>
        <stp>7b430c56-e480-4550-9ad9-21f14ece7075</stp>
        <tr r="R22" s="7"/>
      </tp>
      <tp>
        <v>2</v>
        <stp/>
        <stp>fce63f7b-d8fa-4377-986f-ae4b3ab370da</stp>
        <tr r="H42" s="5"/>
      </tp>
    </main>
    <main first="rtdsrv_eco_9d7a82c420e24e37af72e24b06b17f49">
      <tp>
        <v>2</v>
        <stp/>
        <stp>a367b242-5326-4c3d-b1a7-ed34a6b3a77f</stp>
        <tr r="G18" s="4"/>
      </tp>
      <tp>
        <v>2</v>
        <stp/>
        <stp>2679212a-4c1a-4506-92d6-69ce44b6881f</stp>
        <tr r="C47" s="4"/>
      </tp>
      <tp>
        <v>3</v>
        <stp/>
        <stp>2b0ec85b-fcf5-4a70-91a1-c82e9dafaed6</stp>
        <tr r="K19" s="7"/>
      </tp>
      <tp>
        <v>4</v>
        <stp/>
        <stp>8eabcf28-45ea-40f3-a9fd-a5f4da18ab49</stp>
        <tr r="O23" s="7"/>
      </tp>
      <tp>
        <v>2</v>
        <stp/>
        <stp>f34439a2-af8a-4978-8a1e-70f2bebd1c38</stp>
        <tr r="AB25" s="7"/>
      </tp>
      <tp>
        <v>2</v>
        <stp/>
        <stp>082a1dee-d5f7-49dc-a531-4ae82d6c69a3</stp>
        <tr r="D9" s="4"/>
      </tp>
      <tp>
        <v>2</v>
        <stp/>
        <stp>a001b499-59c8-4555-a6da-af13a1d51ce6</stp>
        <tr r="I31" s="5"/>
      </tp>
    </main>
    <main first="rtdsrv_eco_9d7a82c420e24e37af72e24b06b17f49">
      <tp>
        <v>2</v>
        <stp/>
        <stp>fe3a8703-0703-4fda-be3c-ae596694979a</stp>
        <tr r="S18" s="7"/>
      </tp>
    </main>
    <main first="rtdsrv_eco_9d7a82c420e24e37af72e24b06b17f49">
      <tp>
        <v>2</v>
        <stp/>
        <stp>31e27442-0e7f-41a6-be4f-0ad424f21639</stp>
        <tr r="H35" s="5"/>
      </tp>
      <tp>
        <v>2</v>
        <stp/>
        <stp>fcd56fa9-13db-452d-a6a0-733817457ab1</stp>
        <tr r="K9" s="5"/>
      </tp>
      <tp>
        <v>2</v>
        <stp/>
        <stp>2e2e822f-17f3-465f-a2a1-50b805ac60aa</stp>
        <tr r="L14" s="7"/>
      </tp>
      <tp>
        <v>2</v>
        <stp/>
        <stp>55da90b6-fff5-4076-916a-d7cea723374f</stp>
        <tr r="K31" s="1"/>
        <tr r="K31" s="1"/>
      </tp>
      <tp>
        <v>3</v>
        <stp/>
        <stp>5ce3ec8d-3f05-45b7-aca1-ba3e4e9815e2</stp>
        <tr r="J18" s="7"/>
      </tp>
    </main>
    <main first="rtdsrv_eco_9d7a82c420e24e37af72e24b06b17f49">
      <tp>
        <v>2</v>
        <stp/>
        <stp>ef665a0c-d6f7-4b3c-b306-b3ab3a96668a</stp>
        <tr r="F47" s="4"/>
      </tp>
      <tp>
        <v>3</v>
        <stp/>
        <stp>0003aef7-f90e-4a67-93d6-ffd8d1b14c89</stp>
        <tr r="M18" s="7"/>
      </tp>
      <tp>
        <v>2</v>
        <stp/>
        <stp>8da3fb58-1384-40db-a680-fa8ca9115a9e</stp>
        <tr r="H25" s="5"/>
      </tp>
      <tp>
        <v>2</v>
        <stp/>
        <stp>258c2c31-f299-4eb7-b459-bb340fd58b09</stp>
        <tr r="AB19" s="7"/>
      </tp>
      <tp>
        <v>3</v>
        <stp/>
        <stp>321a9bc6-f648-4236-a4bc-5bdbeb404605</stp>
        <tr r="K24" s="7"/>
      </tp>
      <tp>
        <v>2</v>
        <stp/>
        <stp>bcd38240-39af-4239-9eb9-02c42f5089af</stp>
        <tr r="P7" s="5"/>
      </tp>
      <tp>
        <v>2</v>
        <stp/>
        <stp>5f5a056e-2b98-447e-8b23-51e5056bcffc</stp>
        <tr r="X6" s="7"/>
      </tp>
      <tp>
        <v>2</v>
        <stp/>
        <stp>68c2a38f-262e-4efb-a38d-d12e476761ec</stp>
        <tr r="G23" s="1"/>
        <tr r="G23" s="1"/>
        <tr r="G23" s="1"/>
      </tp>
      <tp>
        <v>2</v>
        <stp/>
        <stp>f0c58585-415d-432c-b804-dcc83a1f04d3</stp>
        <tr r="C40" s="5"/>
      </tp>
      <tp>
        <v>2</v>
        <stp/>
        <stp>d182ce50-2ff3-4e34-97d4-6bf04bf79b6a</stp>
        <tr r="J9" s="1"/>
        <tr r="J9" s="1"/>
        <tr r="J9" s="1"/>
      </tp>
      <tp>
        <v>2</v>
        <stp/>
        <stp>a4105a1a-a8c1-4412-8833-33497f7d24a7</stp>
        <tr r="J42" s="4"/>
      </tp>
    </main>
    <main first="rtdsrv_eco_9d7a82c420e24e37af72e24b06b17f49">
      <tp>
        <v>2</v>
        <stp/>
        <stp>8c344e81-9b57-481d-8bcc-4d80a99791b1</stp>
        <tr r="F42" s="4"/>
      </tp>
      <tp>
        <v>2</v>
        <stp/>
        <stp>f0585589-b634-4065-bc5b-30d15a150bed</stp>
        <tr r="M26" s="5"/>
      </tp>
    </main>
    <main first="rtdsrv_eco_9d7a82c420e24e37af72e24b06b17f49">
      <tp>
        <v>2</v>
        <stp/>
        <stp>71834058-0f1f-443e-bcf2-433df60dbc0f</stp>
        <tr r="R16" s="7"/>
      </tp>
      <tp>
        <v>2</v>
        <stp/>
        <stp>75d03727-c86c-4844-ba21-23dde75cb7e6</stp>
        <tr r="I38" s="5"/>
      </tp>
    </main>
    <main first="rtdsrv_eco_9d7a82c420e24e37af72e24b06b17f49">
      <tp>
        <v>2</v>
        <stp/>
        <stp>fbaf22b4-1028-4ffd-a6b1-83f67569659d</stp>
        <tr r="J16" s="1"/>
        <tr r="J16" s="1"/>
        <tr r="J16" s="1"/>
      </tp>
    </main>
    <main first="rtdsrv_eco_9d7a82c420e24e37af72e24b06b17f49">
      <tp>
        <v>2</v>
        <stp/>
        <stp>dc421b3f-cbf6-422b-9ed1-e08a83c953dd</stp>
        <tr r="Y24" s="7"/>
      </tp>
    </main>
    <main first="rtdsrv_eco_9d7a82c420e24e37af72e24b06b17f49">
      <tp>
        <v>2</v>
        <stp/>
        <stp>5ba7bf8c-74c1-40d3-9f3f-c01abdd1a325</stp>
        <tr r="Z15" s="7"/>
      </tp>
      <tp>
        <v>2</v>
        <stp/>
        <stp>441a6874-83ab-4186-8bcf-df9845421f2a</stp>
        <tr r="J9" s="4"/>
      </tp>
    </main>
    <main first="rtdsrv_eco_9d7a82c420e24e37af72e24b06b17f49">
      <tp>
        <v>2</v>
        <stp/>
        <stp>60a80397-dfb7-482c-a52e-6d4212e944f0</stp>
        <tr r="N10" s="5"/>
      </tp>
    </main>
    <main first="rtdsrv_eco_9d7a82c420e24e37af72e24b06b17f49">
      <tp>
        <v>2</v>
        <stp/>
        <stp>3c9e3d47-2563-4c72-9103-a6c35346bf1c</stp>
        <tr r="J21" s="1"/>
        <tr r="J21" s="1"/>
        <tr r="J21" s="1"/>
      </tp>
      <tp>
        <v>2</v>
        <stp/>
        <stp>269711a3-0623-4ccd-9a42-ed00b2e23edc</stp>
        <tr r="F44" s="4"/>
      </tp>
      <tp>
        <v>2</v>
        <stp/>
        <stp>07651593-3196-45fb-94ae-41abc155dfba</stp>
        <tr r="K42" s="5"/>
      </tp>
    </main>
    <main first="rtdsrv_eco_9d7a82c420e24e37af72e24b06b17f49">
      <tp>
        <v>2</v>
        <stp/>
        <stp>93676d91-70d9-4536-8e6b-dc657f28a175</stp>
        <tr r="J25" s="1"/>
        <tr r="J25" s="1"/>
        <tr r="J25" s="1"/>
      </tp>
      <tp>
        <v>2</v>
        <stp/>
        <stp>2550d04b-8406-4e98-8bbf-0725636c979c</stp>
        <tr r="U13" s="7"/>
      </tp>
    </main>
    <main first="rtdsrv_eco_9d7a82c420e24e37af72e24b06b17f49">
      <tp>
        <v>2</v>
        <stp/>
        <stp>72c5b363-a373-431d-8829-d710011d9d09</stp>
        <tr r="D21" s="1"/>
        <tr r="D21" s="1"/>
      </tp>
      <tp>
        <v>2</v>
        <stp/>
        <stp>21384ec7-786e-4d3a-9efe-68b3c1b1b9b6</stp>
        <tr r="R8" s="7"/>
      </tp>
    </main>
    <main first="rtdsrv_eco_9d7a82c420e24e37af72e24b06b17f49">
      <tp>
        <v>2</v>
        <stp/>
        <stp>2adb362e-ad14-483e-9b3b-0b4724de4a09</stp>
        <tr r="M13" s="3"/>
      </tp>
      <tp>
        <v>2</v>
        <stp/>
        <stp>8a60f8b1-15a0-4bff-9f7b-40d538437fca</stp>
        <tr r="D41" s="4"/>
      </tp>
    </main>
    <main first="rtdsrv_eco_9d7a82c420e24e37af72e24b06b17f49">
      <tp>
        <v>2</v>
        <stp/>
        <stp>b4c57709-6e17-4887-b262-de90d387e556</stp>
        <tr r="E12" s="1"/>
        <tr r="E12" s="1"/>
      </tp>
    </main>
    <main first="rtdsrv_eco_9d7a82c420e24e37af72e24b06b17f49">
      <tp>
        <v>2</v>
        <stp/>
        <stp>f7b3cea8-3c83-4366-8d7a-6c4d6e3c2167</stp>
        <tr r="C22" s="1"/>
        <tr r="C22" s="1"/>
      </tp>
    </main>
    <main first="rtdsrv_eco_9d7a82c420e24e37af72e24b06b17f49">
      <tp>
        <v>2</v>
        <stp/>
        <stp>5b998b38-dda4-4b14-b919-82d6c690a287</stp>
        <tr r="I50" s="5"/>
      </tp>
      <tp>
        <v>2</v>
        <stp/>
        <stp>083e5780-e07b-4ab9-898d-321058e19691</stp>
        <tr r="C32" s="5"/>
      </tp>
      <tp>
        <v>3</v>
        <stp/>
        <stp>ae6767d2-322c-47eb-8ac3-53dad17a0528</stp>
        <tr r="G15" s="7"/>
      </tp>
      <tp>
        <v>2</v>
        <stp/>
        <stp>830eacfb-85fb-4bad-851e-e9af3df2e725</stp>
        <tr r="H6" s="7"/>
      </tp>
    </main>
    <main first="rtdsrv_eco_9d7a82c420e24e37af72e24b06b17f49">
      <tp>
        <v>2</v>
        <stp/>
        <stp>52cc4d8b-f892-426e-b8a5-81a130453b0f</stp>
        <tr r="F27" s="1"/>
        <tr r="F27" s="1"/>
        <tr r="F27" s="1"/>
      </tp>
      <tp>
        <v>2</v>
        <stp/>
        <stp>2f0f310e-5233-4521-abd8-24c0ffc4629e</stp>
        <tr r="J28" s="4"/>
      </tp>
    </main>
    <main first="rtdsrv_eco_9d7a82c420e24e37af72e24b06b17f49">
      <tp>
        <v>2</v>
        <stp/>
        <stp>575c05d2-b502-4bb1-9f30-152d2abd5a02</stp>
        <tr r="AB18" s="7"/>
      </tp>
      <tp>
        <v>2</v>
        <stp/>
        <stp>37ea27f2-f136-4331-aead-df09ebefae60</stp>
        <tr r="E15" s="1"/>
        <tr r="E15" s="1"/>
        <tr r="E15" s="1"/>
      </tp>
      <tp>
        <v>2</v>
        <stp/>
        <stp>d2ec2be0-7db7-4a1c-8cd3-0efa9db2c6f4</stp>
        <tr r="G14" s="4"/>
      </tp>
      <tp>
        <v>2</v>
        <stp/>
        <stp>5de8dc3b-0312-4f30-bad5-fd729fe0c67c</stp>
        <tr r="K50" s="5"/>
      </tp>
      <tp>
        <v>2</v>
        <stp/>
        <stp>50b638bf-438c-4b69-9e2c-db2d9355c1bd</stp>
        <tr r="N51" s="5"/>
      </tp>
    </main>
    <main first="rtdsrv_eco_9d7a82c420e24e37af72e24b06b17f49">
      <tp>
        <v>2</v>
        <stp/>
        <stp>daccaaca-caaf-42bf-86cb-35377ee83ab6</stp>
        <tr r="M44" s="5"/>
      </tp>
      <tp>
        <v>2</v>
        <stp/>
        <stp>9863d93c-adc4-4253-8411-cda8f360eb0a</stp>
        <tr r="X21" s="7"/>
      </tp>
    </main>
    <main first="rtdsrv_eco_9d7a82c420e24e37af72e24b06b17f49">
      <tp>
        <v>2</v>
        <stp/>
        <stp>fd981670-2225-48af-a5e3-0c8dceb9c2b9</stp>
        <tr r="N49" s="5"/>
      </tp>
      <tp>
        <v>2</v>
        <stp/>
        <stp>44fe9eaa-f223-494e-a474-3202aed80ebb</stp>
        <tr r="G28" s="1"/>
        <tr r="G28" s="1"/>
      </tp>
      <tp>
        <v>2</v>
        <stp/>
        <stp>0a627de2-53d0-4d25-a4fb-e2426c6d4e75</stp>
        <tr r="E29" s="1"/>
        <tr r="E29" s="1"/>
        <tr r="E29" s="1"/>
      </tp>
      <tp>
        <v>2</v>
        <stp/>
        <stp>e53f9859-07f2-409f-a3ad-1c8df642c8a5</stp>
        <tr r="M9" s="1"/>
        <tr r="M9" s="1"/>
        <tr r="M9" s="1"/>
      </tp>
    </main>
    <main first="rtdsrv_eco_9d7a82c420e24e37af72e24b06b17f49">
      <tp>
        <v>2</v>
        <stp/>
        <stp>c0452133-f916-4d10-afe3-b1626c478762</stp>
        <tr r="C45" s="4"/>
      </tp>
      <tp>
        <v>2</v>
        <stp/>
        <stp>3e675542-6800-4e5f-89c7-2cb9334ccdb5</stp>
        <tr r="I49" s="4"/>
      </tp>
      <tp>
        <v>2</v>
        <stp/>
        <stp>9ae5dbc5-05ac-405f-9b68-2271d354f533</stp>
        <tr r="D14" s="4"/>
      </tp>
      <tp>
        <v>3</v>
        <stp/>
        <stp>4c9e0309-9baa-463a-8b9f-93f7c3b57f3f</stp>
        <tr r="H26" s="7"/>
      </tp>
    </main>
    <main first="rtdsrv_eco_9d7a82c420e24e37af72e24b06b17f49">
      <tp>
        <v>2</v>
        <stp/>
        <stp>2fafdaf9-fb56-4a9e-8c39-3a5313b9225f</stp>
        <tr r="C11" s="4"/>
      </tp>
    </main>
    <main first="rtdsrv_eco_9d7a82c420e24e37af72e24b06b17f49">
      <tp>
        <v>2</v>
        <stp/>
        <stp>3c5406d8-cebf-454a-9379-5f6215692d27</stp>
        <tr r="AA20" s="7"/>
      </tp>
      <tp>
        <v>2</v>
        <stp/>
        <stp>710e6d11-da38-4eed-83ce-04b4ad23615f</stp>
        <tr r="C15" s="1"/>
        <tr r="C15" s="1"/>
      </tp>
    </main>
    <main first="rtdsrv_eco_9d7a82c420e24e37af72e24b06b17f49">
      <tp>
        <v>2</v>
        <stp/>
        <stp>a9d94c27-d006-45ee-9bca-b44d887d3cdb</stp>
        <tr r="W15" s="7"/>
      </tp>
    </main>
    <main first="rtdsrv_eco_9d7a82c420e24e37af72e24b06b17f49">
      <tp>
        <v>2</v>
        <stp/>
        <stp>95850be9-5476-4444-8ab7-6689f43a8a40</stp>
        <tr r="P29" s="5"/>
      </tp>
      <tp>
        <v>2</v>
        <stp/>
        <stp>982478c4-9d1e-40ac-9e89-039cc76d11b2</stp>
        <tr r="P32" s="5"/>
      </tp>
      <tp>
        <v>2</v>
        <stp/>
        <stp>2747792c-dec4-4bc2-980d-f8394c3b7df7</stp>
        <tr r="AB29" s="7"/>
      </tp>
    </main>
    <main first="rtdsrv_eco_9d7a82c420e24e37af72e24b06b17f49">
      <tp>
        <v>2</v>
        <stp/>
        <stp>156cde51-1b70-4b04-8ed4-e5db8d6f67ea</stp>
        <tr r="F9" s="4"/>
      </tp>
    </main>
    <main first="rtdsrv_eco_9d7a82c420e24e37af72e24b06b17f49">
      <tp>
        <v>2</v>
        <stp/>
        <stp>2576b8d7-4231-4939-8ebe-acf45759da4d</stp>
        <tr r="F8" s="4"/>
      </tp>
    </main>
    <main first="rtdsrv_eco_9d7a82c420e24e37af72e24b06b17f49">
      <tp>
        <v>3</v>
        <stp/>
        <stp>709cceb6-8cc4-4dc8-90f8-35206bd5335d</stp>
        <tr r="F22" s="7"/>
      </tp>
    </main>
    <main first="rtdsrv_eco_9d7a82c420e24e37af72e24b06b17f49">
      <tp>
        <v>3</v>
        <stp/>
        <stp>674653d3-ee2f-4f3a-9731-f2ee60adefdc</stp>
        <tr r="E21" s="7"/>
      </tp>
      <tp>
        <v>2</v>
        <stp/>
        <stp>a07f02af-14b6-4b56-81b5-7cbf5c4210d1</stp>
        <tr r="H7" s="1"/>
        <tr r="H7" s="1"/>
        <tr r="H7" s="1"/>
      </tp>
      <tp>
        <v>2</v>
        <stp/>
        <stp>b62866a7-4696-4d1e-8617-ed0c0f7af50a</stp>
        <tr r="S20" s="7"/>
      </tp>
    </main>
    <main first="rtdsrv_eco_9d7a82c420e24e37af72e24b06b17f49">
      <tp>
        <v>2</v>
        <stp/>
        <stp>4bf34408-5a60-44c4-9ca8-268c9527cbc9</stp>
        <tr r="M49" s="5"/>
      </tp>
      <tp>
        <v>2</v>
        <stp/>
        <stp>975db857-4a27-4c2c-9827-e82a55dbd0f7</stp>
        <tr r="F35" s="5"/>
      </tp>
      <tp>
        <v>2</v>
        <stp/>
        <stp>d2fd55af-fffb-4b44-9800-83bfc0edd108</stp>
        <tr r="I30" s="4"/>
      </tp>
      <tp>
        <v>2</v>
        <stp/>
        <stp>6e514ed2-16e2-4a77-82f7-e1e7c47e92e0</stp>
        <tr r="J8" s="1"/>
        <tr r="J8" s="1"/>
        <tr r="J8" s="1"/>
      </tp>
      <tp>
        <v>2</v>
        <stp/>
        <stp>facbebcd-ede5-45bf-8a29-636fda57779c</stp>
        <tr r="AB20" s="7"/>
      </tp>
      <tp>
        <v>3</v>
        <stp/>
        <stp>3eafbd19-2b96-4afe-b16c-91c6a50273e8</stp>
        <tr r="E22" s="7"/>
      </tp>
    </main>
    <main first="rtdsrv_eco_9d7a82c420e24e37af72e24b06b17f49">
      <tp>
        <v>2</v>
        <stp/>
        <stp>46cce010-d541-4467-a3af-920ddde1153b</stp>
        <tr r="K21" s="5"/>
      </tp>
      <tp>
        <v>2</v>
        <stp/>
        <stp>ff1328d6-9f7e-436e-91bc-0f48d0a45ab5</stp>
        <tr r="F10" s="1"/>
        <tr r="F10" s="1"/>
        <tr r="F10" s="1"/>
      </tp>
    </main>
    <main first="rtdsrv_eco_9d7a82c420e24e37af72e24b06b17f49">
      <tp>
        <v>2</v>
        <stp/>
        <stp>0e4aaec3-c5d9-4076-9614-4b820c1e6276</stp>
        <tr r="X13" s="7"/>
      </tp>
    </main>
    <main first="rtdsrv_eco_9d7a82c420e24e37af72e24b06b17f49">
      <tp>
        <v>2</v>
        <stp/>
        <stp>816e105f-5b65-4ecb-9fc8-25b155cefb0d</stp>
        <tr r="F15" s="1"/>
        <tr r="F15" s="1"/>
      </tp>
    </main>
    <main first="rtdsrv_eco_9d7a82c420e24e37af72e24b06b17f49">
      <tp>
        <v>4</v>
        <stp/>
        <stp>d2dbfb53-5d7a-4af8-a886-ff5a45d70a8a</stp>
        <tr r="P25" s="7"/>
      </tp>
    </main>
    <main first="rtdsrv_eco_9d7a82c420e24e37af72e24b06b17f49">
      <tp>
        <v>2</v>
        <stp/>
        <stp>b01d1c57-c86b-42a5-8e0a-1f50241ce02e</stp>
        <tr r="J11" s="4"/>
      </tp>
      <tp>
        <v>4</v>
        <stp/>
        <stp>f6b297f2-a656-493e-b8ac-708fa4d297fb</stp>
        <tr r="X30" s="7"/>
      </tp>
      <tp>
        <v>2</v>
        <stp/>
        <stp>1b0bdbc6-e6b1-4907-9a39-6cbf06e9fc08</stp>
        <tr r="C16" s="1"/>
        <tr r="C16" s="1"/>
        <tr r="C16" s="1"/>
      </tp>
    </main>
    <main first="rtdsrv_eco_9d7a82c420e24e37af72e24b06b17f49">
      <tp>
        <v>2</v>
        <stp/>
        <stp>907c408e-0e70-4bb0-af31-13b41174ffe5</stp>
        <tr r="P38" s="5"/>
      </tp>
      <tp>
        <v>2</v>
        <stp/>
        <stp>faa30dc6-6005-4864-8d74-bcd4536d1782</stp>
        <tr r="I49" s="5"/>
      </tp>
      <tp>
        <v>2</v>
        <stp/>
        <stp>39ebc2f2-f81a-4fe8-8124-d4700ef8da3a</stp>
        <tr r="J26" s="1"/>
        <tr r="J26" s="1"/>
      </tp>
    </main>
    <main first="rtdsrv_eco_9d7a82c420e24e37af72e24b06b17f49">
      <tp>
        <v>2</v>
        <stp/>
        <stp>50243a2a-0b76-438c-af56-0eed53dc2681</stp>
        <tr r="D9" s="5"/>
      </tp>
      <tp>
        <v>2</v>
        <stp/>
        <stp>ef900733-ac55-447b-b9b4-96f76bb76369</stp>
        <tr r="H17" s="1"/>
        <tr r="H17" s="1"/>
      </tp>
    </main>
    <main first="rtdsrv_eco_9d7a82c420e24e37af72e24b06b17f49">
      <tp>
        <v>2</v>
        <stp/>
        <stp>5555c360-6cb0-4b0d-9572-ef83c3654a36</stp>
        <tr r="I30" s="3"/>
      </tp>
      <tp>
        <v>2</v>
        <stp/>
        <stp>73b8f69d-268a-49fa-90a7-105b9bd212d1</stp>
        <tr r="K13" s="7"/>
      </tp>
      <tp>
        <v>2</v>
        <stp/>
        <stp>3205a013-3d83-4267-88bf-95dde23515d1</stp>
        <tr r="K5" s="5"/>
      </tp>
      <tp>
        <v>4</v>
        <stp/>
        <stp>07afa6fd-efed-4c87-8368-8594556ae3fe</stp>
        <tr r="Q29" s="7"/>
      </tp>
      <tp>
        <v>2</v>
        <stp/>
        <stp>18e04025-8667-4dff-9ccf-81657f7c6469</stp>
        <tr r="G24" s="4"/>
      </tp>
      <tp>
        <v>2</v>
        <stp/>
        <stp>28ab4858-461b-4c2b-972e-ef210fa8a2ee</stp>
        <tr r="K33" s="5"/>
      </tp>
    </main>
    <main first="rtdsrv_eco_9d7a82c420e24e37af72e24b06b17f49">
      <tp>
        <v>2</v>
        <stp/>
        <stp>17d113e7-cd6e-407d-8421-0d0a8b428aa9</stp>
        <tr r="M21" s="3"/>
      </tp>
      <tp>
        <v>2</v>
        <stp/>
        <stp>beb40710-631d-4919-b9dc-0ee2a3e3e92d</stp>
        <tr r="N17" s="5"/>
      </tp>
    </main>
    <main first="rtdsrv_eco_9d7a82c420e24e37af72e24b06b17f49">
      <tp>
        <v>3</v>
        <stp/>
        <stp>884f8f4b-a67e-45fa-bf86-9dbc2b5206ec</stp>
        <tr r="D15" s="7"/>
      </tp>
      <tp>
        <v>2</v>
        <stp/>
        <stp>3ea967f4-77ef-48aa-acc0-cca6fcc68109</stp>
        <tr r="F21" s="4"/>
      </tp>
    </main>
    <main first="rtdsrv_eco_9d7a82c420e24e37af72e24b06b17f49">
      <tp>
        <v>2</v>
        <stp/>
        <stp>361a7773-bb7b-43c0-a60c-7c7714a15bb9</stp>
        <tr r="D18" s="5"/>
      </tp>
    </main>
    <main first="rtdsrv_eco_9d7a82c420e24e37af72e24b06b17f49">
      <tp>
        <v>2</v>
        <stp/>
        <stp>a7457d70-8451-45dc-b06c-3b0189e40355</stp>
        <tr r="Z16" s="7"/>
      </tp>
      <tp>
        <v>2</v>
        <stp/>
        <stp>a34c6597-b8f6-4f41-90ec-15dfe5ec1fc9</stp>
        <tr r="M17" s="3"/>
      </tp>
    </main>
    <main first="rtdsrv_eco_9d7a82c420e24e37af72e24b06b17f49">
      <tp>
        <v>2</v>
        <stp/>
        <stp>52915283-630f-4828-94a6-bee9a8148dfd</stp>
        <tr r="J23" s="4"/>
      </tp>
    </main>
    <main first="rtdsrv_eco_9d7a82c420e24e37af72e24b06b17f49">
      <tp>
        <v>2</v>
        <stp/>
        <stp>11754c69-6ede-4bee-990f-6d5d7198728d</stp>
        <tr r="F28" s="5"/>
      </tp>
      <tp>
        <v>3</v>
        <stp/>
        <stp>5b4c59ee-2359-4a68-bdc9-50a4ff419282</stp>
        <tr r="I15" s="7"/>
      </tp>
      <tp>
        <v>2</v>
        <stp/>
        <stp>fbee5122-0b78-45c4-904c-f5aa8afb8afc</stp>
        <tr r="I17" s="3"/>
      </tp>
      <tp>
        <v>2</v>
        <stp/>
        <stp>4f48b2f8-6653-48b0-b364-d3bc1ca4dbd6</stp>
        <tr r="N9" s="5"/>
      </tp>
      <tp>
        <v>2</v>
        <stp/>
        <stp>914a6d52-3277-4994-bfd6-476516e93aa9</stp>
        <tr r="C28" s="5"/>
      </tp>
      <tp>
        <v>2</v>
        <stp/>
        <stp>88eb2427-bb6d-47cc-bf2d-f4a76920bd52</stp>
        <tr r="AA25" s="7"/>
      </tp>
      <tp>
        <v>2</v>
        <stp/>
        <stp>864e1c67-996b-4a4b-8a90-2a27938c2394</stp>
        <tr r="J35" s="1"/>
        <tr r="J35" s="1"/>
        <tr r="J35" s="1"/>
      </tp>
      <tp>
        <v>2</v>
        <stp/>
        <stp>1fa6b2a0-b4f9-49c1-8528-dee4ee7dfcf8</stp>
        <tr r="Z8" s="7"/>
      </tp>
      <tp>
        <v>3</v>
        <stp/>
        <stp>bdb1fe3d-4262-4a55-9b3e-8589933cac5b</stp>
        <tr r="K20" s="7"/>
      </tp>
      <tp>
        <v>3</v>
        <stp/>
        <stp>ae82c756-9b40-4b92-b3ff-2c7a2934f369</stp>
        <tr r="H17" s="7"/>
      </tp>
    </main>
    <main first="rtdsrv_eco_9d7a82c420e24e37af72e24b06b17f49">
      <tp>
        <v>4</v>
        <stp/>
        <stp>d63a1487-554e-45fa-8c14-fc01dd2c365b</stp>
        <tr r="B28" s="7"/>
      </tp>
    </main>
    <main first="rtdsrv_eco_9d7a82c420e24e37af72e24b06b17f49">
      <tp>
        <v>3</v>
        <stp/>
        <stp>038087ee-9b36-4c0a-9b86-4a7322023a34</stp>
        <tr r="F26" s="7"/>
      </tp>
    </main>
    <main first="rtdsrv_eco_9d7a82c420e24e37af72e24b06b17f49">
      <tp>
        <v>2</v>
        <stp/>
        <stp>ea1be0a2-28c9-4fda-bf08-509d70ba7d5f</stp>
        <tr r="H38" s="5"/>
      </tp>
      <tp>
        <v>2</v>
        <stp/>
        <stp>ec85f20d-651a-4543-8df4-2d9f49844967</stp>
        <tr r="N40" s="5"/>
      </tp>
    </main>
    <main first="rtdsrv_eco_9d7a82c420e24e37af72e24b06b17f49">
      <tp>
        <v>2</v>
        <stp/>
        <stp>8e217141-c434-4c78-b29d-41dccf1c87ce</stp>
        <tr r="D8" s="5"/>
      </tp>
    </main>
    <main first="rtdsrv_eco_9d7a82c420e24e37af72e24b06b17f49">
      <tp>
        <v>4</v>
        <stp/>
        <stp>21be8acc-89bd-48eb-a685-ce02eb898ce6</stp>
        <tr r="N17" s="7"/>
      </tp>
      <tp>
        <v>2</v>
        <stp/>
        <stp>c37fb0b0-ab22-4f9a-b940-5fc6de142b5a</stp>
        <tr r="J46" s="4"/>
      </tp>
      <tp>
        <v>2</v>
        <stp/>
        <stp>ef1a680d-cfdf-4ae2-8f6d-6e1dc977e3d7</stp>
        <tr r="AB30" s="7"/>
      </tp>
    </main>
    <main first="rtdsrv_eco_9d7a82c420e24e37af72e24b06b17f49">
      <tp>
        <v>2</v>
        <stp/>
        <stp>e16fe0f2-271d-4b0f-982b-47df2d7e5b7f</stp>
        <tr r="C16" s="4"/>
      </tp>
      <tp>
        <v>2</v>
        <stp/>
        <stp>6a2e18f3-ce78-43c4-b294-c47c0b5537f0</stp>
        <tr r="D22" s="1"/>
        <tr r="D22" s="1"/>
        <tr r="D22" s="1"/>
      </tp>
      <tp>
        <v>3</v>
        <stp/>
        <stp>db67608e-1dfb-4d13-b8ca-87ab8d045683</stp>
        <tr r="K21" s="7"/>
      </tp>
      <tp>
        <v>3</v>
        <stp/>
        <stp>4bcbe4b6-3a36-49de-860a-d058deda833a</stp>
        <tr r="M22" s="7"/>
      </tp>
      <tp>
        <v>2</v>
        <stp/>
        <stp>f4ba19d0-86ba-4f1c-a68a-2b00cb24180e</stp>
        <tr r="M20" s="5"/>
      </tp>
      <tp>
        <v>2</v>
        <stp/>
        <stp>b62380ef-b0cb-4ae5-af95-888b3e9f5c0f</stp>
        <tr r="G18" s="1"/>
        <tr r="G18" s="1"/>
        <tr r="G18" s="1"/>
      </tp>
      <tp>
        <v>2</v>
        <stp/>
        <stp>e5917d6d-51a0-45b2-bd19-4ad0ccafe3a6</stp>
        <tr r="M38" s="5"/>
      </tp>
      <tp>
        <v>2</v>
        <stp/>
        <stp>17addcba-55e2-41f2-b6c1-ba7577a10053</stp>
        <tr r="D5" s="5"/>
      </tp>
    </main>
    <main first="rtdsrv_eco_9d7a82c420e24e37af72e24b06b17f49">
      <tp>
        <v>2</v>
        <stp/>
        <stp>50411336-1668-4fb7-9ce8-fbb210953d7c</stp>
        <tr r="F47" s="5"/>
      </tp>
      <tp>
        <v>2</v>
        <stp/>
        <stp>8b65cb95-7162-4d13-83cc-6b25c2397a9c</stp>
        <tr r="I15" s="1"/>
        <tr r="I15" s="1"/>
      </tp>
    </main>
    <main first="rtdsrv_eco_9d7a82c420e24e37af72e24b06b17f49">
      <tp>
        <v>2</v>
        <stp/>
        <stp>2dcfd4b9-977f-4ff4-90da-99176c3e650c</stp>
        <tr r="N12" s="5"/>
      </tp>
      <tp>
        <v>2</v>
        <stp/>
        <stp>ffb796a0-d4a4-4c64-84a5-cf7e73f56b50</stp>
        <tr r="M43" s="5"/>
      </tp>
    </main>
    <main first="rtdsrv_eco_9d7a82c420e24e37af72e24b06b17f49">
      <tp>
        <v>3</v>
        <stp/>
        <stp>9b37e69c-12ee-4366-91ac-5ec6a11700ac</stp>
        <tr r="I16" s="7"/>
      </tp>
      <tp>
        <v>2</v>
        <stp/>
        <stp>378fb568-0e45-477b-96c4-14a2132e4bec</stp>
        <tr r="P40" s="5"/>
      </tp>
    </main>
    <main first="rtdsrv_eco_9d7a82c420e24e37af72e24b06b17f49">
      <tp>
        <v>2</v>
        <stp/>
        <stp>00aa5c53-b438-41b2-9ac9-0240c1f4d5bb</stp>
        <tr r="W23" s="7"/>
      </tp>
      <tp>
        <v>2</v>
        <stp/>
        <stp>f5a80899-058e-4cf4-af6c-d2cccc2ce85e</stp>
        <tr r="H28" s="1"/>
        <tr r="H28" s="1"/>
        <tr r="H28" s="1"/>
      </tp>
      <tp>
        <v>2</v>
        <stp/>
        <stp>ab91031b-0067-483d-afde-d4a2d523f6df</stp>
        <tr r="C30" s="1"/>
        <tr r="C30" s="1"/>
      </tp>
      <tp>
        <v>2</v>
        <stp/>
        <stp>e63e0da5-d14d-421f-9cb9-74bfcb09c2b8</stp>
        <tr r="C23" s="1"/>
        <tr r="C23" s="1"/>
        <tr r="C23" s="1"/>
      </tp>
      <tp>
        <v>2</v>
        <stp/>
        <stp>32c53d0c-3276-4484-962d-00b172968750</stp>
        <tr r="I12" s="5"/>
      </tp>
      <tp>
        <v>3</v>
        <stp/>
        <stp>7084b7f8-d106-4357-9e3a-44be8d641a10</stp>
        <tr r="G13" s="7"/>
      </tp>
      <tp>
        <v>4</v>
        <stp/>
        <stp>5a6d7f01-c4be-470a-afd6-634aeec81a83</stp>
        <tr r="R26" s="7"/>
      </tp>
      <tp>
        <v>2</v>
        <stp/>
        <stp>d544d43f-28cb-4587-baa7-134cd8a1481a</stp>
        <tr r="M7" s="5"/>
      </tp>
      <tp>
        <v>3</v>
        <stp/>
        <stp>930035fd-bb5e-4ecd-9448-cca24b598c4d</stp>
        <tr r="I19" s="7"/>
      </tp>
    </main>
    <main first="rtdsrv_eco_9d7a82c420e24e37af72e24b06b17f49">
      <tp>
        <v>2</v>
        <stp/>
        <stp>63dd1d99-745e-4edd-b93f-da38ab34ebce</stp>
        <tr r="Y19" s="7"/>
      </tp>
    </main>
    <main first="rtdsrv_eco_9d7a82c420e24e37af72e24b06b17f49">
      <tp>
        <v>2</v>
        <stp/>
        <stp>3a89005f-31de-48d5-bb23-3be94e669418</stp>
        <tr r="E36" s="1"/>
        <tr r="E36" s="1"/>
        <tr r="E36" s="1"/>
      </tp>
    </main>
    <main first="rtdsrv_eco_9d7a82c420e24e37af72e24b06b17f49">
      <tp>
        <v>2</v>
        <stp/>
        <stp>11004e3e-a935-4840-9c04-2d58dbbfbe49</stp>
        <tr r="M11" s="1"/>
        <tr r="M11" s="1"/>
      </tp>
      <tp>
        <v>2</v>
        <stp/>
        <stp>91d05fb2-2e1d-42b5-8019-e65c2bc30cba</stp>
        <tr r="E31" s="3"/>
      </tp>
    </main>
    <main first="rtdsrv_eco_9d7a82c420e24e37af72e24b06b17f49">
      <tp>
        <v>2</v>
        <stp/>
        <stp>a729d9f4-ddbf-4e5e-9d53-91bcb0741bf0</stp>
        <tr r="H32" s="5"/>
      </tp>
      <tp>
        <v>4</v>
        <stp/>
        <stp>6aefe80e-cae0-4472-8266-9c52d744f33c</stp>
        <tr r="N19" s="7"/>
      </tp>
      <tp>
        <v>4</v>
        <stp/>
        <stp>e9e410f5-adf4-4304-823a-9d1b71d57cc4</stp>
        <tr r="O27" s="7"/>
      </tp>
      <tp>
        <v>2</v>
        <stp/>
        <stp>7b459f00-214c-41d4-8cc2-7de48e0169b3</stp>
        <tr r="N26" s="1"/>
        <tr r="N26" s="1"/>
        <tr r="N26" s="1"/>
      </tp>
      <tp>
        <v>2</v>
        <stp/>
        <stp>21b4025f-74e3-43f9-ad44-63f9505d0c43</stp>
        <tr r="Z18" s="7"/>
      </tp>
      <tp>
        <v>2</v>
        <stp/>
        <stp>7758e3d6-800a-49cf-a8ea-67f01e4024bc</stp>
        <tr r="H50" s="5"/>
      </tp>
      <tp>
        <v>2</v>
        <stp/>
        <stp>652bfda0-f5a9-44f6-97e4-c9c4a2053619</stp>
        <tr r="D38" s="4"/>
      </tp>
      <tp>
        <v>3</v>
        <stp/>
        <stp>21f5682b-4849-46fc-acc2-8bcd3b554d8d</stp>
        <tr r="D12" s="7"/>
      </tp>
      <tp>
        <v>3</v>
        <stp/>
        <stp>0b6eec17-59c5-4ce8-8dbf-72fec663139f</stp>
        <tr r="I17" s="7"/>
      </tp>
      <tp>
        <v>2</v>
        <stp/>
        <stp>e9bb3ee2-a724-4acc-b973-726593fae1b8</stp>
        <tr r="G47" s="4"/>
      </tp>
    </main>
    <main first="rtdsrv_eco_9d7a82c420e24e37af72e24b06b17f49">
      <tp>
        <v>2</v>
        <stp/>
        <stp>c20bdce1-ed10-4f37-8221-79e64a5690a6</stp>
        <tr r="N34" s="1"/>
        <tr r="N34" s="1"/>
        <tr r="N34" s="1"/>
      </tp>
    </main>
    <main first="rtdsrv_eco_9d7a82c420e24e37af72e24b06b17f49">
      <tp>
        <v>2</v>
        <stp/>
        <stp>ddbc2da7-1ebc-4673-8c17-ba0863d6e863</stp>
        <tr r="F34" s="4"/>
      </tp>
    </main>
    <main first="rtdsrv_eco_9d7a82c420e24e37af72e24b06b17f49">
      <tp>
        <v>2</v>
        <stp/>
        <stp>ec64558f-b223-48b7-a97b-5dd26092997a</stp>
        <tr r="W8" s="7"/>
      </tp>
      <tp>
        <v>2</v>
        <stp/>
        <stp>354358af-379a-4071-85c3-ddfbe438ce11</stp>
        <tr r="C28" s="4"/>
      </tp>
    </main>
    <main first="rtdsrv_eco_9d7a82c420e24e37af72e24b06b17f49">
      <tp>
        <v>2</v>
        <stp/>
        <stp>7ac60725-5005-4da2-bc4d-4712237d686c</stp>
        <tr r="I7" s="5"/>
      </tp>
    </main>
    <main first="rtdsrv_eco_9d7a82c420e24e37af72e24b06b17f49">
      <tp>
        <v>2</v>
        <stp/>
        <stp>ff2bc518-7b4c-4f99-bbf4-8f2053ab871c</stp>
        <tr r="T19" s="7"/>
      </tp>
    </main>
    <main first="rtdsrv_eco_9d7a82c420e24e37af72e24b06b17f49">
      <tp>
        <v>2</v>
        <stp/>
        <stp>7a7a3f7a-c54d-484a-8393-7b5bda27ef96</stp>
        <tr r="D19" s="5"/>
      </tp>
    </main>
    <main first="rtdsrv_eco_9d7a82c420e24e37af72e24b06b17f49">
      <tp>
        <v>2</v>
        <stp/>
        <stp>02f15708-5781-44d8-820f-30936ad620b1</stp>
        <tr r="K10" s="7"/>
      </tp>
      <tp>
        <v>2</v>
        <stp/>
        <stp>249efb46-04a1-4fe9-bcca-0245d563fbb9</stp>
        <tr r="X10" s="7"/>
      </tp>
    </main>
    <main first="rtdsrv_eco_9d7a82c420e24e37af72e24b06b17f49">
      <tp>
        <v>2</v>
        <stp/>
        <stp>03a0cf9e-bf2e-4301-a751-479c5d6c9982</stp>
        <tr r="I6" s="7"/>
      </tp>
      <tp>
        <v>2</v>
        <stp/>
        <stp>596c3f4d-ce6b-4962-bea0-3b944c4f27ce</stp>
        <tr r="F24" s="1"/>
        <tr r="F24" s="1"/>
        <tr r="F24" s="1"/>
      </tp>
    </main>
    <main first="rtdsrv_eco_9d7a82c420e24e37af72e24b06b17f49">
      <tp>
        <v>2</v>
        <stp/>
        <stp>540dd5ec-88ef-4137-ad22-22e214484c72</stp>
        <tr r="M34" s="3"/>
      </tp>
      <tp>
        <v>4</v>
        <stp/>
        <stp>46bc890f-f7bd-47e8-8d38-3f5a79d8dd50</stp>
        <tr r="P22" s="7"/>
      </tp>
    </main>
    <main first="rtdsrv_eco_9d7a82c420e24e37af72e24b06b17f49">
      <tp>
        <v>3</v>
        <stp/>
        <stp>68a24582-1da5-4102-b973-ff0126345079</stp>
        <tr r="G22" s="7"/>
      </tp>
    </main>
    <main first="rtdsrv_eco_9d7a82c420e24e37af72e24b06b17f49">
      <tp>
        <v>3</v>
        <stp/>
        <stp>14c49f84-ed5b-4f98-b6df-156dc5cb9207</stp>
        <tr r="M19" s="7"/>
      </tp>
      <tp>
        <v>4</v>
        <stp/>
        <stp>26250915-39c9-4155-8eb1-b207ded80ea8</stp>
        <tr r="N24" s="7"/>
      </tp>
      <tp>
        <v>2</v>
        <stp/>
        <stp>6c1c334e-9957-4af0-aa2b-5c2912a61c3f</stp>
        <tr r="J11" s="1"/>
        <tr r="J11" s="1"/>
        <tr r="J11" s="1"/>
      </tp>
      <tp>
        <v>3</v>
        <stp/>
        <stp>5bfebf28-dd20-4b67-bc87-20aa9b868dab</stp>
        <tr r="L22" s="7"/>
      </tp>
    </main>
    <main first="rtdsrv_eco_9d7a82c420e24e37af72e24b06b17f49">
      <tp>
        <v>2</v>
        <stp/>
        <stp>6f9aadcf-d73e-4593-bc94-d0065185c408</stp>
        <tr r="F36" s="4"/>
      </tp>
      <tp>
        <v>2</v>
        <stp/>
        <stp>65672c73-0548-45aa-8b95-cfe197c576fc</stp>
        <tr r="D27" s="4"/>
      </tp>
      <tp>
        <v>2</v>
        <stp/>
        <stp>35e4c8dd-bd62-4e8c-a817-1d4a631f9365</stp>
        <tr r="E19" s="3"/>
      </tp>
    </main>
    <main first="rtdsrv_eco_9d7a82c420e24e37af72e24b06b17f49">
      <tp>
        <v>2</v>
        <stp/>
        <stp>cd161e7f-4fe6-41f8-b042-84e55e0db1e4</stp>
        <tr r="F11" s="4"/>
      </tp>
    </main>
    <main first="rtdsrv_eco_9d7a82c420e24e37af72e24b06b17f49">
      <tp>
        <v>2</v>
        <stp/>
        <stp>39376996-bc17-437c-8ff0-45fc12eb2994</stp>
        <tr r="D39" s="4"/>
      </tp>
      <tp>
        <v>2</v>
        <stp/>
        <stp>c3140231-7e9d-4bd8-92be-8f671c1680fe</stp>
        <tr r="J6" s="7"/>
      </tp>
      <tp>
        <v>2</v>
        <stp/>
        <stp>df5d7cff-3e61-4eca-9a6e-88f64b7e5ba8</stp>
        <tr r="J37" s="4"/>
      </tp>
      <tp>
        <v>3</v>
        <stp/>
        <stp>23f39840-cb4e-47cd-95b2-9450e30600b2</stp>
        <tr r="I27" s="7"/>
      </tp>
      <tp>
        <v>3</v>
        <stp/>
        <stp>f9718d31-dce9-47a7-9441-70dfffa5b567</stp>
        <tr r="H14" s="7"/>
      </tp>
    </main>
    <main first="rtdsrv_eco_9d7a82c420e24e37af72e24b06b17f49">
      <tp>
        <v>2</v>
        <stp/>
        <stp>da42de63-89c9-4ad6-bce7-522c67a1939f</stp>
        <tr r="D16" s="1"/>
        <tr r="D16" s="1"/>
        <tr r="D16" s="1"/>
      </tp>
      <tp>
        <v>2</v>
        <stp/>
        <stp>e9240d19-7ce1-4ebe-8215-37272e5f6550</stp>
        <tr r="Q6" s="7"/>
      </tp>
      <tp>
        <v>2</v>
        <stp/>
        <stp>f7060591-3821-4a88-a8a2-c6e5afd44ae6</stp>
        <tr r="H44" s="5"/>
      </tp>
    </main>
    <main first="rtdsrv_eco_9d7a82c420e24e37af72e24b06b17f49">
      <tp>
        <v>2</v>
        <stp/>
        <stp>0f86f5a5-5b11-4691-8dcf-89ecfbece670</stp>
        <tr r="L30" s="1"/>
        <tr r="L30" s="1"/>
        <tr r="L30" s="1"/>
      </tp>
      <tp>
        <v>3</v>
        <stp/>
        <stp>7e7d11a0-3ae9-4e63-b2ff-017d1c85a929</stp>
        <tr r="G24" s="7"/>
      </tp>
    </main>
    <main first="rtdsrv_eco_9d7a82c420e24e37af72e24b06b17f49">
      <tp>
        <v>2</v>
        <stp/>
        <stp>1517e850-3e6c-420e-b318-286008f0e3ed</stp>
        <tr r="M22" s="1"/>
        <tr r="M22" s="1"/>
        <tr r="M22" s="1"/>
      </tp>
      <tp>
        <v>2</v>
        <stp/>
        <stp>d6d925b4-51de-487b-a29d-045f5322538b</stp>
        <tr r="F25" s="4"/>
      </tp>
    </main>
    <main first="rtdsrv_eco_9d7a82c420e24e37af72e24b06b17f49">
      <tp>
        <v>2</v>
        <stp/>
        <stp>fe907cfb-d750-4cc3-820c-526da8be422c</stp>
        <tr r="N50" s="5"/>
      </tp>
    </main>
    <main first="rtdsrv_eco_9d7a82c420e24e37af72e24b06b17f49">
      <tp>
        <v>2</v>
        <stp/>
        <stp>db2d33cf-1b01-4178-a970-2d81ba3a93f8</stp>
        <tr r="J49" s="4"/>
      </tp>
      <tp>
        <v>2</v>
        <stp/>
        <stp>029bb158-7dda-41ac-b3d0-de2437713824</stp>
        <tr r="K10" s="1"/>
        <tr r="K10" s="1"/>
      </tp>
      <tp>
        <v>2</v>
        <stp/>
        <stp>8d97feed-8241-4adc-8a01-b5172b83ed9f</stp>
        <tr r="D24" s="5"/>
      </tp>
    </main>
    <main first="rtdsrv_eco_9d7a82c420e24e37af72e24b06b17f49">
      <tp>
        <v>2</v>
        <stp/>
        <stp>e3e6cf0e-1c91-41ec-9df0-10e759ce600b</stp>
        <tr r="P13" s="7"/>
      </tp>
    </main>
    <main first="rtdsrv_eco_9d7a82c420e24e37af72e24b06b17f49">
      <tp>
        <v>2</v>
        <stp/>
        <stp>66fe6e43-a234-4eec-ab85-940c40daf50e</stp>
        <tr r="C14" s="4"/>
      </tp>
      <tp>
        <v>2</v>
        <stp/>
        <stp>d8b913de-0b22-44e1-8fb2-d0d6b5047515</stp>
        <tr r="F29" s="4"/>
      </tp>
      <tp>
        <v>2</v>
        <stp/>
        <stp>2ed7db6e-e78f-448c-a4e0-9436684690a0</stp>
        <tr r="N34" s="5"/>
      </tp>
      <tp>
        <v>3</v>
        <stp/>
        <stp>905c9e71-a492-4495-a471-29ff2bbee504</stp>
        <tr r="L25" s="7"/>
      </tp>
      <tp>
        <v>4</v>
        <stp/>
        <stp>4967fd7a-af55-4b87-a31e-d15a9f0b4539</stp>
        <tr r="O26" s="7"/>
      </tp>
      <tp>
        <v>2</v>
        <stp/>
        <stp>a9faced7-8bbd-4208-a5db-1bc2d00222e2</stp>
        <tr r="D36" s="4"/>
      </tp>
    </main>
    <main first="rtdsrv_eco_9d7a82c420e24e37af72e24b06b17f49">
      <tp>
        <v>2</v>
        <stp/>
        <stp>e68cbe2c-3de1-4c71-bb09-bc005bd9c87a</stp>
        <tr r="M8" s="7"/>
      </tp>
      <tp>
        <v>2</v>
        <stp/>
        <stp>4380aa2c-6a7f-4138-a961-458031ca665c</stp>
        <tr r="C26" s="1"/>
        <tr r="C26" s="1"/>
        <tr r="C26" s="1"/>
      </tp>
    </main>
    <main first="rtdsrv_eco_9d7a82c420e24e37af72e24b06b17f49">
      <tp>
        <v>2</v>
        <stp/>
        <stp>d197fd9c-ef6c-41b8-9071-b619dfd0f75f</stp>
        <tr r="F48" s="5"/>
      </tp>
    </main>
    <main first="rtdsrv_eco_9d7a82c420e24e37af72e24b06b17f49">
      <tp>
        <v>2</v>
        <stp/>
        <stp>bb6819f6-e662-4a4c-bacf-1f876358b35d</stp>
        <tr r="I22" s="5"/>
      </tp>
    </main>
    <main first="rtdsrv_eco_9d7a82c420e24e37af72e24b06b17f49">
      <tp>
        <v>2</v>
        <stp/>
        <stp>764aacdb-5693-4aff-8165-da35888a21a1</stp>
        <tr r="I47" s="4"/>
      </tp>
      <tp>
        <v>2</v>
        <stp/>
        <stp>d3d173ee-12bc-40e1-925d-cd9320e99924</stp>
        <tr r="C39" s="4"/>
      </tp>
      <tp>
        <v>2</v>
        <stp/>
        <stp>0fa9f491-5292-4726-addf-746958e8eae9</stp>
        <tr r="U7" s="7"/>
      </tp>
    </main>
    <main first="rtdsrv_eco_9d7a82c420e24e37af72e24b06b17f49">
      <tp>
        <v>2</v>
        <stp/>
        <stp>a1042cb9-5515-490d-b655-14bbfb2ce88c</stp>
        <tr r="V24" s="7"/>
      </tp>
      <tp>
        <v>4</v>
        <stp/>
        <stp>ebd7ae06-5d9d-479e-b783-c77aa59a6563</stp>
        <tr r="Y28" s="7"/>
      </tp>
    </main>
    <main first="rtdsrv_eco_9d7a82c420e24e37af72e24b06b17f49">
      <tp>
        <v>2</v>
        <stp/>
        <stp>9700ea02-caaa-4455-9249-59d0d414ea19</stp>
        <tr r="M34" s="1"/>
        <tr r="M34" s="1"/>
        <tr r="M34" s="1"/>
      </tp>
      <tp>
        <v>2</v>
        <stp/>
        <stp>b488b690-dc0b-4223-96f0-e49fd9ed9f08</stp>
        <tr r="Q10" s="7"/>
      </tp>
      <tp>
        <v>2</v>
        <stp/>
        <stp>44ac438a-09b2-4c94-8f88-3fc101419405</stp>
        <tr r="D48" s="4"/>
      </tp>
      <tp>
        <v>2</v>
        <stp/>
        <stp>806092ff-5138-421d-b163-f28cd83e5795</stp>
        <tr r="B3" s="2"/>
      </tp>
    </main>
    <main first="rtdsrv_eco_9d7a82c420e24e37af72e24b06b17f49">
      <tp>
        <v>2</v>
        <stp/>
        <stp>79766ba3-e4aa-4d57-9850-2bbb8c77fee7</stp>
        <tr r="X19" s="7"/>
      </tp>
    </main>
    <main first="rtdsrv_eco_9d7a82c420e24e37af72e24b06b17f49">
      <tp>
        <v>2</v>
        <stp/>
        <stp>3659d65d-a377-4f29-8230-9a0756adbd0e</stp>
        <tr r="M14" s="3"/>
      </tp>
      <tp>
        <v>2</v>
        <stp/>
        <stp>625a6318-9733-458c-bbc2-87d3accf64e8</stp>
        <tr r="F7" s="7"/>
      </tp>
    </main>
    <main first="rtdsrv_eco_9d7a82c420e24e37af72e24b06b17f49">
      <tp>
        <v>2</v>
        <stp/>
        <stp>111e5f80-7add-43f7-a5a0-196b73481d98</stp>
        <tr r="D15" s="4"/>
      </tp>
    </main>
    <main first="rtdsrv_eco_9d7a82c420e24e37af72e24b06b17f49">
      <tp>
        <v>2</v>
        <stp/>
        <stp>7d6ea163-2bd1-4601-a467-e809a347e374</stp>
        <tr r="H8" s="7"/>
      </tp>
    </main>
    <main first="rtdsrv_eco_9d7a82c420e24e37af72e24b06b17f49">
      <tp>
        <v>3</v>
        <stp/>
        <stp>1ea6e4d0-0c01-4093-92a8-91b82c8d59c6</stp>
        <tr r="B9" s="7"/>
      </tp>
      <tp>
        <v>2</v>
        <stp/>
        <stp>55dd7e8f-0bd0-4382-9a4e-83fa09b47480</stp>
        <tr r="N21" s="5"/>
      </tp>
      <tp>
        <v>2</v>
        <stp/>
        <stp>2fed1cc1-5c24-4804-bb9a-5313dc65d5d3</stp>
        <tr r="D6" s="7"/>
      </tp>
      <tp>
        <v>2</v>
        <stp/>
        <stp>10d8b288-6f43-4143-bd2a-582f91023d17</stp>
        <tr r="V17" s="7"/>
      </tp>
      <tp>
        <v>2</v>
        <stp/>
        <stp>73ba727b-dd7e-47f4-8b4b-dd8e08598a6f</stp>
        <tr r="L17" s="1"/>
        <tr r="L17" s="1"/>
      </tp>
      <tp>
        <v>4</v>
        <stp/>
        <stp>78f908cc-3b58-434c-ac4b-2010048008e5</stp>
        <tr r="S29" s="7"/>
      </tp>
    </main>
    <main first="rtdsrv_eco_9d7a82c420e24e37af72e24b06b17f49">
      <tp>
        <v>2</v>
        <stp/>
        <stp>cd290e7d-4348-4a17-b197-ba1e8d9c8fc2</stp>
        <tr r="F30" s="1"/>
        <tr r="F30" s="1"/>
      </tp>
    </main>
    <main first="rtdsrv_eco_9d7a82c420e24e37af72e24b06b17f49">
      <tp>
        <v>2</v>
        <stp/>
        <stp>44440508-dca0-42f6-86d1-a90562983d5e</stp>
        <tr r="E15" s="3"/>
      </tp>
      <tp>
        <v>2</v>
        <stp/>
        <stp>f5da5590-8243-4c4f-920d-df7ba6a72f67</stp>
        <tr r="X12" s="7"/>
      </tp>
      <tp>
        <v>2</v>
        <stp/>
        <stp>4e3fec86-fa3c-4343-8c15-f8a9006fe2c3</stp>
        <tr r="P13" s="5"/>
      </tp>
      <tp>
        <v>4</v>
        <stp/>
        <stp>bb9ddf4c-d655-4b6a-8686-91162bb9025a</stp>
        <tr r="S28" s="7"/>
      </tp>
    </main>
    <main first="rtdsrv_eco_9d7a82c420e24e37af72e24b06b17f49">
      <tp>
        <v>2</v>
        <stp/>
        <stp>23312b07-91bf-41f5-ba16-33830d3a8cb9</stp>
        <tr r="I51" s="5"/>
      </tp>
    </main>
    <main first="rtdsrv_eco_9d7a82c420e24e37af72e24b06b17f49">
      <tp>
        <v>2</v>
        <stp/>
        <stp>8c214d1b-9abd-48ee-80ba-bc54ea921cb8</stp>
        <tr r="G17" s="1"/>
        <tr r="G17" s="1"/>
        <tr r="G17" s="1"/>
      </tp>
    </main>
    <main first="rtdsrv_eco_9d7a82c420e24e37af72e24b06b17f49">
      <tp>
        <v>2</v>
        <stp/>
        <stp>8273659c-ed6d-4c88-b4c1-70eba3acab16</stp>
        <tr r="F8" s="5"/>
      </tp>
    </main>
    <main first="rtdsrv_eco_9d7a82c420e24e37af72e24b06b17f49">
      <tp>
        <v>2</v>
        <stp/>
        <stp>3e2c440d-3280-479c-8557-da9d48e3d55e</stp>
        <tr r="F32" s="5"/>
      </tp>
    </main>
    <main first="rtdsrv_eco_9d7a82c420e24e37af72e24b06b17f49">
      <tp>
        <v>2</v>
        <stp/>
        <stp>94202d72-71eb-4bf5-8a20-99da0154d3d9</stp>
        <tr r="I46" s="4"/>
      </tp>
    </main>
    <main first="rtdsrv_eco_9d7a82c420e24e37af72e24b06b17f49">
      <tp>
        <v>2</v>
        <stp/>
        <stp>6e8930db-8779-4b53-a0d9-5afc7cbbace8</stp>
        <tr r="D48" s="5"/>
      </tp>
      <tp>
        <v>2</v>
        <stp/>
        <stp>d25ad328-5173-4102-9f4a-2847ec49d2da</stp>
        <tr r="V14" s="7"/>
      </tp>
      <tp>
        <v>2</v>
        <stp/>
        <stp>b080673f-feb4-46c2-8109-78c2b90be97a</stp>
        <tr r="X20" s="7"/>
      </tp>
      <tp>
        <v>4</v>
        <stp/>
        <stp>5a7c86ca-10ae-47ae-b055-3e2c614ad9d2</stp>
        <tr r="B17" s="7"/>
      </tp>
    </main>
    <main first="rtdsrv_eco_9d7a82c420e24e37af72e24b06b17f49">
      <tp>
        <v>2</v>
        <stp/>
        <stp>663f5925-0a23-4222-b312-c33a20751db7</stp>
        <tr r="F35" s="4"/>
      </tp>
    </main>
    <main first="rtdsrv_eco_9d7a82c420e24e37af72e24b06b17f49">
      <tp>
        <v>3</v>
        <stp/>
        <stp>11cad60f-e5b1-43c3-8f9d-4b8ae06a0a90</stp>
        <tr r="D14" s="7"/>
      </tp>
      <tp>
        <v>2</v>
        <stp/>
        <stp>af88db8c-c0ee-4dcf-a3f6-bfcd0b2d88bc</stp>
        <tr r="C37" s="5"/>
      </tp>
    </main>
    <main first="rtdsrv_eco_9d7a82c420e24e37af72e24b06b17f49">
      <tp>
        <v>3</v>
        <stp/>
        <stp>ce53877f-b07f-4d89-ab78-5a965be07fcd</stp>
        <tr r="J23" s="7"/>
      </tp>
      <tp>
        <v>2</v>
        <stp/>
        <stp>e92f5649-469d-4380-a5e5-e41eee3e5d20</stp>
        <tr r="I15" s="5"/>
      </tp>
      <tp>
        <v>2</v>
        <stp/>
        <stp>bf19d9cc-2f23-4549-b9e5-2848edc446c0</stp>
        <tr r="I33" s="1"/>
        <tr r="I33" s="1"/>
        <tr r="I33" s="1"/>
      </tp>
      <tp>
        <v>2</v>
        <stp/>
        <stp>a1044595-68ec-4d38-b5a3-76fbe17e47e4</stp>
        <tr r="M28" s="5"/>
      </tp>
    </main>
    <main first="rtdsrv_eco_9d7a82c420e24e37af72e24b06b17f49">
      <tp>
        <v>3</v>
        <stp/>
        <stp>4a49c9af-33a1-46f1-9f60-c62c521bf3c6</stp>
        <tr r="B6" s="7"/>
      </tp>
    </main>
    <main first="rtdsrv_eco_9d7a82c420e24e37af72e24b06b17f49">
      <tp>
        <v>2</v>
        <stp/>
        <stp>55484fd9-956e-4f9c-8f67-5768dbcb2108</stp>
        <tr r="I34" s="4"/>
      </tp>
    </main>
    <main first="rtdsrv_eco_9d7a82c420e24e37af72e24b06b17f49">
      <tp>
        <v>2</v>
        <stp/>
        <stp>bfc759a8-4207-4fb4-96f7-f4037ef7d3ff</stp>
        <tr r="S15" s="7"/>
      </tp>
    </main>
    <main first="rtdsrv_eco_9d7a82c420e24e37af72e24b06b17f49">
      <tp>
        <v>2</v>
        <stp/>
        <stp>3777b7b1-6971-43d3-a9db-a6d495c9f915</stp>
        <tr r="I34" s="1"/>
        <tr r="I34" s="1"/>
        <tr r="I34" s="1"/>
      </tp>
      <tp>
        <v>2</v>
        <stp/>
        <stp>84aa4603-d7ac-4ebc-9ca8-816bb76589fb</stp>
        <tr r="U22" s="7"/>
      </tp>
      <tp>
        <v>2</v>
        <stp/>
        <stp>2acc36c9-d17d-497a-b4d6-fce437bd7981</stp>
        <tr r="I13" s="3"/>
      </tp>
      <tp>
        <v>2</v>
        <stp/>
        <stp>d7fcdc63-e21d-4e18-9c91-f26f78d35a82</stp>
        <tr r="X14" s="7"/>
      </tp>
    </main>
    <main first="rtdsrv_eco_9d7a82c420e24e37af72e24b06b17f49">
      <tp>
        <v>2</v>
        <stp/>
        <stp>27adf1bc-f1b9-403d-ac69-a9567f1de66e</stp>
        <tr r="K32" s="5"/>
      </tp>
      <tp>
        <v>2</v>
        <stp/>
        <stp>50269b60-5f9b-4674-9bb8-1c3a99ae702b</stp>
        <tr r="M19" s="5"/>
      </tp>
    </main>
    <main first="rtdsrv_eco_9d7a82c420e24e37af72e24b06b17f49">
      <tp>
        <v>4</v>
        <stp/>
        <stp>fa32f262-38d1-4d65-a48f-1235de507afd</stp>
        <tr r="Q21" s="7"/>
      </tp>
    </main>
    <main first="rtdsrv_eco_9d7a82c420e24e37af72e24b06b17f49">
      <tp>
        <v>2</v>
        <stp/>
        <stp>992a7525-2047-4e21-9835-63bda0b6ed89</stp>
        <tr r="T20" s="7"/>
      </tp>
    </main>
    <main first="rtdsrv_eco_9d7a82c420e24e37af72e24b06b17f49">
      <tp>
        <v>2</v>
        <stp/>
        <stp>07085e99-1425-479e-adb5-f5f8781252a1</stp>
        <tr r="R12" s="7"/>
      </tp>
      <tp>
        <v>2</v>
        <stp/>
        <stp>d403c1c7-626b-465f-8870-a6d056879938</stp>
        <tr r="M19" s="1"/>
        <tr r="M19" s="1"/>
      </tp>
    </main>
    <main first="rtdsrv_eco_9d7a82c420e24e37af72e24b06b17f49">
      <tp>
        <v>2</v>
        <stp/>
        <stp>80f029b7-4a18-4135-b4ef-6aa80418ec33</stp>
        <tr r="F39" s="4"/>
      </tp>
    </main>
    <main first="rtdsrv_eco_9d7a82c420e24e37af72e24b06b17f49">
      <tp>
        <v>2</v>
        <stp/>
        <stp>d8856c54-51a8-4251-b408-8ec8d0219a57</stp>
        <tr r="Q14" s="7"/>
      </tp>
      <tp>
        <v>2</v>
        <stp/>
        <stp>76b79ef8-56c7-4673-94a1-79755e0d23d8</stp>
        <tr r="F33" s="4"/>
      </tp>
    </main>
    <main first="rtdsrv_eco_9d7a82c420e24e37af72e24b06b17f49">
      <tp>
        <v>3</v>
        <stp/>
        <stp>22b58c0b-6c54-4719-9a03-0efc6c5f1302</stp>
        <tr r="G23" s="7"/>
      </tp>
    </main>
    <main first="rtdsrv_eco_9d7a82c420e24e37af72e24b06b17f49">
      <tp>
        <v>2</v>
        <stp/>
        <stp>15a8f034-8da9-4321-8cd4-a6fa807a5524</stp>
        <tr r="G27" s="1"/>
        <tr r="G27" s="1"/>
      </tp>
      <tp>
        <v>2</v>
        <stp/>
        <stp>832fc30f-0593-4098-a7ef-0f36c12b7a17</stp>
        <tr r="D18" s="1"/>
        <tr r="D18" s="1"/>
      </tp>
      <tp>
        <v>3</v>
        <stp/>
        <stp>4ffff6b1-4f8f-413f-850d-9c2f824218a4</stp>
        <tr r="K25" s="7"/>
      </tp>
      <tp>
        <v>2</v>
        <stp/>
        <stp>dda5fb22-949e-4241-9bc7-393139206605</stp>
        <tr r="F41" s="5"/>
      </tp>
      <tp>
        <v>2</v>
        <stp/>
        <stp>2a52b19b-680f-4569-9143-7a2f85faed14</stp>
        <tr r="C30" s="4"/>
      </tp>
      <tp>
        <v>3</v>
        <stp/>
        <stp>106e0327-057e-453b-a1dc-d06e98724f1f</stp>
        <tr r="E23" s="7"/>
      </tp>
    </main>
    <main first="rtdsrv_eco_9d7a82c420e24e37af72e24b06b17f49">
      <tp>
        <v>2</v>
        <stp/>
        <stp>5ee210b2-8949-4222-a1fa-dac4bffcfe95</stp>
        <tr r="P16" s="5"/>
      </tp>
    </main>
    <main first="rtdsrv_eco_9d7a82c420e24e37af72e24b06b17f49">
      <tp>
        <v>2</v>
        <stp/>
        <stp>126eb98a-ee7c-4de2-8729-0a1f055f9a2e</stp>
        <tr r="D24" s="4"/>
      </tp>
      <tp>
        <v>2</v>
        <stp/>
        <stp>2e5c1047-a451-4fd4-a687-e3f17debe4e4</stp>
        <tr r="M33" s="3"/>
      </tp>
      <tp>
        <v>2</v>
        <stp/>
        <stp>cb340393-590c-4c59-9321-645378cf7808</stp>
        <tr r="M31" s="1"/>
        <tr r="M31" s="1"/>
        <tr r="M31" s="1"/>
      </tp>
      <tp>
        <v>2</v>
        <stp/>
        <stp>d14e592e-5a8b-4b6f-ad36-6013cefd7fc1</stp>
        <tr r="C5" s="5"/>
      </tp>
      <tp>
        <v>4</v>
        <stp/>
        <stp>685244c9-44e7-4554-b5c3-40df811895a0</stp>
        <tr r="N26" s="7"/>
      </tp>
    </main>
    <main first="rtdsrv_eco_9d7a82c420e24e37af72e24b06b17f49">
      <tp>
        <v>2</v>
        <stp/>
        <stp>176da015-8067-4d55-8757-b4df14ebbdd3</stp>
        <tr r="AA7" s="7"/>
      </tp>
      <tp>
        <v>2</v>
        <stp/>
        <stp>76afd299-1947-49e2-955e-98ed12c7dcd5</stp>
        <tr r="M20" s="1"/>
        <tr r="M20" s="1"/>
      </tp>
      <tp>
        <v>2</v>
        <stp/>
        <stp>172c006a-7d9f-463d-a715-1172a713785d</stp>
        <tr r="F5" s="5"/>
      </tp>
    </main>
    <main first="rtdsrv_eco_9d7a82c420e24e37af72e24b06b17f49">
      <tp>
        <v>2</v>
        <stp/>
        <stp>63f6f81e-7158-4171-8a30-153dfc54b37d</stp>
        <tr r="AA16" s="7"/>
      </tp>
    </main>
    <main first="rtdsrv_eco_9d7a82c420e24e37af72e24b06b17f49">
      <tp>
        <v>2</v>
        <stp/>
        <stp>da41732b-d961-4a97-9dfd-0b412f039886</stp>
        <tr r="C38" s="5"/>
      </tp>
    </main>
    <main first="rtdsrv_eco_9d7a82c420e24e37af72e24b06b17f49">
      <tp>
        <v>2</v>
        <stp/>
        <stp>4cee80fe-f56e-4d09-a10b-c17a6e4ba304</stp>
        <tr r="T12" s="7"/>
      </tp>
      <tp>
        <v>2</v>
        <stp/>
        <stp>8be0a856-a2f3-48a9-bb29-a928da75636f</stp>
        <tr r="I44" s="4"/>
      </tp>
    </main>
    <main first="rtdsrv_eco_9d7a82c420e24e37af72e24b06b17f49">
      <tp>
        <v>2</v>
        <stp/>
        <stp>127dafad-a0bc-4e7f-b1de-38907df78054</stp>
        <tr r="R9" s="7"/>
      </tp>
      <tp>
        <v>2</v>
        <stp/>
        <stp>08d4f265-d2f9-417a-99c9-b6ceb0c76102</stp>
        <tr r="M17" s="5"/>
      </tp>
      <tp>
        <v>2</v>
        <stp/>
        <stp>5a157c47-34c6-474e-a10b-fc9399f92ee9</stp>
        <tr r="N25" s="5"/>
      </tp>
      <tp>
        <v>4</v>
        <stp/>
        <stp>0186e913-9f93-4d39-bc79-07082780ad4f</stp>
        <tr r="W26" s="7"/>
      </tp>
    </main>
    <main first="rtdsrv_eco_9d7a82c420e24e37af72e24b06b17f49">
      <tp>
        <v>2</v>
        <stp/>
        <stp>d392eecd-c0b1-4d7b-a00f-385063d90760</stp>
        <tr r="D7" s="1"/>
        <tr r="D7" s="1"/>
        <tr r="D7" s="1"/>
      </tp>
    </main>
    <main first="rtdsrv_eco_9d7a82c420e24e37af72e24b06b17f49">
      <tp>
        <v>3</v>
        <stp/>
        <stp>3d091982-ac90-4135-8a26-f2cb332faab0</stp>
        <tr r="F23" s="7"/>
      </tp>
      <tp>
        <v>2</v>
        <stp/>
        <stp>94b661c3-93f5-459f-b598-b9015edecd18</stp>
        <tr r="U8" s="7"/>
      </tp>
      <tp>
        <v>2</v>
        <stp/>
        <stp>f9d2f5df-bcc2-4e72-9b0f-94b8575475b9</stp>
        <tr r="I29" s="4"/>
      </tp>
    </main>
    <main first="rtdsrv_eco_9d7a82c420e24e37af72e24b06b17f49">
      <tp>
        <v>2</v>
        <stp/>
        <stp>183e84a7-d9bb-4d13-b9ca-268e0af685de</stp>
        <tr r="O16" s="7"/>
      </tp>
      <tp>
        <v>2</v>
        <stp/>
        <stp>9dd1f8e4-c960-43f1-99ad-83e7ab05ad8f</stp>
        <tr r="V19" s="7"/>
      </tp>
    </main>
    <main first="rtdsrv_eco_9d7a82c420e24e37af72e24b06b17f49">
      <tp>
        <v>2</v>
        <stp/>
        <stp>5e10ec5b-93e6-43a9-8387-bb18d5502369</stp>
        <tr r="J17" s="1"/>
        <tr r="J17" s="1"/>
        <tr r="J17" s="1"/>
      </tp>
      <tp>
        <v>2</v>
        <stp/>
        <stp>931fef25-ae06-4684-b880-e47dada4022c</stp>
        <tr r="L7" s="7"/>
      </tp>
    </main>
    <main first="rtdsrv_eco_9d7a82c420e24e37af72e24b06b17f49">
      <tp>
        <v>2</v>
        <stp/>
        <stp>b863620e-1c39-413a-85ea-32ad34a35c0b</stp>
        <tr r="F14" s="4"/>
      </tp>
      <tp>
        <v>2</v>
        <stp/>
        <stp>2dce9dea-4d17-48ba-840a-d849e6a551b2</stp>
        <tr r="U14" s="7"/>
      </tp>
      <tp>
        <v>2</v>
        <stp/>
        <stp>a34b5ba4-2f8f-4e50-8325-d8259f700e6c</stp>
        <tr r="Q15" s="1"/>
      </tp>
      <tp>
        <v>2</v>
        <stp/>
        <stp>cd3fc629-f43d-4723-acad-1ef4aa29b80d</stp>
        <tr r="I12" s="3"/>
      </tp>
      <tp>
        <v>2</v>
        <stp/>
        <stp>ac8ef603-8917-4484-ac86-c78328875429</stp>
        <tr r="F22" s="1"/>
        <tr r="F22" s="1"/>
      </tp>
      <tp>
        <v>2</v>
        <stp/>
        <stp>c4b3f0b9-5683-4dad-8506-c86113e284e2</stp>
        <tr r="L9" s="1"/>
        <tr r="L9" s="1"/>
        <tr r="L9" s="1"/>
      </tp>
      <tp>
        <v>4</v>
        <stp/>
        <stp>c367d20a-1a6c-4b87-a29e-a0f55ea7d139</stp>
        <tr r="P28" s="7"/>
      </tp>
    </main>
    <main first="rtdsrv_eco_9d7a82c420e24e37af72e24b06b17f49">
      <tp>
        <v>2</v>
        <stp/>
        <stp>f41cd5d9-69d6-4cf8-a272-b0d36d95c658</stp>
        <tr r="M36" s="5"/>
      </tp>
    </main>
    <main first="rtdsrv_eco_9d7a82c420e24e37af72e24b06b17f49">
      <tp>
        <v>3</v>
        <stp/>
        <stp>9a35e76f-4e85-483f-a394-703e35b64b2b</stp>
        <tr r="J28" s="7"/>
      </tp>
      <tp>
        <v>3</v>
        <stp/>
        <stp>f8328fd3-a305-426b-a2a6-23a157829b3b</stp>
        <tr r="G19" s="7"/>
      </tp>
    </main>
    <main first="rtdsrv_eco_9d7a82c420e24e37af72e24b06b17f49">
      <tp>
        <v>2</v>
        <stp/>
        <stp>c0e96883-456f-4276-acfb-c6dd3c4f4cc6</stp>
        <tr r="D50" s="4"/>
      </tp>
      <tp>
        <v>3</v>
        <stp/>
        <stp>33f4209c-bed2-44da-afa4-d5f9c7aaa93a</stp>
        <tr r="G16" s="7"/>
      </tp>
      <tp>
        <v>2</v>
        <stp/>
        <stp>8673ea9d-3aa0-48b2-a39f-6e216c82a395</stp>
        <tr r="Y23" s="7"/>
      </tp>
    </main>
    <main first="rtdsrv_eco_9d7a82c420e24e37af72e24b06b17f49">
      <tp>
        <v>3</v>
        <stp/>
        <stp>46360f91-0e1a-4c28-a131-30a66823d961</stp>
        <tr r="F30" s="7"/>
      </tp>
      <tp>
        <v>2</v>
        <stp/>
        <stp>9b4ab938-d77f-495e-a620-fc664b5f738f</stp>
        <tr r="Y25" s="7"/>
      </tp>
    </main>
    <main first="rtdsrv_eco_9d7a82c420e24e37af72e24b06b17f49">
      <tp>
        <v>2</v>
        <stp/>
        <stp>56a6ad82-cbd1-490d-8d21-2a8ff97fde9b</stp>
        <tr r="I32" s="4"/>
      </tp>
    </main>
    <main first="rtdsrv_eco_9d7a82c420e24e37af72e24b06b17f49">
      <tp>
        <v>2</v>
        <stp/>
        <stp>aaf6f8ae-cc51-46db-9516-26b037631283</stp>
        <tr r="M31" s="5"/>
      </tp>
    </main>
    <main first="rtdsrv_eco_9d7a82c420e24e37af72e24b06b17f49">
      <tp>
        <v>2</v>
        <stp/>
        <stp>27997310-0df2-4ea8-884d-e9fe4cdbb849</stp>
        <tr r="I39" s="5"/>
      </tp>
      <tp>
        <v>4</v>
        <stp/>
        <stp>77464258-9272-4d0f-9567-418c7026b704</stp>
        <tr r="T29" s="7"/>
      </tp>
      <tp>
        <v>2</v>
        <stp/>
        <stp>6401ee6b-53be-4e9f-b958-8dd1b0c01946</stp>
        <tr r="I26" s="3"/>
      </tp>
      <tp>
        <v>4</v>
        <stp/>
        <stp>6891ad4f-bccb-4985-8789-c6f949f2cf7b</stp>
        <tr r="R29" s="7"/>
      </tp>
    </main>
    <main first="rtdsrv_eco_9d7a82c420e24e37af72e24b06b17f49">
      <tp>
        <v>2</v>
        <stp/>
        <stp>2c56385a-e467-41d8-bb8b-85752f06771b</stp>
        <tr r="C41" s="5"/>
      </tp>
      <tp>
        <v>2</v>
        <stp/>
        <stp>cbf961c1-7d36-482f-93a5-987d3551046c</stp>
        <tr r="N11" s="5"/>
      </tp>
    </main>
    <main first="rtdsrv_eco_9d7a82c420e24e37af72e24b06b17f49">
      <tp>
        <v>2</v>
        <stp/>
        <stp>1d442b38-b7e1-4096-9096-a557147460e7</stp>
        <tr r="R10" s="7"/>
      </tp>
      <tp>
        <v>2</v>
        <stp/>
        <stp>c7a6cd2c-8d7e-47e2-8c63-7b430e2c52c8</stp>
        <tr r="Y22" s="7"/>
      </tp>
    </main>
    <main first="rtdsrv_eco_9d7a82c420e24e37af72e24b06b17f49">
      <tp>
        <v>3</v>
        <stp/>
        <stp>cc023274-b3b9-4018-8f51-7c256efd6b3e</stp>
        <tr r="L26" s="7"/>
      </tp>
      <tp>
        <v>2</v>
        <stp/>
        <stp>0f2ab66b-5b9b-4d8f-9d73-7ba91839f4d3</stp>
        <tr r="K25" s="5"/>
      </tp>
      <tp>
        <v>2</v>
        <stp/>
        <stp>d4b6d2b9-5fd9-42bc-884c-86d7c92d5104</stp>
        <tr r="M27" s="5"/>
      </tp>
    </main>
    <main first="rtdsrv_eco_9d7a82c420e24e37af72e24b06b17f49">
      <tp>
        <v>2</v>
        <stp/>
        <stp>a51c1520-8af9-47a1-9dcc-b47ec2a7b639</stp>
        <tr r="H19" s="1"/>
        <tr r="H19" s="1"/>
        <tr r="H19" s="1"/>
      </tp>
      <tp>
        <v>2</v>
        <stp/>
        <stp>c1a8cde3-a87d-469c-858f-6a08f5912a76</stp>
        <tr r="C11" s="5"/>
      </tp>
      <tp>
        <v>2</v>
        <stp/>
        <stp>fc584cac-95d3-4ab3-b640-4b160d587b0f</stp>
        <tr r="U16" s="7"/>
      </tp>
      <tp>
        <v>2</v>
        <stp/>
        <stp>20d33384-d284-457d-bb96-41fa44ceee88</stp>
        <tr r="AB14" s="7"/>
      </tp>
      <tp>
        <v>2</v>
        <stp/>
        <stp>d0217b34-c206-4016-a230-2c12443fd9dd</stp>
        <tr r="I36" s="5"/>
      </tp>
    </main>
    <main first="rtdsrv_eco_9d7a82c420e24e37af72e24b06b17f49">
      <tp>
        <v>2</v>
        <stp/>
        <stp>cb8542b7-8338-4d98-b3a0-37df69c91e86</stp>
        <tr r="D30" s="4"/>
      </tp>
    </main>
    <main first="rtdsrv_eco_9d7a82c420e24e37af72e24b06b17f49">
      <tp>
        <v>2</v>
        <stp/>
        <stp>562ef001-115e-4a2b-95f0-3a7890b1180a</stp>
        <tr r="X25" s="7"/>
      </tp>
    </main>
    <main first="rtdsrv_eco_9d7a82c420e24e37af72e24b06b17f49">
      <tp>
        <v>3</v>
        <stp/>
        <stp>a1fe62bb-3b9e-4a3d-8c93-7a554f1f406c</stp>
        <tr r="D27" s="7"/>
      </tp>
      <tp>
        <v>2</v>
        <stp/>
        <stp>fe5f2c36-55a2-41d1-b840-8033f8f4dd1f</stp>
        <tr r="F39" s="5"/>
      </tp>
      <tp>
        <v>2</v>
        <stp/>
        <stp>4f247dd8-6f25-4d28-90a9-e847466e39cb</stp>
        <tr r="K48" s="5"/>
      </tp>
    </main>
    <main first="rtdsrv_eco_9d7a82c420e24e37af72e24b06b17f49">
      <tp>
        <v>2</v>
        <stp/>
        <stp>299e4c66-2d9f-4605-b4db-c3f383c87ce9</stp>
        <tr r="C22" s="4"/>
      </tp>
      <tp>
        <v>2</v>
        <stp/>
        <stp>7a1300c1-6e69-42fb-9b29-feda59bd11a5</stp>
        <tr r="N20" s="5"/>
      </tp>
    </main>
    <main first="rtdsrv_eco_9d7a82c420e24e37af72e24b06b17f49">
      <tp>
        <v>2</v>
        <stp/>
        <stp>56866ec4-9c52-48af-880f-b6d47edc454b</stp>
        <tr r="H21" s="5"/>
      </tp>
    </main>
    <main first="rtdsrv_eco_9d7a82c420e24e37af72e24b06b17f49">
      <tp>
        <v>2</v>
        <stp/>
        <stp>29cb379b-5c40-4544-92bb-da271e57531e</stp>
        <tr r="Z23" s="7"/>
      </tp>
      <tp>
        <v>2</v>
        <stp/>
        <stp>120901a7-752e-4cc8-b723-e03da5886a16</stp>
        <tr r="Q12" s="7"/>
      </tp>
    </main>
    <main first="rtdsrv_eco_9d7a82c420e24e37af72e24b06b17f49">
      <tp>
        <v>2</v>
        <stp/>
        <stp>e23d45de-65b0-4068-834c-179bcf6c36a3</stp>
        <tr r="G26" s="1"/>
        <tr r="G26" s="1"/>
        <tr r="G26" s="1"/>
      </tp>
      <tp>
        <v>2</v>
        <stp/>
        <stp>c5aa8ab5-e87c-46f9-a733-a434966a1cb6</stp>
        <tr r="J15" s="4"/>
      </tp>
    </main>
    <main first="rtdsrv_eco_9d7a82c420e24e37af72e24b06b17f49">
      <tp>
        <v>2</v>
        <stp/>
        <stp>78b31456-3ff2-4537-8a6a-f144fd1f36e5</stp>
        <tr r="Y10" s="7"/>
      </tp>
      <tp>
        <v>2</v>
        <stp/>
        <stp>482973c6-d52a-4421-8e2e-6ca9a6498dd8</stp>
        <tr r="I11" s="1"/>
        <tr r="I11" s="1"/>
        <tr r="I11" s="1"/>
      </tp>
    </main>
    <main first="rtdsrv_eco_9d7a82c420e24e37af72e24b06b17f49">
      <tp>
        <v>2</v>
        <stp/>
        <stp>eeda5cec-ef9d-4ddc-9490-e23debe1c415</stp>
        <tr r="E27" s="3"/>
      </tp>
    </main>
    <main first="rtdsrv_eco_9d7a82c420e24e37af72e24b06b17f49">
      <tp>
        <v>2</v>
        <stp/>
        <stp>66be441b-dde0-4386-b904-7ac728eb4d49</stp>
        <tr r="N23" s="1"/>
        <tr r="N23" s="1"/>
      </tp>
      <tp>
        <v>2</v>
        <stp/>
        <stp>1a3d890f-7e5b-456c-a550-634f21668ffb</stp>
        <tr r="H18" s="1"/>
        <tr r="H18" s="1"/>
      </tp>
    </main>
    <main first="rtdsrv_eco_9d7a82c420e24e37af72e24b06b17f49">
      <tp>
        <v>2</v>
        <stp/>
        <stp>55d75eb7-0021-442d-967f-05cf2b991996</stp>
        <tr r="D19" s="1"/>
        <tr r="D19" s="1"/>
      </tp>
      <tp>
        <v>2</v>
        <stp/>
        <stp>5a7c7f76-3e02-4227-876e-b9eb82301ce1</stp>
        <tr r="N8" s="7"/>
      </tp>
      <tp>
        <v>2</v>
        <stp/>
        <stp>3d737822-dbf0-4aa2-842d-4ee830aa4032</stp>
        <tr r="C31" s="4"/>
      </tp>
      <tp>
        <v>2</v>
        <stp/>
        <stp>299ecbeb-6257-4704-b1f3-0282e1009aa2</stp>
        <tr r="M14" s="7"/>
      </tp>
    </main>
    <main first="rtdsrv_eco_9d7a82c420e24e37af72e24b06b17f49">
      <tp>
        <v>2</v>
        <stp/>
        <stp>3377d1b1-8b79-4756-aded-75f9849a2588</stp>
        <tr r="P42" s="5"/>
      </tp>
      <tp>
        <v>2</v>
        <stp/>
        <stp>04179883-f30c-450a-a1bd-00e6f572d18c</stp>
        <tr r="C33" s="5"/>
      </tp>
      <tp>
        <v>2</v>
        <stp/>
        <stp>d4398a85-2ad4-4858-9ee2-8c3d049450f9</stp>
        <tr r="R7" s="7"/>
      </tp>
      <tp>
        <v>2</v>
        <stp/>
        <stp>a8a94a11-77ce-4021-8b6f-c47be072904f</stp>
        <tr r="F20" s="4"/>
      </tp>
    </main>
    <main first="rtdsrv_eco_9d7a82c420e24e37af72e24b06b17f49">
      <tp>
        <v>2</v>
        <stp/>
        <stp>21fdfdac-88cf-48e5-85d9-a6f91d57f3c9</stp>
        <tr r="F6" s="5"/>
      </tp>
    </main>
    <main first="rtdsrv_eco_9d7a82c420e24e37af72e24b06b17f49">
      <tp>
        <v>2</v>
        <stp/>
        <stp>d4151010-dea9-45f0-9d48-e97f6c737ced</stp>
        <tr r="H10" s="1"/>
        <tr r="H10" s="1"/>
      </tp>
    </main>
    <main first="rtdsrv_eco_9d7a82c420e24e37af72e24b06b17f49">
      <tp>
        <v>2</v>
        <stp/>
        <stp>7342c63a-2b14-4f79-a430-646fbab7658a</stp>
        <tr r="K18" s="1"/>
        <tr r="K18" s="1"/>
        <tr r="K18" s="1"/>
      </tp>
    </main>
    <main first="rtdsrv_eco_9d7a82c420e24e37af72e24b06b17f49">
      <tp>
        <v>4</v>
        <stp/>
        <stp>f43672e6-7c27-4c9e-b95c-46d3123d0887</stp>
        <tr r="Q28" s="7"/>
      </tp>
      <tp>
        <v>2</v>
        <stp/>
        <stp>2a3e75f1-324b-4e20-a5a6-c384ba2b39b5</stp>
        <tr r="D11" s="5"/>
      </tp>
      <tp>
        <v>2</v>
        <stp/>
        <stp>6504034a-e85e-413f-a793-6b3b537aa025</stp>
        <tr r="F19" s="1"/>
        <tr r="F19" s="1"/>
        <tr r="F19" s="1"/>
      </tp>
      <tp>
        <v>2</v>
        <stp/>
        <stp>124a9eb3-b314-42e3-98ba-aafb59b93a93</stp>
        <tr r="E26" s="1"/>
        <tr r="E26" s="1"/>
      </tp>
    </main>
    <main first="rtdsrv_eco_9d7a82c420e24e37af72e24b06b17f49">
      <tp>
        <v>2</v>
        <stp/>
        <stp>0b96b9f0-c036-4512-b2df-4d4455553b22</stp>
        <tr r="C43" s="4"/>
      </tp>
      <tp>
        <v>2</v>
        <stp/>
        <stp>c9135a11-277e-4b31-ba2a-dc1d028aeeea</stp>
        <tr r="J39" s="4"/>
      </tp>
    </main>
    <main first="rtdsrv_eco_9d7a82c420e24e37af72e24b06b17f49">
      <tp>
        <v>2</v>
        <stp/>
        <stp>26857bd1-f1b0-403c-b8e2-f9fcc34b2c70</stp>
        <tr r="M12" s="1"/>
        <tr r="M12" s="1"/>
      </tp>
      <tp>
        <v>2</v>
        <stp/>
        <stp>442543ad-52c0-44bd-bed1-fe9ff80162b1</stp>
        <tr r="C23" s="5"/>
      </tp>
    </main>
    <main first="rtdsrv_eco_9d7a82c420e24e37af72e24b06b17f49">
      <tp>
        <v>2</v>
        <stp/>
        <stp>0cb85902-e49f-485e-a506-f6883cdcab0f</stp>
        <tr r="Z14" s="7"/>
      </tp>
      <tp>
        <v>2</v>
        <stp/>
        <stp>5e21a91b-4263-4053-af48-8231cb105b78</stp>
        <tr r="V12" s="7"/>
      </tp>
    </main>
    <main first="rtdsrv_eco_9d7a82c420e24e37af72e24b06b17f49">
      <tp>
        <v>2</v>
        <stp/>
        <stp>234873e2-7849-4318-a931-fe37437c87a7</stp>
        <tr r="S7" s="7"/>
      </tp>
      <tp>
        <v>2</v>
        <stp/>
        <stp>9b0fdb6f-3919-4f9c-9e9d-bb4adf5560df</stp>
        <tr r="E33" s="1"/>
        <tr r="E33" s="1"/>
      </tp>
      <tp>
        <v>2</v>
        <stp/>
        <stp>5c828fff-87a1-4dfc-b3ad-4b392f656f6f</stp>
        <tr r="D34" s="4"/>
      </tp>
      <tp>
        <v>4</v>
        <stp/>
        <stp>29362f5a-636b-4f5e-8fc8-af4150e50db3</stp>
        <tr r="R23" s="7"/>
      </tp>
      <tp>
        <v>2</v>
        <stp/>
        <stp>f154636f-fb86-48c2-b798-0eb1249f4cb6</stp>
        <tr r="C21" s="1"/>
        <tr r="C21" s="1"/>
      </tp>
    </main>
    <main first="rtdsrv_eco_9d7a82c420e24e37af72e24b06b17f49">
      <tp>
        <v>2</v>
        <stp/>
        <stp>fb0074f0-751d-47e5-a742-155c91575918</stp>
        <tr r="H5" s="5"/>
      </tp>
      <tp>
        <v>3</v>
        <stp/>
        <stp>f00e46e7-7412-4177-9779-c18a6ec988c7</stp>
        <tr r="I28" s="7"/>
      </tp>
      <tp>
        <v>2</v>
        <stp/>
        <stp>2dd91923-5ffc-49af-86d3-e7b82a6c6a71</stp>
        <tr r="Z27" s="7"/>
      </tp>
      <tp>
        <v>2</v>
        <stp/>
        <stp>d5e9634a-cf3d-4ff9-bcfd-c1739b154446</stp>
        <tr r="D11" s="4"/>
      </tp>
    </main>
    <main first="rtdsrv_eco_9d7a82c420e24e37af72e24b06b17f49">
      <tp>
        <v>2</v>
        <stp/>
        <stp>55dde9c2-71c1-479c-b245-97afe3fe95e0</stp>
        <tr r="J18" s="4"/>
      </tp>
    </main>
    <main first="rtdsrv_eco_9d7a82c420e24e37af72e24b06b17f49">
      <tp>
        <v>2</v>
        <stp/>
        <stp>bc6c9214-04d8-4ec7-ad13-9e101f0ad9b6</stp>
        <tr r="D25" s="5"/>
      </tp>
      <tp>
        <v>2</v>
        <stp/>
        <stp>59600e1c-bc16-467c-89e8-0c5fd53e939e</stp>
        <tr r="H12" s="1"/>
        <tr r="H12" s="1"/>
        <tr r="H12" s="1"/>
      </tp>
      <tp>
        <v>4</v>
        <stp/>
        <stp>c9775cd8-51ac-43b5-b9bc-0d544c3b6bc8</stp>
        <tr r="O29" s="7"/>
      </tp>
      <tp>
        <v>3</v>
        <stp/>
        <stp>2aa3694c-1a14-4740-a2b6-32df80488d69</stp>
        <tr r="J15" s="7"/>
      </tp>
      <tp>
        <v>2</v>
        <stp/>
        <stp>cb64e9be-8217-432e-9007-d18c9948cc9b</stp>
        <tr r="M32" s="1"/>
        <tr r="M32" s="1"/>
      </tp>
    </main>
    <main first="rtdsrv_eco_9d7a82c420e24e37af72e24b06b17f49">
      <tp>
        <v>2</v>
        <stp/>
        <stp>f22008f1-fe64-4e8d-ba1c-a7ca87614db6</stp>
        <tr r="M27" s="1"/>
        <tr r="M27" s="1"/>
        <tr r="M27" s="1"/>
      </tp>
    </main>
    <main first="rtdsrv_eco_9d7a82c420e24e37af72e24b06b17f49">
      <tp>
        <v>2</v>
        <stp/>
        <stp>3ec644a9-8ea5-4e1a-8add-b3bc750a676c</stp>
        <tr r="H17" s="5"/>
      </tp>
      <tp>
        <v>3</v>
        <stp/>
        <stp>76f3402d-2416-4f41-93f9-95d3d3f2b839</stp>
        <tr r="D10" s="7"/>
      </tp>
    </main>
    <main first="rtdsrv_eco_9d7a82c420e24e37af72e24b06b17f49">
      <tp>
        <v>2</v>
        <stp/>
        <stp>0890b74c-3247-48e3-88d6-ffa84a8bf19a</stp>
        <tr r="M31" s="3"/>
      </tp>
    </main>
    <main first="rtdsrv_eco_9d7a82c420e24e37af72e24b06b17f49">
      <tp>
        <v>2</v>
        <stp/>
        <stp>2e5fec3f-8998-4d4b-93a3-b1e8c36f5b66</stp>
        <tr r="AA11" s="7"/>
      </tp>
      <tp>
        <v>2</v>
        <stp/>
        <stp>75044528-c9d6-4343-a1b4-446cb8f78c6d</stp>
        <tr r="C18" s="4"/>
      </tp>
    </main>
    <main first="rtdsrv_eco_9d7a82c420e24e37af72e24b06b17f49">
      <tp>
        <v>2</v>
        <stp/>
        <stp>f300fe06-7d69-4f55-b885-58af189581c0</stp>
        <tr r="M16" s="5"/>
      </tp>
    </main>
    <main first="rtdsrv_eco_9d7a82c420e24e37af72e24b06b17f49">
      <tp>
        <v>2</v>
        <stp/>
        <stp>5c9fc7b9-2726-483e-8e47-8faac85e64d9</stp>
        <tr r="D30" s="1"/>
        <tr r="D30" s="1"/>
        <tr r="D30" s="1"/>
      </tp>
      <tp>
        <v>2</v>
        <stp/>
        <stp>a8db29c9-1636-40a7-ac57-b831b581bbf1</stp>
        <tr r="J52" s="4"/>
      </tp>
      <tp>
        <v>3</v>
        <stp/>
        <stp>d4dcd8bb-2f7d-44ab-94bf-dd449d8adcae</stp>
        <tr r="D8" s="7"/>
      </tp>
    </main>
    <main first="rtdsrv_eco_9d7a82c420e24e37af72e24b06b17f49">
      <tp>
        <v>2</v>
        <stp/>
        <stp>caffde98-c671-4158-a7b1-3d8a912fd594</stp>
        <tr r="C34" s="5"/>
      </tp>
    </main>
    <main first="rtdsrv_eco_9d7a82c420e24e37af72e24b06b17f49">
      <tp>
        <v>2</v>
        <stp/>
        <stp>a599a463-dd3c-44a2-a69c-603896fad51a</stp>
        <tr r="T13" s="7"/>
      </tp>
    </main>
    <main first="rtdsrv_eco_9d7a82c420e24e37af72e24b06b17f49">
      <tp>
        <v>2</v>
        <stp/>
        <stp>b5dc4987-53aa-4616-b3bc-0373df454ebb</stp>
        <tr r="T15" s="7"/>
      </tp>
      <tp>
        <v>2</v>
        <stp/>
        <stp>9c0b8d98-7ba8-4972-ad13-c8000a0f9753</stp>
        <tr r="D7" s="3"/>
      </tp>
      <tp>
        <v>2</v>
        <stp/>
        <stp>868d7ec8-9a84-43d7-9703-077a3dac1c12</stp>
        <tr r="I35" s="4"/>
      </tp>
      <tp>
        <v>2</v>
        <stp/>
        <stp>e8db90bf-a93b-48b4-8a57-7c470fab1030</stp>
        <tr r="J50" s="4"/>
      </tp>
      <tp>
        <v>2</v>
        <stp/>
        <stp>ba6b2a2c-ff9c-47e5-8a87-4d7bd48f1f5f</stp>
        <tr r="J7" s="7"/>
      </tp>
      <tp>
        <v>2</v>
        <stp/>
        <stp>ab75d168-9bd9-4618-b395-3837d75288ad</stp>
        <tr r="E12" s="3"/>
      </tp>
      <tp>
        <v>2</v>
        <stp/>
        <stp>f5348be1-00f5-47b8-85a7-e1113d3157b6</stp>
        <tr r="F36" s="5"/>
      </tp>
    </main>
    <main first="rtdsrv_eco_9d7a82c420e24e37af72e24b06b17f49">
      <tp>
        <v>2</v>
        <stp/>
        <stp>ecb095ad-60fd-4fb9-b6df-433340f7fb1a</stp>
        <tr r="G6" s="1"/>
        <tr r="G6" s="1"/>
      </tp>
    </main>
    <main first="rtdsrv_eco_9d7a82c420e24e37af72e24b06b17f49">
      <tp>
        <v>2</v>
        <stp/>
        <stp>fd2379d7-49ba-4a21-95a9-0b345aa9ff6c</stp>
        <tr r="J10" s="4"/>
      </tp>
      <tp>
        <v>2</v>
        <stp/>
        <stp>5d2c4e54-53c5-40f3-ab94-f37a8409be56</stp>
        <tr r="D6" s="5"/>
      </tp>
      <tp>
        <v>2</v>
        <stp/>
        <stp>18defcf2-a06f-4023-a1df-16cd7319f422</stp>
        <tr r="S17" s="7"/>
      </tp>
      <tp>
        <v>3</v>
        <stp/>
        <stp>e8e25a82-5dcf-467c-a57a-9e79c0cc118d</stp>
        <tr r="G25" s="7"/>
      </tp>
    </main>
    <main first="rtdsrv_eco_9d7a82c420e24e37af72e24b06b17f49">
      <tp>
        <v>2</v>
        <stp/>
        <stp>7bc832cb-2609-4698-9a2e-a0d2ebf7efdd</stp>
        <tr r="N11" s="1"/>
        <tr r="N11" s="1"/>
        <tr r="N11" s="1"/>
      </tp>
      <tp>
        <v>2</v>
        <stp/>
        <stp>d3ea9d67-9915-4a85-b42b-049e516d5011</stp>
        <tr r="J24" s="1"/>
        <tr r="J24" s="1"/>
        <tr r="J24" s="1"/>
      </tp>
      <tp>
        <v>2</v>
        <stp/>
        <stp>b8dc504e-0307-44ac-b600-7c429bd71652</stp>
        <tr r="M50" s="5"/>
      </tp>
    </main>
    <main first="rtdsrv_eco_9d7a82c420e24e37af72e24b06b17f49">
      <tp>
        <v>2</v>
        <stp/>
        <stp>3432099a-a880-4d92-9956-5db5fb73f1f7</stp>
        <tr r="N12" s="1"/>
        <tr r="N12" s="1"/>
        <tr r="N12" s="1"/>
      </tp>
    </main>
    <main first="rtdsrv_eco_9d7a82c420e24e37af72e24b06b17f49">
      <tp>
        <v>2</v>
        <stp/>
        <stp>a8184bde-74b7-496e-9259-07503b6044c4</stp>
        <tr r="C35" s="4"/>
      </tp>
      <tp>
        <v>2</v>
        <stp/>
        <stp>573a9d6f-c756-4062-90c8-81542526c974</stp>
        <tr r="G46" s="4"/>
      </tp>
      <tp>
        <v>2</v>
        <stp/>
        <stp>2c6e08d9-267b-4a6f-af7f-16bd20b9bb84</stp>
        <tr r="I41" s="5"/>
      </tp>
      <tp>
        <v>2</v>
        <stp/>
        <stp>8def08cb-d8c2-42d2-8d58-0c99ac7ebc39</stp>
        <tr r="G20" s="1"/>
        <tr r="G20" s="1"/>
      </tp>
      <tp>
        <v>2</v>
        <stp/>
        <stp>3d972d0d-9df2-4bfc-8606-bebb6d686746</stp>
        <tr r="C10" s="4"/>
      </tp>
      <tp>
        <v>2</v>
        <stp/>
        <stp>c373d813-9700-4865-8208-09cd1dfc160d</stp>
        <tr r="V23" s="7"/>
      </tp>
      <tp>
        <v>2</v>
        <stp/>
        <stp>64a7acb6-bca8-4e36-8f63-270eb89e4ff8</stp>
        <tr r="J51" s="4"/>
      </tp>
    </main>
    <main first="rtdsrv_eco_9d7a82c420e24e37af72e24b06b17f49">
      <tp>
        <v>2</v>
        <stp/>
        <stp>c56d4c63-3239-4c96-8900-9e54c98cfc07</stp>
        <tr r="I13" s="4"/>
      </tp>
    </main>
    <main first="rtdsrv_eco_9d7a82c420e24e37af72e24b06b17f49">
      <tp>
        <v>2</v>
        <stp/>
        <stp>73a29b4c-d7a6-414f-9686-e67f9c723b45</stp>
        <tr r="I19" s="3"/>
      </tp>
      <tp>
        <v>2</v>
        <stp/>
        <stp>ee8b29bb-6adb-4fcd-a4fa-0620408eb20f</stp>
        <tr r="N10" s="1"/>
        <tr r="N10" s="1"/>
      </tp>
    </main>
    <main first="rtdsrv_eco_9d7a82c420e24e37af72e24b06b17f49">
      <tp>
        <v>2</v>
        <stp/>
        <stp>05b6727c-fbc9-4797-acfb-56da6c2a29a9</stp>
        <tr r="R20" s="7"/>
      </tp>
    </main>
    <main first="rtdsrv_eco_9d7a82c420e24e37af72e24b06b17f49">
      <tp>
        <v>4</v>
        <stp/>
        <stp>dafe2f4e-b5cc-417f-bbb6-20db54a12968</stp>
        <tr r="R25" s="7"/>
      </tp>
    </main>
    <main first="rtdsrv_eco_9d7a82c420e24e37af72e24b06b17f49">
      <tp>
        <v>2</v>
        <stp/>
        <stp>a703fb0f-b0ef-413f-9ea6-d5c8aa63b814</stp>
        <tr r="D21" s="4"/>
      </tp>
    </main>
    <main first="rtdsrv_eco_9d7a82c420e24e37af72e24b06b17f49">
      <tp>
        <v>2</v>
        <stp/>
        <stp>6934a5f1-33fe-46eb-b8ae-3c63310242ae</stp>
        <tr r="D46" s="5"/>
      </tp>
    </main>
    <main first="rtdsrv_eco_9d7a82c420e24e37af72e24b06b17f49">
      <tp>
        <v>2</v>
        <stp/>
        <stp>12064c29-b8cd-4f07-a299-3c21517d33b8</stp>
        <tr r="L28" s="1"/>
        <tr r="L28" s="1"/>
      </tp>
    </main>
    <main first="rtdsrv_eco_9d7a82c420e24e37af72e24b06b17f49">
      <tp>
        <v>2</v>
        <stp/>
        <stp>25885d76-4b8f-48d8-a145-b1dd4b84efab</stp>
        <tr r="F13" s="4"/>
      </tp>
      <tp>
        <v>2</v>
        <stp/>
        <stp>d439da16-9b6c-4454-8972-135525709550</stp>
        <tr r="K10" s="5"/>
      </tp>
      <tp>
        <v>2</v>
        <stp/>
        <stp>c1d68912-6571-42ee-9662-34a2ccf70f3a</stp>
        <tr r="Q13" s="7"/>
      </tp>
      <tp>
        <v>2</v>
        <stp/>
        <stp>b85082f6-4421-4dbc-8009-3b9f9eeb76d5</stp>
        <tr r="N36" s="5"/>
      </tp>
      <tp>
        <v>2</v>
        <stp/>
        <stp>03dbbda4-9c80-4186-8361-a0efa2c1407b</stp>
        <tr r="Q29" s="1"/>
      </tp>
    </main>
    <main first="rtdsrv_eco_9d7a82c420e24e37af72e24b06b17f49">
      <tp>
        <v>2</v>
        <stp/>
        <stp>09dafd07-febe-4487-95a2-c33b2444f6ca</stp>
        <tr r="U10" s="7"/>
      </tp>
    </main>
    <main first="rtdsrv_eco_9d7a82c420e24e37af72e24b06b17f49">
      <tp>
        <v>2</v>
        <stp/>
        <stp>ccf35c0f-f32b-4756-a103-e4a221f1c997</stp>
        <tr r="F42" s="5"/>
      </tp>
      <tp>
        <v>2</v>
        <stp/>
        <stp>c11ced82-abd4-4cc9-9f95-d4735e57a957</stp>
        <tr r="H51" s="5"/>
      </tp>
    </main>
    <main first="rtdsrv_eco_9d7a82c420e24e37af72e24b06b17f49">
      <tp>
        <v>2</v>
        <stp/>
        <stp>6a8d7c7e-4fb2-432f-8ad8-003ca92fca96</stp>
        <tr r="L13" s="1"/>
        <tr r="L13" s="1"/>
        <tr r="L13" s="1"/>
      </tp>
    </main>
    <main first="rtdsrv_eco_9d7a82c420e24e37af72e24b06b17f49">
      <tp>
        <v>2</v>
        <stp/>
        <stp>81ef894b-c542-477f-a56f-658013507aa6</stp>
        <tr r="H35" s="1"/>
        <tr r="H35" s="1"/>
        <tr r="H35" s="1"/>
      </tp>
    </main>
    <main first="rtdsrv_eco_9d7a82c420e24e37af72e24b06b17f49">
      <tp>
        <v>2</v>
        <stp/>
        <stp>a840c5f6-c5b3-44a7-8f70-798ac91f4212</stp>
        <tr r="G14" s="1"/>
        <tr r="G14" s="1"/>
      </tp>
    </main>
    <main first="rtdsrv_eco_9d7a82c420e24e37af72e24b06b17f49">
      <tp>
        <v>2</v>
        <stp/>
        <stp>e294c833-a667-4d1a-ba63-0a37f01f81bf</stp>
        <tr r="I28" s="3"/>
      </tp>
      <tp>
        <v>2</v>
        <stp/>
        <stp>90ec1214-b54f-45c7-918d-0e9d4c8f764e</stp>
        <tr r="V10" s="7"/>
      </tp>
      <tp>
        <v>2</v>
        <stp/>
        <stp>0bb53df8-829a-4087-b44b-ba4c51e53251</stp>
        <tr r="P36" s="5"/>
      </tp>
    </main>
    <main first="rtdsrv_eco_9d7a82c420e24e37af72e24b06b17f49">
      <tp>
        <v>2</v>
        <stp/>
        <stp>d6f96125-adb3-4541-a0cb-c16678365bf0</stp>
        <tr r="W10" s="7"/>
      </tp>
    </main>
    <main first="rtdsrv_eco_9d7a82c420e24e37af72e24b06b17f49">
      <tp>
        <v>3</v>
        <stp/>
        <stp>eefda81b-807c-4b5f-ba4f-fdc2d4ecf86e</stp>
        <tr r="M21" s="7"/>
      </tp>
      <tp>
        <v>3</v>
        <stp/>
        <stp>dbebf856-fe76-4376-99e2-3a5d3d0d5505</stp>
        <tr r="J16" s="7"/>
      </tp>
      <tp>
        <v>2</v>
        <stp/>
        <stp>5fed92f8-3421-44ae-8a55-b9a98d0595a5</stp>
        <tr r="D45" s="5"/>
      </tp>
      <tp>
        <v>3</v>
        <stp/>
        <stp>f9a12a96-ca55-4a9f-86f3-3bb0b49c52c4</stp>
        <tr r="I18" s="7"/>
      </tp>
    </main>
    <main first="rtdsrv_eco_9d7a82c420e24e37af72e24b06b17f49">
      <tp>
        <v>2</v>
        <stp/>
        <stp>277c28a3-df3e-4f1b-b44c-d5a5c5179b00</stp>
        <tr r="P9" s="7"/>
      </tp>
      <tp>
        <v>2</v>
        <stp/>
        <stp>cedc34cf-e250-4e73-b04a-697d74bbca2e</stp>
        <tr r="J19" s="4"/>
      </tp>
      <tp>
        <v>2</v>
        <stp/>
        <stp>40efd48f-a989-40ab-8ea3-0f606fb37905</stp>
        <tr r="R6" s="7"/>
      </tp>
    </main>
    <main first="rtdsrv_eco_9d7a82c420e24e37af72e24b06b17f49">
      <tp>
        <v>2</v>
        <stp/>
        <stp>499eed07-66b0-47c3-acc5-2a9432fd87ac</stp>
        <tr r="L36" s="1"/>
        <tr r="L36" s="1"/>
      </tp>
    </main>
    <main first="rtdsrv_eco_9d7a82c420e24e37af72e24b06b17f49">
      <tp>
        <v>2</v>
        <stp/>
        <stp>28a08ebe-6a97-4779-b40c-9e1e6af2c9bd</stp>
        <tr r="M6" s="7"/>
      </tp>
      <tp>
        <v>2</v>
        <stp/>
        <stp>7e055444-1308-4bbc-b487-3845a8094d1f</stp>
        <tr r="J34" s="1"/>
        <tr r="J34" s="1"/>
      </tp>
      <tp>
        <v>2</v>
        <stp/>
        <stp>5b7dd4d1-1824-453d-9e80-8d64399319b6</stp>
        <tr r="K44" s="5"/>
      </tp>
      <tp>
        <v>2</v>
        <stp/>
        <stp>253b7101-abaf-45ea-8ed1-9927a77bc1b1</stp>
        <tr r="K15" s="5"/>
      </tp>
      <tp>
        <v>2</v>
        <stp/>
        <stp>f3422233-0423-4617-8d63-14b139107bd2</stp>
        <tr r="G51" s="4"/>
      </tp>
    </main>
    <main first="rtdsrv_eco_9d7a82c420e24e37af72e24b06b17f49">
      <tp>
        <v>2</v>
        <stp/>
        <stp>d739e425-252f-4244-9dd9-98a340a5465f</stp>
        <tr r="J30" s="4"/>
      </tp>
    </main>
    <main first="rtdsrv_eco_9d7a82c420e24e37af72e24b06b17f49">
      <tp>
        <v>2</v>
        <stp/>
        <stp>8e846f58-441d-4121-9b54-a8e1b7ccac3a</stp>
        <tr r="I18" s="4"/>
      </tp>
    </main>
    <main first="rtdsrv_eco_9d7a82c420e24e37af72e24b06b17f49">
      <tp>
        <v>2</v>
        <stp/>
        <stp>09965bc1-af25-4f89-8ad4-4887733d0399</stp>
        <tr r="G28" s="4"/>
      </tp>
      <tp>
        <v>2</v>
        <stp/>
        <stp>1d794d47-2bb4-453f-939e-9f84a7db0cc2</stp>
        <tr r="G34" s="1"/>
        <tr r="G34" s="1"/>
      </tp>
    </main>
    <main first="rtdsrv_eco_9d7a82c420e24e37af72e24b06b17f49">
      <tp>
        <v>2</v>
        <stp/>
        <stp>533a58b4-299a-4d94-a0c7-504756a20767</stp>
        <tr r="I10" s="7"/>
      </tp>
      <tp>
        <v>2</v>
        <stp/>
        <stp>46e6083b-4006-4536-bdae-8c6d57912f06</stp>
        <tr r="P16" s="7"/>
      </tp>
      <tp>
        <v>2</v>
        <stp/>
        <stp>5c4b7ff0-807a-4e26-b081-c9b361460d95</stp>
        <tr r="J12" s="1"/>
        <tr r="J12" s="1"/>
      </tp>
      <tp>
        <v>2</v>
        <stp/>
        <stp>191a33f2-3b65-4afd-9fe9-5660607fda1d</stp>
        <tr r="D17" s="5"/>
      </tp>
      <tp>
        <v>3</v>
        <stp/>
        <stp>9f96f4c6-f56b-4add-b2fc-48172a222035</stp>
        <tr r="B12" s="7"/>
      </tp>
    </main>
    <main first="rtdsrv_eco_9d7a82c420e24e37af72e24b06b17f49">
      <tp>
        <v>2</v>
        <stp/>
        <stp>589f6e1f-2d6d-43c7-af59-7f4c2ff4429e</stp>
        <tr r="G11" s="4"/>
      </tp>
    </main>
    <main first="rtdsrv_eco_9d7a82c420e24e37af72e24b06b17f49">
      <tp>
        <v>2</v>
        <stp/>
        <stp>75453411-ca70-4c4d-9716-8af7b0c2f97c</stp>
        <tr r="AA28" s="7"/>
      </tp>
    </main>
    <main first="rtdsrv_eco_9d7a82c420e24e37af72e24b06b17f49">
      <tp>
        <v>2</v>
        <stp/>
        <stp>78cecf48-47db-43c9-b7b8-7827f78cfa13</stp>
        <tr r="I14" s="1"/>
        <tr r="I14" s="1"/>
      </tp>
      <tp>
        <v>2</v>
        <stp/>
        <stp>fc48bd43-4008-4fc9-83a6-45b548597953</stp>
        <tr r="F12" s="4"/>
      </tp>
      <tp>
        <v>2</v>
        <stp/>
        <stp>c4d4e758-7ce1-448f-9c8c-ad6cafea47f7</stp>
        <tr r="I26" s="1"/>
        <tr r="I26" s="1"/>
        <tr r="I26" s="1"/>
      </tp>
      <tp>
        <v>2</v>
        <stp/>
        <stp>71a86aaa-4cb5-4623-ac81-08e799fce152</stp>
        <tr r="G15" s="1"/>
        <tr r="G15" s="1"/>
        <tr r="G15" s="1"/>
      </tp>
    </main>
    <main first="rtdsrv_eco_9d7a82c420e24e37af72e24b06b17f49">
      <tp>
        <v>2</v>
        <stp/>
        <stp>c5e968c7-ed89-4e7e-bf0f-e5e72ad036a6</stp>
        <tr r="I23" s="1"/>
        <tr r="I23" s="1"/>
      </tp>
      <tp>
        <v>2</v>
        <stp/>
        <stp>afe4919e-1bd9-4362-9a29-989cfcc8bb81</stp>
        <tr r="H24" s="5"/>
      </tp>
    </main>
    <main first="rtdsrv_eco_9d7a82c420e24e37af72e24b06b17f49">
      <tp>
        <v>2</v>
        <stp/>
        <stp>036a560a-4e3b-4251-bb1e-1ef689fe22cb</stp>
        <tr r="G45" s="4"/>
      </tp>
    </main>
    <main first="rtdsrv_eco_9d7a82c420e24e37af72e24b06b17f49">
      <tp>
        <v>2</v>
        <stp/>
        <stp>f7d45224-edf5-406f-a610-7b2858f77232</stp>
        <tr r="D45" s="4"/>
      </tp>
    </main>
    <main first="rtdsrv_eco_9d7a82c420e24e37af72e24b06b17f49">
      <tp>
        <v>2</v>
        <stp/>
        <stp>b364a08f-c29a-4f50-b226-88925db7ca76</stp>
        <tr r="M47" s="5"/>
      </tp>
    </main>
    <main first="rtdsrv_eco_9d7a82c420e24e37af72e24b06b17f49">
      <tp>
        <v>4</v>
        <stp/>
        <stp>fae3e5a4-a670-4628-8dc0-2159993ff9b0</stp>
        <tr r="V26" s="7"/>
      </tp>
      <tp>
        <v>2</v>
        <stp/>
        <stp>ec78044d-8080-4d67-aec0-025bb4dcfb42</stp>
        <tr r="I30" s="1"/>
        <tr r="I30" s="1"/>
      </tp>
      <tp>
        <v>2</v>
        <stp/>
        <stp>a7a1d818-956f-427a-b82b-7928aac08b0a</stp>
        <tr r="C34" s="1"/>
        <tr r="C34" s="1"/>
        <tr r="C34" s="1"/>
      </tp>
    </main>
    <main first="rtdsrv_eco_9d7a82c420e24e37af72e24b06b17f49">
      <tp>
        <v>2</v>
        <stp/>
        <stp>39ab2751-4132-480d-bf14-195e51ee88fc</stp>
        <tr r="I24" s="5"/>
      </tp>
      <tp>
        <v>2</v>
        <stp/>
        <stp>c0eef8f5-5c5d-4d92-b147-cf53222da07a</stp>
        <tr r="F40" s="4"/>
      </tp>
    </main>
    <main first="rtdsrv_eco_9d7a82c420e24e37af72e24b06b17f49">
      <tp>
        <v>2</v>
        <stp/>
        <stp>a721ae6b-5565-45e3-a874-005a096ef5a6</stp>
        <tr r="N18" s="1"/>
        <tr r="N18" s="1"/>
        <tr r="N18" s="1"/>
      </tp>
      <tp>
        <v>3</v>
        <stp/>
        <stp>60cf5979-86d0-456b-a349-a85e4075a00a</stp>
        <tr r="K28" s="7"/>
      </tp>
      <tp>
        <v>2</v>
        <stp/>
        <stp>48483d96-1089-4e4a-b0aa-4d481b274431</stp>
        <tr r="H26" s="1"/>
        <tr r="H26" s="1"/>
        <tr r="H26" s="1"/>
      </tp>
      <tp>
        <v>4</v>
        <stp/>
        <stp>60417760-f9f7-41f8-a5dc-23d99dca0551</stp>
        <tr r="Q20" s="7"/>
      </tp>
      <tp>
        <v>2</v>
        <stp/>
        <stp>11cff36b-99e5-40b6-83c8-55850ad2ceb8</stp>
        <tr r="I26" s="5"/>
      </tp>
      <tp>
        <v>2</v>
        <stp/>
        <stp>972ee91c-d8e4-4e90-b912-562736e2d441</stp>
        <tr r="D9" s="1"/>
        <tr r="D9" s="1"/>
        <tr r="D9" s="1"/>
      </tp>
      <tp>
        <v>2</v>
        <stp/>
        <stp>b5df674b-10b1-4c35-8893-3796bb2ec532</stp>
        <tr r="O14" s="7"/>
      </tp>
    </main>
    <main first="rtdsrv_eco_9d7a82c420e24e37af72e24b06b17f49">
      <tp>
        <v>2</v>
        <stp/>
        <stp>829703f5-876e-48bd-9e58-740d83526086</stp>
        <tr r="C26" s="5"/>
      </tp>
    </main>
    <main first="rtdsrv_eco_9d7a82c420e24e37af72e24b06b17f49">
      <tp>
        <v>3</v>
        <stp/>
        <stp>1c9e7c26-d0c0-46b1-a388-93d5099ca81f</stp>
        <tr r="I30" s="7"/>
      </tp>
    </main>
    <main first="rtdsrv_eco_9d7a82c420e24e37af72e24b06b17f49">
      <tp>
        <v>2</v>
        <stp/>
        <stp>0fce9911-df70-41be-90d9-fe14d16aa1e7</stp>
        <tr r="E21" s="3"/>
      </tp>
      <tp>
        <v>2</v>
        <stp/>
        <stp>8cde096c-269e-48c8-9f79-844269cb65ee</stp>
        <tr r="J14" s="1"/>
        <tr r="J14" s="1"/>
        <tr r="J14" s="1"/>
      </tp>
    </main>
    <main first="rtdsrv_eco_9d7a82c420e24e37af72e24b06b17f49">
      <tp>
        <v>2</v>
        <stp/>
        <stp>14d5b80c-1297-4bcd-bc7e-cec1db5c77ef</stp>
        <tr r="F43" s="5"/>
      </tp>
      <tp>
        <v>2</v>
        <stp/>
        <stp>e84bf899-525a-4ccf-8591-49cf28e2a587</stp>
        <tr r="I28" s="4"/>
      </tp>
      <tp>
        <v>2</v>
        <stp/>
        <stp>341fce2f-a000-48a9-b6fc-9cdf4a1d9358</stp>
        <tr r="V16" s="7"/>
      </tp>
      <tp>
        <v>2</v>
        <stp/>
        <stp>86870c6e-4703-4989-85f3-216ebd4c8587</stp>
        <tr r="D23" s="4"/>
      </tp>
    </main>
    <main first="rtdsrv_eco_9d7a82c420e24e37af72e24b06b17f49">
      <tp>
        <v>2</v>
        <stp/>
        <stp>ab097fa0-8e5b-4fd6-b904-a70e5befe1da</stp>
        <tr r="E6" s="7"/>
      </tp>
    </main>
    <main first="rtdsrv_eco_9d7a82c420e24e37af72e24b06b17f49">
      <tp>
        <v>2</v>
        <stp/>
        <stp>6658a638-4530-44b8-9225-6462c0d07de5</stp>
        <tr r="J29" s="1"/>
        <tr r="J29" s="1"/>
        <tr r="J29" s="1"/>
      </tp>
      <tp>
        <v>2</v>
        <stp/>
        <stp>7e1e5a75-62c4-4e20-ba6c-3638c8c4ad69</stp>
        <tr r="P48" s="5"/>
      </tp>
      <tp>
        <v>2</v>
        <stp/>
        <stp>ca5fa9c6-790a-41b6-9454-7ae1ab93f154</stp>
        <tr r="D24" s="1"/>
        <tr r="D24" s="1"/>
        <tr r="D24" s="1"/>
      </tp>
      <tp>
        <v>3</v>
        <stp/>
        <stp>30bea2f0-0f76-434c-8cb2-2934ec0647a3</stp>
        <tr r="H21" s="7"/>
      </tp>
      <tp>
        <v>2</v>
        <stp/>
        <stp>7356d00c-2010-4d5e-b563-c83c2aba8ee6</stp>
        <tr r="S21" s="7"/>
      </tp>
    </main>
    <main first="rtdsrv_eco_9d7a82c420e24e37af72e24b06b17f49">
      <tp>
        <v>4</v>
        <stp/>
        <stp>c4fd1afa-a3dd-4ef1-8e75-b8ad5cd7f705</stp>
        <tr r="R28" s="7"/>
      </tp>
      <tp>
        <v>2</v>
        <stp/>
        <stp>4559ef6d-7376-4528-88e6-3fff7226c3ac</stp>
        <tr r="G40" s="4"/>
      </tp>
      <tp>
        <v>4</v>
        <stp/>
        <stp>c55ada6c-ed7c-42b1-8781-9caccf27cc6a</stp>
        <tr r="O25" s="7"/>
      </tp>
    </main>
    <main first="rtdsrv_eco_9d7a82c420e24e37af72e24b06b17f49">
      <tp>
        <v>2</v>
        <stp/>
        <stp>32e14504-8a2c-4684-b530-2a140a114f7b</stp>
        <tr r="C52" s="4"/>
      </tp>
      <tp>
        <v>2</v>
        <stp/>
        <stp>f49d369a-875d-437e-b4c7-04f1830c0ee1</stp>
        <tr r="C11" s="1"/>
        <tr r="C11" s="1"/>
        <tr r="C11" s="1"/>
      </tp>
      <tp>
        <v>3</v>
        <stp/>
        <stp>04629d41-7f72-49f9-9494-f6f866d249f3</stp>
        <tr r="J27" s="7"/>
      </tp>
    </main>
    <main first="rtdsrv_eco_9d7a82c420e24e37af72e24b06b17f49">
      <tp>
        <v>2</v>
        <stp/>
        <stp>4c02326d-6bb2-4d9a-ab76-ed4af9b9c20f</stp>
        <tr r="J36" s="4"/>
      </tp>
    </main>
    <main first="rtdsrv_eco_9d7a82c420e24e37af72e24b06b17f49">
      <tp>
        <v>3</v>
        <stp/>
        <stp>14f1d597-a2cf-48a1-a5e3-a9e750841c62</stp>
        <tr r="D28" s="7"/>
      </tp>
    </main>
    <main first="rtdsrv_eco_9d7a82c420e24e37af72e24b06b17f49">
      <tp>
        <v>4</v>
        <stp/>
        <stp>a991ab52-cfc5-40db-86b8-a5a3ed84e726</stp>
        <tr r="W30" s="7"/>
      </tp>
    </main>
    <main first="rtdsrv_eco_9d7a82c420e24e37af72e24b06b17f49">
      <tp>
        <v>3</v>
        <stp/>
        <stp>f5e73987-27e6-495d-9cc0-48bd4fc359b9</stp>
        <tr r="J29" s="7"/>
      </tp>
    </main>
    <main first="rtdsrv_eco_9d7a82c420e24e37af72e24b06b17f49">
      <tp>
        <v>2</v>
        <stp/>
        <stp>c31f217f-c926-4998-9d2a-340816da9716</stp>
        <tr r="G52" s="4"/>
      </tp>
    </main>
    <main first="rtdsrv_eco_9d7a82c420e24e37af72e24b06b17f49">
      <tp>
        <v>2</v>
        <stp/>
        <stp>45b57de2-614e-42ea-9d2e-4147c9e20b91</stp>
        <tr r="N13" s="7"/>
      </tp>
      <tp>
        <v>2</v>
        <stp/>
        <stp>ce8aeb41-4d1b-4923-a79e-5c0652d626b3</stp>
        <tr r="H45" s="5"/>
      </tp>
    </main>
    <main first="rtdsrv_eco_9d7a82c420e24e37af72e24b06b17f49">
      <tp>
        <v>2</v>
        <stp/>
        <stp>9cbba880-34b0-4160-80a6-f33b913aeeda</stp>
        <tr r="D17" s="4"/>
      </tp>
      <tp>
        <v>2</v>
        <stp/>
        <stp>58c2bca9-b5c2-41c5-9a02-fe232e911b22</stp>
        <tr r="H9" s="1"/>
        <tr r="H9" s="1"/>
        <tr r="H9" s="1"/>
      </tp>
      <tp>
        <v>2</v>
        <stp/>
        <stp>e69813ff-2f0d-4889-ae19-7f81772b8078</stp>
        <tr r="P51" s="5"/>
      </tp>
    </main>
    <main first="rtdsrv_eco_9d7a82c420e24e37af72e24b06b17f49">
      <tp>
        <v>2</v>
        <stp/>
        <stp>9b84265b-7a45-4c99-be25-c2ff33e937df</stp>
        <tr r="F32" s="4"/>
      </tp>
      <tp>
        <v>3</v>
        <stp/>
        <stp>ce33115c-7e32-4e86-a38d-22967c8a8b8e</stp>
        <tr r="E25" s="7"/>
      </tp>
      <tp>
        <v>2</v>
        <stp/>
        <stp>1b153905-f971-4ddb-adc4-15480ae2c6c4</stp>
        <tr r="L10" s="7"/>
      </tp>
    </main>
    <main first="rtdsrv_eco_9d7a82c420e24e37af72e24b06b17f49">
      <tp>
        <v>2</v>
        <stp/>
        <stp>e5eba5b0-271a-4864-83f3-09670ed7bb1b</stp>
        <tr r="F40" s="5"/>
      </tp>
      <tp>
        <v>2</v>
        <stp/>
        <stp>a8c7ca0f-a07e-4dfd-a302-942d3d40bb75</stp>
        <tr r="S6" s="7"/>
      </tp>
      <tp>
        <v>2</v>
        <stp/>
        <stp>fa5e7c75-da2b-4fa5-92bb-587dbb2685ef</stp>
        <tr r="J33" s="4"/>
      </tp>
    </main>
    <main first="rtdsrv_eco_9d7a82c420e24e37af72e24b06b17f49">
      <tp>
        <v>4</v>
        <stp/>
        <stp>82e5287f-7d11-48f3-9e41-47d11abb62c4</stp>
        <tr r="N30" s="7"/>
      </tp>
    </main>
    <main first="rtdsrv_eco_9d7a82c420e24e37af72e24b06b17f49">
      <tp>
        <v>4</v>
        <stp/>
        <stp>9a039178-e68c-4e61-bc0a-894207a33daa</stp>
        <tr r="N25" s="7"/>
      </tp>
    </main>
    <main first="rtdsrv_eco_9d7a82c420e24e37af72e24b06b17f49">
      <tp>
        <v>2</v>
        <stp/>
        <stp>e2d21f1e-ada8-4e99-ad3a-8f5442b5f5bf</stp>
        <tr r="I9" s="7"/>
      </tp>
      <tp>
        <v>2</v>
        <stp/>
        <stp>db7c5600-56ae-45f1-b1c5-2c5657e96918</stp>
        <tr r="C8" s="5"/>
      </tp>
    </main>
    <main first="rtdsrv_eco_9d7a82c420e24e37af72e24b06b17f49">
      <tp>
        <v>2</v>
        <stp/>
        <stp>ced32515-8483-4d48-b791-a6a244edc528</stp>
        <tr r="I6" s="5"/>
      </tp>
    </main>
    <main first="rtdsrv_eco_9d7a82c420e24e37af72e24b06b17f49">
      <tp>
        <v>3</v>
        <stp/>
        <stp>983db480-1672-4321-92ce-0766d508139c</stp>
        <tr r="K22" s="7"/>
      </tp>
      <tp>
        <v>2</v>
        <stp/>
        <stp>d1f7cb0d-c392-45d2-b2d3-a30a79695287</stp>
        <tr r="G17" s="4"/>
      </tp>
      <tp>
        <v>2</v>
        <stp/>
        <stp>18aefda0-0386-4d20-88d6-7b877369b7c6</stp>
        <tr r="E34" s="1"/>
        <tr r="E34" s="1"/>
        <tr r="E34" s="1"/>
      </tp>
    </main>
    <main first="rtdsrv_eco_9d7a82c420e24e37af72e24b06b17f49">
      <tp>
        <v>3</v>
        <stp/>
        <stp>caace40f-6f3a-4d4b-a09b-fe9026a3a5e1</stp>
        <tr r="K15" s="7"/>
      </tp>
      <tp>
        <v>2</v>
        <stp/>
        <stp>b49f29d1-eeae-4085-91ff-4aab4236f6e0</stp>
        <tr r="N35" s="1"/>
        <tr r="N35" s="1"/>
        <tr r="N35" s="1"/>
      </tp>
      <tp>
        <v>2</v>
        <stp/>
        <stp>6f13b104-08d1-4266-8d9e-24caf230c0e6</stp>
        <tr r="K29" s="1"/>
        <tr r="K29" s="1"/>
        <tr r="K29" s="1"/>
      </tp>
      <tp>
        <v>4</v>
        <stp/>
        <stp>68668494-fb52-48c7-9a66-61be4a4cced8</stp>
        <tr r="S27" s="7"/>
      </tp>
    </main>
    <main first="rtdsrv_eco_9d7a82c420e24e37af72e24b06b17f49">
      <tp>
        <v>2</v>
        <stp/>
        <stp>8f0b4c18-2f35-4171-8e93-ef3d9f525a85</stp>
        <tr r="Y12" s="7"/>
      </tp>
      <tp>
        <v>2</v>
        <stp/>
        <stp>91b061e2-b748-4a2f-8f0d-569ce8714d63</stp>
        <tr r="L11" s="1"/>
        <tr r="L11" s="1"/>
        <tr r="L11" s="1"/>
      </tp>
      <tp>
        <v>2</v>
        <stp/>
        <stp>d7748e0d-8768-48fd-9446-02416df8029a</stp>
        <tr r="G48" s="4"/>
      </tp>
      <tp>
        <v>2</v>
        <stp/>
        <stp>8edad2a1-2d45-4e75-b13b-1585187fb0a5</stp>
        <tr r="W11" s="7"/>
      </tp>
      <tp>
        <v>2</v>
        <stp/>
        <stp>944aa3c5-9054-4f86-9127-5c9d0124d658</stp>
        <tr r="K6" s="5"/>
      </tp>
    </main>
    <main first="rtdsrv_eco_9d7a82c420e24e37af72e24b06b17f49">
      <tp>
        <v>2</v>
        <stp/>
        <stp>e2a3d790-19e7-434d-8b64-b53c290c348d</stp>
        <tr r="E28" s="1"/>
        <tr r="E28" s="1"/>
        <tr r="E28" s="1"/>
      </tp>
    </main>
    <main first="rtdsrv_eco_9d7a82c420e24e37af72e24b06b17f49">
      <tp>
        <v>2</v>
        <stp/>
        <stp>15bd9c0b-663a-419f-9ee5-ef3f970c33b3</stp>
        <tr r="F43" s="4"/>
      </tp>
      <tp>
        <v>2</v>
        <stp/>
        <stp>5c36951e-ad7e-4d6c-8920-3fc6c2c913f1</stp>
        <tr r="P10" s="7"/>
      </tp>
      <tp>
        <v>2</v>
        <stp/>
        <stp>13fc06e9-d4ba-465d-95fc-d7571bfd877b</stp>
        <tr r="X23" s="7"/>
      </tp>
      <tp>
        <v>2</v>
        <stp/>
        <stp>7142d637-ddde-42df-aa0f-47ad42ad4151</stp>
        <tr r="D35" s="5"/>
      </tp>
      <tp>
        <v>4</v>
        <stp/>
        <stp>3ef2bc7b-17f1-4a6b-97b5-b837093be7c9</stp>
        <tr r="S23" s="7"/>
      </tp>
      <tp>
        <v>2</v>
        <stp/>
        <stp>8315add2-643f-4dd3-a4d2-2da75dd757f3</stp>
        <tr r="N18" s="5"/>
      </tp>
      <tp>
        <v>2</v>
        <stp/>
        <stp>3c37387f-c898-45c2-a48a-88cb2394e869</stp>
        <tr r="D26" s="5"/>
      </tp>
    </main>
    <main first="rtdsrv_eco_9d7a82c420e24e37af72e24b06b17f49">
      <tp>
        <v>2</v>
        <stp/>
        <stp>72345f1f-fd44-43d6-a0ce-9e5c6f7c9e39</stp>
        <tr r="G32" s="4"/>
      </tp>
    </main>
    <main first="rtdsrv_eco_9d7a82c420e24e37af72e24b06b17f49">
      <tp>
        <v>2</v>
        <stp/>
        <stp>e2a3cf7e-c23b-43e5-9d34-14372666f2f7</stp>
        <tr r="F20" s="5"/>
      </tp>
      <tp>
        <v>2</v>
        <stp/>
        <stp>23473c32-09ae-46ea-963f-4bd9d376ab80</stp>
        <tr r="X11" s="7"/>
      </tp>
    </main>
    <main first="rtdsrv_eco_9d7a82c420e24e37af72e24b06b17f49">
      <tp>
        <v>2</v>
        <stp/>
        <stp>3ba24fb6-8bf9-4c3f-97fb-382ed66ad344</stp>
        <tr r="D15" s="5"/>
      </tp>
      <tp>
        <v>2</v>
        <stp/>
        <stp>39e52011-cc35-4330-97fa-a5dbf8ca50ea</stp>
        <tr r="F26" s="5"/>
      </tp>
      <tp>
        <v>2</v>
        <stp/>
        <stp>2249d06a-a9ac-4272-bfa2-c615d250c592</stp>
        <tr r="L7" s="3"/>
      </tp>
      <tp>
        <v>3</v>
        <stp/>
        <stp>ce387ffe-20e7-4ee6-be5a-33d7432d43f5</stp>
        <tr r="K18" s="7"/>
      </tp>
      <tp>
        <v>2</v>
        <stp/>
        <stp>cfd86a78-1b9b-44a5-b8f3-4719da1aa26a</stp>
        <tr r="I31" s="3"/>
      </tp>
      <tp>
        <v>2</v>
        <stp/>
        <stp>89330652-d36e-4a59-bfd1-ea77c7b8dada</stp>
        <tr r="AB17" s="7"/>
      </tp>
      <tp>
        <v>2</v>
        <stp/>
        <stp>5bdfaad4-028a-4831-a8f8-3e56b188d120</stp>
        <tr r="Z19" s="7"/>
      </tp>
    </main>
    <main first="rtdsrv_eco_9d7a82c420e24e37af72e24b06b17f49">
      <tp>
        <v>3</v>
        <stp/>
        <stp>31ee9242-454a-4ef6-b5fc-2cd09127e4f8</stp>
        <tr r="J20" s="7"/>
      </tp>
    </main>
    <main first="rtdsrv_eco_9d7a82c420e24e37af72e24b06b17f49">
      <tp>
        <v>2</v>
        <stp/>
        <stp>3423958d-d75f-4913-834a-e16f86debd60</stp>
        <tr r="C12" s="1"/>
        <tr r="C12" s="1"/>
        <tr r="C12" s="1"/>
      </tp>
    </main>
    <main first="rtdsrv_eco_9d7a82c420e24e37af72e24b06b17f49">
      <tp>
        <v>2</v>
        <stp/>
        <stp>41251a2a-ff93-4c39-9188-ce1325586fc0</stp>
        <tr r="J31" s="4"/>
      </tp>
    </main>
    <main first="rtdsrv_eco_9d7a82c420e24e37af72e24b06b17f49">
      <tp>
        <v>2</v>
        <stp/>
        <stp>39596c51-9c41-41c9-b031-1f91f7f9794f</stp>
        <tr r="D6" s="1"/>
        <tr r="D6" s="1"/>
        <tr r="D6" s="1"/>
      </tp>
      <tp>
        <v>2</v>
        <stp/>
        <stp>76295e43-9403-4ee1-a499-2a098f163d30</stp>
        <tr r="B7" s="3"/>
      </tp>
    </main>
    <main first="rtdsrv_eco_9d7a82c420e24e37af72e24b06b17f49">
      <tp>
        <v>2</v>
        <stp/>
        <stp>1e715e87-db23-4e50-8003-14d9ae68a464</stp>
        <tr r="C17" s="5"/>
      </tp>
      <tp>
        <v>2</v>
        <stp/>
        <stp>b4062483-b73b-4a73-aa84-61475af7a8c3</stp>
        <tr r="E30" s="1"/>
        <tr r="E30" s="1"/>
        <tr r="E30" s="1"/>
      </tp>
      <tp>
        <v>2</v>
        <stp/>
        <stp>4e9e39f2-a4f6-4c63-bb89-3d3895b8af82</stp>
        <tr r="D51" s="5"/>
      </tp>
      <tp>
        <v>2</v>
        <stp/>
        <stp>509b28d4-8508-4b00-9eae-b10d17c82fb0</stp>
        <tr r="Y15" s="7"/>
      </tp>
      <tp>
        <v>2</v>
        <stp/>
        <stp>e2bdffed-0843-49de-b797-b478f526781c</stp>
        <tr r="D13" s="4"/>
      </tp>
      <tp>
        <v>2</v>
        <stp/>
        <stp>f26192cf-d838-4279-b742-62c01ceb09d0</stp>
        <tr r="C24" s="1"/>
        <tr r="C24" s="1"/>
        <tr r="C24" s="1"/>
      </tp>
      <tp>
        <v>2</v>
        <stp/>
        <stp>50fe25a9-c3fc-464f-a5db-87481aff439a</stp>
        <tr r="G31" s="4"/>
      </tp>
      <tp>
        <v>2</v>
        <stp/>
        <stp>df620e53-bd48-49a7-a92b-a2963ec3b2a6</stp>
        <tr r="C48" s="4"/>
      </tp>
    </main>
    <main first="rtdsrv_eco_9d7a82c420e24e37af72e24b06b17f49">
      <tp>
        <v>4</v>
        <stp/>
        <stp>12fab2b1-272c-46a1-b219-8e3e37686a1c</stp>
        <tr r="B24" s="7"/>
      </tp>
      <tp>
        <v>2</v>
        <stp/>
        <stp>0deb1e66-5867-40b0-9f56-b4580bec6f31</stp>
        <tr r="E18" s="3"/>
      </tp>
      <tp>
        <v>2</v>
        <stp/>
        <stp>1f19a003-bc38-4a85-9db0-1c8cd8a2294b</stp>
        <tr r="K19" s="5"/>
      </tp>
    </main>
    <main first="rtdsrv_eco_9d7a82c420e24e37af72e24b06b17f49">
      <tp>
        <v>2</v>
        <stp/>
        <stp>e051e56a-6ffd-4a51-83f2-bbb0d46133cc</stp>
        <tr r="H43" s="5"/>
      </tp>
    </main>
    <main first="rtdsrv_eco_9d7a82c420e24e37af72e24b06b17f49">
      <tp>
        <v>3</v>
        <stp/>
        <stp>ae958681-eea4-4a61-96fe-3f5a7da2cb72</stp>
        <tr r="F29" s="7"/>
      </tp>
    </main>
    <main first="rtdsrv_eco_9d7a82c420e24e37af72e24b06b17f49">
      <tp>
        <v>2</v>
        <stp/>
        <stp>1dfdfe49-375c-44ef-b0e2-115614cfb5c9</stp>
        <tr r="E22" s="1"/>
        <tr r="E22" s="1"/>
        <tr r="E22" s="1"/>
      </tp>
      <tp>
        <v>2</v>
        <stp/>
        <stp>9acc6a0e-8764-42e1-9963-e7f05977f0d1</stp>
        <tr r="D47" s="4"/>
      </tp>
      <tp>
        <v>4</v>
        <stp/>
        <stp>0364de73-e4da-469f-92ce-d5ed1544f7c0</stp>
        <tr r="N29" s="7"/>
      </tp>
      <tp>
        <v>2</v>
        <stp/>
        <stp>1f1856e7-eaa6-4941-b517-5dabe3245c3f</stp>
        <tr r="Z24" s="7"/>
      </tp>
    </main>
    <main first="rtdsrv_eco_9d7a82c420e24e37af72e24b06b17f49">
      <tp>
        <v>2</v>
        <stp/>
        <stp>76c291b1-b04b-4ea2-9ed0-46e6eb590f59</stp>
        <tr r="J13" s="4"/>
      </tp>
      <tp>
        <v>2</v>
        <stp/>
        <stp>0485d6ae-0f3e-4253-832d-a19bbe032f66</stp>
        <tr r="H23" s="1"/>
        <tr r="H23" s="1"/>
        <tr r="H23" s="1"/>
      </tp>
      <tp>
        <v>3</v>
        <stp/>
        <stp>4c89c6c7-d521-4d6a-8119-f09a84986d32</stp>
        <tr r="L16" s="7"/>
      </tp>
      <tp>
        <v>3</v>
        <stp/>
        <stp>9a54ffa8-dbfc-41bd-aaff-2fd32b2d3dc5</stp>
        <tr r="D13" s="7"/>
      </tp>
      <tp>
        <v>2</v>
        <stp/>
        <stp>c11fa34c-a26f-4ad4-9cc3-6c6f9f2f70e3</stp>
        <tr r="K14" s="1"/>
        <tr r="K14" s="1"/>
        <tr r="K14" s="1"/>
      </tp>
      <tp>
        <v>2</v>
        <stp/>
        <stp>5ef12179-eac1-4100-8e43-8ca075486b06</stp>
        <tr r="C19" s="4"/>
      </tp>
    </main>
    <main first="rtdsrv_eco_9d7a82c420e24e37af72e24b06b17f49">
      <tp>
        <v>2</v>
        <stp/>
        <stp>a5b62769-5222-48cd-b862-6ef6d6c02761</stp>
        <tr r="M12" s="7"/>
      </tp>
    </main>
    <main first="rtdsrv_eco_9d7a82c420e24e37af72e24b06b17f49">
      <tp>
        <v>2</v>
        <stp/>
        <stp>1d416694-2521-4d0e-983a-55ce27d9c595</stp>
        <tr r="F19" s="4"/>
      </tp>
    </main>
    <main first="rtdsrv_eco_9d7a82c420e24e37af72e24b06b17f49">
      <tp>
        <v>2</v>
        <stp/>
        <stp>98089124-9835-4311-9afb-d56cb56a6f03</stp>
        <tr r="J43" s="4"/>
      </tp>
      <tp>
        <v>2</v>
        <stp/>
        <stp>80d15189-01df-4cbb-9b0e-fc46447225c0</stp>
        <tr r="M11" s="5"/>
      </tp>
    </main>
    <main first="rtdsrv_eco_9d7a82c420e24e37af72e24b06b17f49">
      <tp>
        <v>2</v>
        <stp/>
        <stp>b74193f3-2862-486a-a30b-176df4dcee3b</stp>
        <tr r="D19" s="4"/>
      </tp>
    </main>
    <main first="rtdsrv_eco_9d7a82c420e24e37af72e24b06b17f49">
      <tp>
        <v>2</v>
        <stp/>
        <stp>7adbfcae-4dc6-4003-aebe-92839d3340ed</stp>
        <tr r="I19" s="1"/>
        <tr r="I19" s="1"/>
        <tr r="I19" s="1"/>
      </tp>
      <tp>
        <v>2</v>
        <stp/>
        <stp>cb9d1656-f624-4f6e-9c22-7c52dcf84d18</stp>
        <tr r="D22" s="4"/>
      </tp>
      <tp>
        <v>2</v>
        <stp/>
        <stp>0eaa633f-5f9b-4b3a-8e30-c5e5f23c9783</stp>
        <tr r="S12" s="7"/>
      </tp>
      <tp>
        <v>2</v>
        <stp/>
        <stp>091bc4a2-069b-4cd0-bf99-6145f1131511</stp>
        <tr r="M15" s="5"/>
      </tp>
      <tp>
        <v>4</v>
        <stp/>
        <stp>91114c54-599b-4f17-b7cf-59d9826c69b1</stp>
        <tr r="T24" s="7"/>
      </tp>
    </main>
    <main first="rtdsrv_eco_9d7a82c420e24e37af72e24b06b17f49">
      <tp>
        <v>3</v>
        <stp/>
        <stp>0c1cb68e-34fb-49f8-8df2-940409e67473</stp>
        <tr r="L21" s="7"/>
      </tp>
    </main>
    <main first="rtdsrv_eco_9d7a82c420e24e37af72e24b06b17f49">
      <tp>
        <v>2</v>
        <stp/>
        <stp>1fea5819-992c-4468-87ff-074ae8bbb70b</stp>
        <tr r="Y9" s="7"/>
      </tp>
    </main>
    <main first="rtdsrv_eco_9d7a82c420e24e37af72e24b06b17f49">
      <tp>
        <v>2</v>
        <stp/>
        <stp>9d851a59-73c4-4d55-917c-4f130a8867d7</stp>
        <tr r="H26" s="5"/>
      </tp>
      <tp>
        <v>2</v>
        <stp/>
        <stp>1dca2b18-e541-4c2a-b8a1-642a5f6611cb</stp>
        <tr r="D32" s="4"/>
      </tp>
    </main>
    <main first="rtdsrv_eco_9d7a82c420e24e37af72e24b06b17f49">
      <tp>
        <v>2</v>
        <stp/>
        <stp>4e5faf76-de9f-4f11-9f3a-30aca0fbfe03</stp>
        <tr r="K20" s="1"/>
        <tr r="K20" s="1"/>
        <tr r="K20" s="1"/>
      </tp>
      <tp>
        <v>2</v>
        <stp/>
        <stp>177d2a1c-6da0-4c77-b114-ddf56030022d</stp>
        <tr r="I33" s="4"/>
      </tp>
      <tp>
        <v>2</v>
        <stp/>
        <stp>8ccc6204-6945-4376-9de9-6a7d86b70c4f</stp>
        <tr r="H20" s="1"/>
        <tr r="H20" s="1"/>
        <tr r="H20" s="1"/>
      </tp>
      <tp>
        <v>2</v>
        <stp/>
        <stp>a8c3eb6e-7d40-4eae-83d0-dc71581bf750</stp>
        <tr r="I18" s="5"/>
      </tp>
      <tp>
        <v>2</v>
        <stp/>
        <stp>2eb6d5fd-176d-4c29-9587-344d5d5cd07a</stp>
        <tr r="U15" s="7"/>
      </tp>
      <tp>
        <v>2</v>
        <stp/>
        <stp>3cb33df6-fd4b-42b7-bb0b-c3c4d4fcaa5a</stp>
        <tr r="J6" s="1"/>
        <tr r="J6" s="1"/>
      </tp>
      <tp>
        <v>2</v>
        <stp/>
        <stp>21fa8018-16bf-4106-85c1-babeb7f793f6</stp>
        <tr r="C27" s="1"/>
        <tr r="C27" s="1"/>
        <tr r="C27" s="1"/>
      </tp>
      <tp>
        <v>2</v>
        <stp/>
        <stp>7523db88-29a4-4002-91f0-45b2516095e3</stp>
        <tr r="K9" s="7"/>
      </tp>
      <tp>
        <v>2</v>
        <stp/>
        <stp>9f7163cc-d084-4f0a-82d3-ec7742cffe08</stp>
        <tr r="Q8" s="7"/>
      </tp>
      <tp>
        <v>2</v>
        <stp/>
        <stp>cb3d47fd-1f6f-46f1-9172-33fc0eb66463</stp>
        <tr r="P26" s="5"/>
      </tp>
      <tp>
        <v>2</v>
        <stp/>
        <stp>e8ce16f3-88a5-44c7-b738-29a5792ba2ea</stp>
        <tr r="L13" s="7"/>
      </tp>
      <tp>
        <v>2</v>
        <stp/>
        <stp>8afc47f7-325c-4946-98c7-f1cca8cd6966</stp>
        <tr r="I46" s="5"/>
      </tp>
      <tp>
        <v>3</v>
        <stp/>
        <stp>1e23389d-4a67-4fce-a04c-19da43fa9286</stp>
        <tr r="J21" s="7"/>
      </tp>
      <tp>
        <v>2</v>
        <stp/>
        <stp>b07ce178-7e1e-4a4b-b7d7-bd45cbc5f66e</stp>
        <tr r="D38" s="5"/>
      </tp>
      <tp>
        <v>2</v>
        <stp/>
        <stp>be887184-fe2e-44ca-b1e3-b87a47be790f</stp>
        <tr r="C44" s="5"/>
      </tp>
      <tp>
        <v>2</v>
        <stp/>
        <stp>d11b1cf2-d909-4d10-b40b-1787d6dd77c3</stp>
        <tr r="M20" s="3"/>
      </tp>
    </main>
    <main first="rtdsrv_eco_9d7a82c420e24e37af72e24b06b17f49">
      <tp>
        <v>2</v>
        <stp/>
        <stp>e705499f-3c6c-4425-a899-2ca90c7d7113</stp>
        <tr r="F14" s="1"/>
        <tr r="F14" s="1"/>
        <tr r="F14" s="1"/>
      </tp>
    </main>
    <main first="rtdsrv_eco_9d7a82c420e24e37af72e24b06b17f49">
      <tp>
        <v>2</v>
        <stp/>
        <stp>7e4bb460-2e6b-4cf0-b057-117da1aedf26</stp>
        <tr r="F11" s="5"/>
      </tp>
      <tp>
        <v>3</v>
        <stp/>
        <stp>572dde1e-64ba-43b4-8f75-36841c60728f</stp>
        <tr r="F14" s="7"/>
      </tp>
      <tp>
        <v>3</v>
        <stp/>
        <stp>2cbc65ec-0721-4e15-a08a-d601a8764ecc</stp>
        <tr r="H12" s="7"/>
      </tp>
    </main>
    <main first="rtdsrv_eco_9d7a82c420e24e37af72e24b06b17f49">
      <tp>
        <v>2</v>
        <stp/>
        <stp>f979a5db-9acd-4822-811e-b10b3605c1ac</stp>
        <tr r="K7" s="5"/>
      </tp>
      <tp>
        <v>3</v>
        <stp/>
        <stp>f85363b1-7514-40af-8a68-4b8fc87a36c6</stp>
        <tr r="G11" s="7"/>
      </tp>
      <tp>
        <v>2</v>
        <stp/>
        <stp>4674d0e1-e06d-4294-9fd6-3f49b1eabd3e</stp>
        <tr r="F32" s="1"/>
        <tr r="F32" s="1"/>
        <tr r="F32" s="1"/>
      </tp>
      <tp>
        <v>2</v>
        <stp/>
        <stp>49ba89dc-14e6-4a51-baa3-d91c5ae4d9c2</stp>
        <tr r="Z25" s="7"/>
      </tp>
      <tp>
        <v>2</v>
        <stp/>
        <stp>3c4b420b-edc8-4efc-b529-3ed8d23b629b</stp>
        <tr r="J8" s="4"/>
      </tp>
    </main>
    <main first="rtdsrv_eco_9d7a82c420e24e37af72e24b06b17f49">
      <tp>
        <v>2</v>
        <stp/>
        <stp>bdaddb4f-d992-44c3-87c9-6bb073c16ccb</stp>
        <tr r="J24" s="4"/>
      </tp>
    </main>
    <main first="rtdsrv_eco_9d7a82c420e24e37af72e24b06b17f49">
      <tp>
        <v>2</v>
        <stp/>
        <stp>635d6bcb-716f-40bb-a866-3ebb8672ea30</stp>
        <tr r="N5" s="5"/>
      </tp>
      <tp>
        <v>2</v>
        <stp/>
        <stp>05955f1e-ff16-470e-8fa6-25176f59bbd6</stp>
        <tr r="D29" s="4"/>
      </tp>
    </main>
    <main first="rtdsrv_eco_9d7a82c420e24e37af72e24b06b17f49">
      <tp>
        <v>3</v>
        <stp/>
        <stp>d511afda-778d-49fb-aa31-02a0c681d123</stp>
        <tr r="L20" s="7"/>
      </tp>
      <tp>
        <v>2</v>
        <stp/>
        <stp>e34e51ac-48f7-49ed-b0a7-530959c1f90c</stp>
        <tr r="M23" s="1"/>
        <tr r="M23" s="1"/>
        <tr r="M23" s="1"/>
      </tp>
      <tp>
        <v>2</v>
        <stp/>
        <stp>64c6a319-98e1-42ab-8d69-ef7c88e5f480</stp>
        <tr r="G12" s="4"/>
      </tp>
      <tp>
        <v>2</v>
        <stp/>
        <stp>aba80ed9-8215-4c38-b051-ae2515926b45</stp>
        <tr r="C36" s="1"/>
        <tr r="C36" s="1"/>
      </tp>
      <tp>
        <v>2</v>
        <stp/>
        <stp>524fef92-ac62-4b5a-9724-76e89e05955f</stp>
        <tr r="I28" s="5"/>
      </tp>
      <tp>
        <v>3</v>
        <stp/>
        <stp>cc64f668-60a8-460f-b008-de251ae4e1e2</stp>
        <tr r="H16" s="7"/>
      </tp>
      <tp>
        <v>2</v>
        <stp/>
        <stp>06af1481-5174-45cc-b62c-464afede35a2</stp>
        <tr r="D41" s="5"/>
      </tp>
      <tp>
        <v>2</v>
        <stp/>
        <stp>60d25ec3-b0ea-4167-9c58-9ff326fcee46</stp>
        <tr r="M8" s="1"/>
        <tr r="M8" s="1"/>
        <tr r="M8" s="1"/>
      </tp>
    </main>
    <main first="rtdsrv_eco_9d7a82c420e24e37af72e24b06b17f49">
      <tp>
        <v>2</v>
        <stp/>
        <stp>fd2b4b8e-c86d-4d43-9238-f75844fcffdc</stp>
        <tr r="C34" s="4"/>
      </tp>
      <tp>
        <v>3</v>
        <stp/>
        <stp>ca3d8315-baa8-4ad9-ad44-5b241fafe995</stp>
        <tr r="J26" s="7"/>
      </tp>
    </main>
    <main first="rtdsrv_eco_9d7a82c420e24e37af72e24b06b17f49">
      <tp>
        <v>2</v>
        <stp/>
        <stp>7b80611d-27ae-4c2e-85fc-c4c39e61d37f</stp>
        <tr r="J8" s="7"/>
      </tp>
      <tp>
        <v>2</v>
        <stp/>
        <stp>92a84574-1b17-4edb-9676-35268d9ec267</stp>
        <tr r="P11" s="5"/>
      </tp>
    </main>
    <main first="rtdsrv_eco_9d7a82c420e24e37af72e24b06b17f49">
      <tp>
        <v>2</v>
        <stp/>
        <stp>355e4fbc-0354-4839-ab1c-a2cb2a154859</stp>
        <tr r="AB6" s="7"/>
      </tp>
    </main>
    <main first="rtdsrv_eco_9d7a82c420e24e37af72e24b06b17f49">
      <tp>
        <v>2</v>
        <stp/>
        <stp>fa6e2fb3-b5fd-4077-a46c-cb6dcda74b51</stp>
        <tr r="C49" s="4"/>
      </tp>
      <tp>
        <v>2</v>
        <stp/>
        <stp>da4fffdf-36d9-439d-b02c-557eb5f2fb55</stp>
        <tr r="N30" s="5"/>
      </tp>
      <tp>
        <v>2</v>
        <stp/>
        <stp>75caba7d-b994-4f14-afc0-7e29348bf06d</stp>
        <tr r="I36" s="4"/>
      </tp>
    </main>
    <main first="rtdsrv_eco_9d7a82c420e24e37af72e24b06b17f49">
      <tp>
        <v>2</v>
        <stp/>
        <stp>659e664b-c7fe-4abd-95b9-c34213d91f04</stp>
        <tr r="K24" s="1"/>
        <tr r="K24" s="1"/>
      </tp>
      <tp>
        <v>4</v>
        <stp/>
        <stp>5c060886-d5bb-4b17-9141-99071da23a9b</stp>
        <tr r="V28" s="7"/>
      </tp>
    </main>
    <main first="rtdsrv_eco_9d7a82c420e24e37af72e24b06b17f49">
      <tp>
        <v>2</v>
        <stp/>
        <stp>d240fa19-c41e-4efe-bb77-90908eb09792</stp>
        <tr r="M29" s="5"/>
      </tp>
    </main>
    <main first="rtdsrv_eco_9d7a82c420e24e37af72e24b06b17f49">
      <tp>
        <v>2</v>
        <stp/>
        <stp>65c5aebd-9eda-4839-813f-fb421e164db9</stp>
        <tr r="C21" s="4"/>
      </tp>
    </main>
    <main first="rtdsrv_eco_9d7a82c420e24e37af72e24b06b17f49">
      <tp>
        <v>2</v>
        <stp/>
        <stp>871c0f6c-3d9a-499d-9056-39ad93ef0949</stp>
        <tr r="H37" s="5"/>
      </tp>
      <tp>
        <v>2</v>
        <stp/>
        <stp>fe69fa6c-cbb5-44ff-879d-786a58eca83c</stp>
        <tr r="H33" s="1"/>
        <tr r="H33" s="1"/>
        <tr r="H33" s="1"/>
      </tp>
    </main>
    <main first="rtdsrv_eco_9d7a82c420e24e37af72e24b06b17f49">
      <tp>
        <v>2</v>
        <stp/>
        <stp>f7948ec6-d081-4f00-b7cf-44130c9372b7</stp>
        <tr r="V22" s="7"/>
      </tp>
      <tp>
        <v>2</v>
        <stp/>
        <stp>70d17987-087b-4c19-8d2a-32ddef17ff69</stp>
        <tr r="C15" s="4"/>
      </tp>
    </main>
    <main first="rtdsrv_eco_9d7a82c420e24e37af72e24b06b17f49">
      <tp>
        <v>3</v>
        <stp/>
        <stp>51b6df69-bb0d-4d37-958c-2223c0d298d4</stp>
        <tr r="K26" s="7"/>
      </tp>
      <tp>
        <v>4</v>
        <stp/>
        <stp>d5a60620-086e-4641-b8c7-9b9291514275</stp>
        <tr r="AA30" s="7"/>
      </tp>
    </main>
    <main first="rtdsrv_eco_9d7a82c420e24e37af72e24b06b17f49">
      <tp>
        <v>2</v>
        <stp/>
        <stp>7d3b32f0-f9f7-42d8-82d5-a1355984fd96</stp>
        <tr r="P39" s="5"/>
      </tp>
    </main>
    <main first="rtdsrv_eco_9d7a82c420e24e37af72e24b06b17f49">
      <tp>
        <v>2</v>
        <stp/>
        <stp>0218a82d-6210-451a-8173-5f37298bc5b0</stp>
        <tr r="D20" s="4"/>
      </tp>
    </main>
    <main first="rtdsrv_eco_9d7a82c420e24e37af72e24b06b17f49">
      <tp>
        <v>2</v>
        <stp/>
        <stp>dd19b9df-6253-4cc4-abb8-b3ebd9bfc746</stp>
        <tr r="M18" s="5"/>
      </tp>
    </main>
    <main first="rtdsrv_eco_9d7a82c420e24e37af72e24b06b17f49">
      <tp>
        <v>2</v>
        <stp/>
        <stp>dff84bb0-a6c2-4f43-bfc0-1d946706eff9</stp>
        <tr r="D25" s="4"/>
      </tp>
    </main>
    <main first="rtdsrv_eco_9d7a82c420e24e37af72e24b06b17f49">
      <tp>
        <v>2</v>
        <stp/>
        <stp>4512378f-faee-4d41-846e-3da69a467f6f</stp>
        <tr r="J19" s="1"/>
        <tr r="J19" s="1"/>
      </tp>
      <tp>
        <v>2</v>
        <stp/>
        <stp>6e04fd8b-98b3-41d9-9378-51c6f334d468</stp>
        <tr r="C51" s="5"/>
      </tp>
    </main>
    <main first="rtdsrv_eco_9d7a82c420e24e37af72e24b06b17f49">
      <tp>
        <v>3</v>
        <stp/>
        <stp>1c4725f4-f789-4f05-9f01-3c921bc714a5</stp>
        <tr r="G27" s="7"/>
      </tp>
    </main>
    <main first="rtdsrv_eco_9d7a82c420e24e37af72e24b06b17f49">
      <tp>
        <v>2</v>
        <stp/>
        <stp>b1f15284-11d4-46ac-a43f-6decfd1e0b25</stp>
        <tr r="D43" s="4"/>
      </tp>
    </main>
    <main first="rtdsrv_eco_9d7a82c420e24e37af72e24b06b17f49">
      <tp>
        <v>2</v>
        <stp/>
        <stp>6954c447-9c98-46ec-9214-5c2df284973e</stp>
        <tr r="C31" s="5"/>
      </tp>
      <tp>
        <v>4</v>
        <stp/>
        <stp>15852c85-2502-4127-a475-9d7b627f9100</stp>
        <tr r="B23" s="7"/>
      </tp>
      <tp>
        <v>2</v>
        <stp/>
        <stp>aa54a226-dde8-4c2e-81e3-477110aff371</stp>
        <tr r="H13" s="1"/>
        <tr r="H13" s="1"/>
        <tr r="H13" s="1"/>
      </tp>
      <tp>
        <v>2</v>
        <stp/>
        <stp>e6ff3acf-1a02-48d5-8bd4-05a60c42bb4b</stp>
        <tr r="J27" s="4"/>
      </tp>
    </main>
    <main first="rtdsrv_eco_9d7a82c420e24e37af72e24b06b17f49">
      <tp>
        <v>2</v>
        <stp/>
        <stp>dcfb0cf1-3553-497f-a241-35faaca32418</stp>
        <tr r="L8" s="1"/>
        <tr r="L8" s="1"/>
      </tp>
      <tp>
        <v>2</v>
        <stp/>
        <stp>7a363e55-1389-4f21-8f5d-2c0c621d0cbd</stp>
        <tr r="D31" s="4"/>
      </tp>
      <tp>
        <v>2</v>
        <stp/>
        <stp>4348f5d4-3dcd-400f-bd2a-3ce746bc07a6</stp>
        <tr r="D35" s="4"/>
      </tp>
    </main>
    <main first="rtdsrv_eco_9d7a82c420e24e37af72e24b06b17f49">
      <tp>
        <v>2</v>
        <stp/>
        <stp>b3701afa-dd2d-43b2-bcbd-32e194e36cb5</stp>
        <tr r="AA15" s="7"/>
      </tp>
    </main>
    <main first="rtdsrv_eco_9d7a82c420e24e37af72e24b06b17f49">
      <tp>
        <v>3</v>
        <stp/>
        <stp>8a52157c-0ff0-4719-b6e7-613eb92db3fd</stp>
        <tr r="G18" s="7"/>
      </tp>
      <tp>
        <v>2</v>
        <stp/>
        <stp>62c393e3-b4bb-450e-8ff6-a693e18f7d0b</stp>
        <tr r="P15" s="5"/>
      </tp>
      <tp>
        <v>2</v>
        <stp/>
        <stp>3cc630ea-8a3c-4b4a-991b-9d5b393a8e62</stp>
        <tr r="F29" s="5"/>
      </tp>
    </main>
    <main first="rtdsrv_eco_9d7a82c420e24e37af72e24b06b17f49">
      <tp>
        <v>2</v>
        <stp/>
        <stp>02c9c7d3-4398-4bce-8753-e4eaccaa4542</stp>
        <tr r="H22" s="1"/>
        <tr r="H22" s="1"/>
        <tr r="H22" s="1"/>
      </tp>
      <tp>
        <v>2</v>
        <stp/>
        <stp>e52648c4-fff2-4733-b5a4-0f3c394d8e3d</stp>
        <tr r="M40" s="5"/>
      </tp>
    </main>
    <main first="rtdsrv_eco_9d7a82c420e24e37af72e24b06b17f49">
      <tp>
        <v>3</v>
        <stp/>
        <stp>b6ab2b79-f2c0-4041-9d53-4c24cdda726b</stp>
        <tr r="L27" s="7"/>
      </tp>
      <tp>
        <v>2</v>
        <stp/>
        <stp>56b87d86-ce6c-4225-b9ab-2dc4dc4c6a22</stp>
        <tr r="F34" s="1"/>
        <tr r="F34" s="1"/>
        <tr r="F34" s="1"/>
      </tp>
    </main>
    <main first="rtdsrv_eco_9d7a82c420e24e37af72e24b06b17f49">
      <tp>
        <v>2</v>
        <stp/>
        <stp>9fd29758-1a15-402d-850a-fc8b97312cba</stp>
        <tr r="W9" s="7"/>
      </tp>
    </main>
    <main first="rtdsrv_eco_9d7a82c420e24e37af72e24b06b17f49">
      <tp>
        <v>2</v>
        <stp/>
        <stp>c36e5d8a-74b0-45d4-8eba-9a2480db3d7a</stp>
        <tr r="Z12" s="7"/>
      </tp>
    </main>
    <main first="rtdsrv_eco_9d7a82c420e24e37af72e24b06b17f49">
      <tp>
        <v>2</v>
        <stp/>
        <stp>b336d401-258c-4bed-9b48-049beb865055</stp>
        <tr r="I17" s="5"/>
      </tp>
    </main>
    <main first="rtdsrv_eco_9d7a82c420e24e37af72e24b06b17f49">
      <tp>
        <v>2</v>
        <stp/>
        <stp>4edfa2b6-bd00-4cba-9e39-446d84042dfa</stp>
        <tr r="I39" s="4"/>
      </tp>
      <tp>
        <v>2</v>
        <stp/>
        <stp>5a161e6f-9a20-481f-9350-0f96c3c1287a</stp>
        <tr r="L24" s="1"/>
        <tr r="L24" s="1"/>
        <tr r="L24" s="1"/>
      </tp>
      <tp>
        <v>2</v>
        <stp/>
        <stp>739e45b0-5e44-4d5a-93a0-47857d430c99</stp>
        <tr r="D20" s="1"/>
        <tr r="D20" s="1"/>
      </tp>
      <tp>
        <v>2</v>
        <stp/>
        <stp>4f91a5f3-033e-4cf7-aac4-d41883e15379</stp>
        <tr r="C44" s="4"/>
      </tp>
      <tp>
        <v>2</v>
        <stp/>
        <stp>91f1862b-ef4f-4bd7-bf48-bab8dbaafa54</stp>
        <tr r="J10" s="7"/>
      </tp>
      <tp>
        <v>2</v>
        <stp/>
        <stp>70e85a90-622c-44d1-a46d-d7a845ccfa5a</stp>
        <tr r="F31" s="4"/>
      </tp>
      <tp>
        <v>2</v>
        <stp/>
        <stp>f733a6cc-48d3-4f57-b60f-a02ad89d498d</stp>
        <tr r="I8" s="7"/>
      </tp>
      <tp>
        <v>2</v>
        <stp/>
        <stp>4d7b3703-249d-4fe7-9fa0-accf068a7ae8</stp>
        <tr r="H10" s="5"/>
      </tp>
      <tp>
        <v>2</v>
        <stp/>
        <stp>2b544392-3bbc-4eae-9683-48042fe19b65</stp>
        <tr r="AA23" s="7"/>
      </tp>
      <tp>
        <v>2</v>
        <stp/>
        <stp>9cf6b4b7-0fbc-4e3b-b968-3654f22314cd</stp>
        <tr r="D43" s="5"/>
      </tp>
    </main>
    <main first="rtdsrv_eco_9d7a82c420e24e37af72e24b06b17f49">
      <tp>
        <v>2</v>
        <stp/>
        <stp>a57d4691-c2ce-4158-9b3e-29803ef5e48b</stp>
        <tr r="N30" s="1"/>
        <tr r="N30" s="1"/>
      </tp>
      <tp>
        <v>2</v>
        <stp/>
        <stp>761ed014-dde5-4534-b4e4-47e49b876e27</stp>
        <tr r="D27" s="5"/>
      </tp>
    </main>
    <main first="rtdsrv_eco_9d7a82c420e24e37af72e24b06b17f49">
      <tp>
        <v>2</v>
        <stp/>
        <stp>b0d3842d-79e2-47af-99eb-4c8c33cc3c6d</stp>
        <tr r="K15" s="1"/>
        <tr r="K15" s="1"/>
        <tr r="K15" s="1"/>
      </tp>
    </main>
    <main first="rtdsrv_eco_9d7a82c420e24e37af72e24b06b17f49">
      <tp>
        <v>2</v>
        <stp/>
        <stp>5b7d8ed8-507e-4037-83f0-e7a1bf78b1eb</stp>
        <tr r="G19" s="1"/>
        <tr r="G19" s="1"/>
        <tr r="G19" s="1"/>
      </tp>
      <tp>
        <v>2</v>
        <stp/>
        <stp>644d33eb-4a31-4c54-b654-215c54de9458</stp>
        <tr r="F28" s="1"/>
        <tr r="F28" s="1"/>
        <tr r="F28" s="1"/>
      </tp>
      <tp>
        <v>2</v>
        <stp/>
        <stp>27e022c2-20fd-40a6-9434-f3f197aa45e7</stp>
        <tr r="L26" s="1"/>
        <tr r="L26" s="1"/>
        <tr r="L26" s="1"/>
      </tp>
    </main>
    <main first="rtdsrv_eco_9d7a82c420e24e37af72e24b06b17f49">
      <tp>
        <v>2</v>
        <stp/>
        <stp>c1ab4d02-8456-4ef4-a425-4df7a94b95cf</stp>
        <tr r="G50" s="4"/>
      </tp>
      <tp>
        <v>2</v>
        <stp/>
        <stp>b0eee597-d559-4172-b0db-be826a3e20ac</stp>
        <tr r="Z9" s="7"/>
      </tp>
      <tp>
        <v>4</v>
        <stp/>
        <stp>a822741d-e483-4ec0-8ee0-1f283a2ab8e4</stp>
        <tr r="Q24" s="7"/>
      </tp>
    </main>
    <main first="rtdsrv_eco_9d7a82c420e24e37af72e24b06b17f49">
      <tp>
        <v>2</v>
        <stp/>
        <stp>5cd24e41-b99d-4087-9fe7-769da018b34a</stp>
        <tr r="R14" s="7"/>
      </tp>
      <tp>
        <v>2</v>
        <stp/>
        <stp>acf111b4-1498-4209-b6bc-726ad0b089e6</stp>
        <tr r="D37" s="5"/>
      </tp>
      <tp>
        <v>2</v>
        <stp/>
        <stp>92a4a854-1a88-4629-be7a-e7bc057864c0</stp>
        <tr r="C9" s="5"/>
      </tp>
    </main>
    <main first="rtdsrv_eco_9d7a82c420e24e37af72e24b06b17f49">
      <tp>
        <v>3</v>
        <stp/>
        <stp>b00a149b-abdf-43bf-9556-a7b836d8f485</stp>
        <tr r="K17" s="7"/>
      </tp>
      <tp>
        <v>2</v>
        <stp/>
        <stp>4bdef25f-add0-489e-8ab3-6dcbd5cadde0</stp>
        <tr r="C16" s="5"/>
      </tp>
    </main>
    <main first="rtdsrv_eco_9d7a82c420e24e37af72e24b06b17f49">
      <tp>
        <v>2</v>
        <stp/>
        <stp>07aed5f0-071c-4e9a-8ccd-5eed83e26e7f</stp>
        <tr r="U9" s="7"/>
      </tp>
      <tp>
        <v>2</v>
        <stp/>
        <stp>82cfc076-834e-49ea-9d17-59ba9af9e174</stp>
        <tr r="K51" s="5"/>
      </tp>
      <tp>
        <v>2</v>
        <stp/>
        <stp>93575984-b948-44a4-b906-cfe2086f3124</stp>
        <tr r="K14" s="5"/>
      </tp>
    </main>
    <main first="rtdsrv_eco_9d7a82c420e24e37af72e24b06b17f49">
      <tp>
        <v>2</v>
        <stp/>
        <stp>bd98cc7f-f13d-4df8-8570-999b160cfbb2</stp>
        <tr r="C32" s="1"/>
        <tr r="C32" s="1"/>
        <tr r="C32" s="1"/>
      </tp>
    </main>
    <main first="rtdsrv_eco_9d7a82c420e24e37af72e24b06b17f49">
      <tp>
        <v>2</v>
        <stp/>
        <stp>02af0b09-6c82-4150-87b0-0da561c52be6</stp>
        <tr r="M12" s="5"/>
      </tp>
    </main>
    <main first="rtdsrv_eco_9d7a82c420e24e37af72e24b06b17f49">
      <tp>
        <v>2</v>
        <stp/>
        <stp>0507a981-254d-40b1-b9c9-99ad9cd8e5fa</stp>
        <tr r="H13" s="5"/>
      </tp>
    </main>
    <main first="rtdsrv_eco_9d7a82c420e24e37af72e24b06b17f49">
      <tp>
        <v>2</v>
        <stp/>
        <stp>2dfba3b5-58f5-45c2-bbe5-3bcd52678f40</stp>
        <tr r="J10" s="1"/>
        <tr r="J10" s="1"/>
        <tr r="J10" s="1"/>
      </tp>
      <tp>
        <v>4</v>
        <stp/>
        <stp>fcfd1a42-3fcc-489f-b0ad-2c988e4db34d</stp>
        <tr r="U26" s="7"/>
      </tp>
      <tp>
        <v>3</v>
        <stp/>
        <stp>31749396-a814-440b-affe-54c9468f2fa0</stp>
        <tr r="F21" s="7"/>
      </tp>
    </main>
    <main first="rtdsrv_eco_9d7a82c420e24e37af72e24b06b17f49">
      <tp>
        <v>2</v>
        <stp/>
        <stp>1128b06c-6c10-411f-8481-26692e92b937</stp>
        <tr r="I8" s="4"/>
      </tp>
      <tp>
        <v>2</v>
        <stp/>
        <stp>7314e929-03da-431f-afc6-e0cf2480787c</stp>
        <tr r="Y17" s="7"/>
      </tp>
    </main>
    <main first="rtdsrv_eco_9d7a82c420e24e37af72e24b06b17f49">
      <tp>
        <v>2</v>
        <stp/>
        <stp>32e75285-1a26-45c2-b726-e63f400624bd</stp>
        <tr r="G36" s="1"/>
        <tr r="G36" s="1"/>
        <tr r="G36" s="1"/>
      </tp>
    </main>
    <main first="rtdsrv_eco_9d7a82c420e24e37af72e24b06b17f49">
      <tp>
        <v>2</v>
        <stp/>
        <stp>1ebb31aa-dfd6-4e9c-adb9-bd57cafa37c2</stp>
        <tr r="N14" s="5"/>
      </tp>
      <tp>
        <v>2</v>
        <stp/>
        <stp>920ad50e-7fd9-4480-a9c6-e2ef7f8284ab</stp>
        <tr r="I23" s="5"/>
      </tp>
    </main>
    <main first="rtdsrv_eco_9d7a82c420e24e37af72e24b06b17f49">
      <tp>
        <v>4</v>
        <stp/>
        <stp>7ce47893-cdfe-4aa7-aabe-e9eff21ddedb</stp>
        <tr r="B20" s="7"/>
      </tp>
      <tp>
        <v>3</v>
        <stp/>
        <stp>8162f27a-0878-442b-8f72-a6cadf33f55f</stp>
        <tr r="F10" s="7"/>
      </tp>
    </main>
    <main first="rtdsrv_eco_9d7a82c420e24e37af72e24b06b17f49">
      <tp>
        <v>2</v>
        <stp/>
        <stp>c6f9176d-c803-4d5c-924b-1292abd9ef94</stp>
        <tr r="K34" s="5"/>
      </tp>
      <tp>
        <v>2</v>
        <stp/>
        <stp>3490a7b6-4cf5-4d10-9d14-0bb8cdc453b5</stp>
        <tr r="F15" s="4"/>
      </tp>
      <tp>
        <v>3</v>
        <stp/>
        <stp>11011101-aa27-465d-a678-339efd60ef97</stp>
        <tr r="I12" s="7"/>
      </tp>
      <tp>
        <v>2</v>
        <stp/>
        <stp>affb4eeb-d6c8-4c24-a7d1-b697d5d5e76b</stp>
        <tr r="F33" s="1"/>
        <tr r="F33" s="1"/>
        <tr r="F33" s="1"/>
      </tp>
      <tp>
        <v>3</v>
        <stp/>
        <stp>4f7380a8-08ca-4d53-8fe9-a6cc875bf315</stp>
        <tr r="E30" s="7"/>
      </tp>
      <tp>
        <v>3</v>
        <stp/>
        <stp>8251bf85-03f6-47ea-9ce1-fbe136c06682</stp>
        <tr r="L29" s="7"/>
      </tp>
      <tp>
        <v>4</v>
        <stp/>
        <stp>cbdd2c3b-62b2-460c-b70c-1c00d77cd207</stp>
        <tr r="Z30" s="7"/>
      </tp>
      <tp>
        <v>2</v>
        <stp/>
        <stp>6fe48808-949e-4205-adc6-df0a50d65e2b</stp>
        <tr r="F34" s="5"/>
      </tp>
    </main>
    <main first="rtdsrv_eco_9d7a82c420e24e37af72e24b06b17f49">
      <tp>
        <v>2</v>
        <stp/>
        <stp>3335b640-3753-41b6-a21f-af0b16ce4c4f</stp>
        <tr r="G22" s="4"/>
      </tp>
      <tp>
        <v>2</v>
        <stp/>
        <stp>1ad89c2b-f4b9-4272-8a4c-375fcade16a2</stp>
        <tr r="D25" s="1"/>
        <tr r="D25" s="1"/>
      </tp>
      <tp>
        <v>2</v>
        <stp/>
        <stp>241c3783-d176-4057-b725-01177b567386</stp>
        <tr r="O9" s="7"/>
      </tp>
      <tp>
        <v>2</v>
        <stp/>
        <stp>4ad45ca6-d2bd-4593-b96e-e43ce7126bad</stp>
        <tr r="V6" s="7"/>
      </tp>
    </main>
    <main first="rtdsrv_eco_9d7a82c420e24e37af72e24b06b17f49">
      <tp>
        <v>2</v>
        <stp/>
        <stp>3623a2d6-b054-448a-8462-bc288355dca8</stp>
        <tr r="J23" s="1"/>
        <tr r="J23" s="1"/>
        <tr r="J23" s="1"/>
      </tp>
    </main>
    <main first="rtdsrv_eco_9d7a82c420e24e37af72e24b06b17f49">
      <tp>
        <v>4</v>
        <stp/>
        <stp>fd74ab7c-ecc0-4f55-be6c-417c8e0fd648</stp>
        <tr r="U28" s="7"/>
      </tp>
    </main>
    <main first="rtdsrv_eco_9d7a82c420e24e37af72e24b06b17f49">
      <tp>
        <v>2</v>
        <stp/>
        <stp>21846de0-68cc-4c3c-9536-27e3351d1336</stp>
        <tr r="N6" s="7"/>
      </tp>
      <tp>
        <v>2</v>
        <stp/>
        <stp>e6df6ca4-2f9c-4156-a7c1-a776043793bd</stp>
        <tr r="J12" s="7"/>
      </tp>
      <tp>
        <v>2</v>
        <stp/>
        <stp>d936d664-28a0-49f9-b1ed-8cebb9039981</stp>
        <tr r="I25" s="5"/>
      </tp>
      <tp>
        <v>3</v>
        <stp/>
        <stp>6ea85eeb-a122-4134-acb7-2f39bf5f2501</stp>
        <tr r="L15" s="7"/>
      </tp>
      <tp>
        <v>2</v>
        <stp/>
        <stp>b4e7b74f-6fa8-4240-8c81-9e0a6b25d812</stp>
        <tr r="H30" s="1"/>
        <tr r="H30" s="1"/>
        <tr r="H30" s="1"/>
      </tp>
      <tp>
        <v>2</v>
        <stp/>
        <stp>95e1e6fd-2e34-4527-86fa-66db22decf20</stp>
        <tr r="M25" s="5"/>
      </tp>
      <tp>
        <v>2</v>
        <stp/>
        <stp>60af8a57-fdf3-4ad8-b2b7-aa3708bd86c6</stp>
        <tr r="M30" s="5"/>
      </tp>
    </main>
    <main first="rtdsrv_eco_9d7a82c420e24e37af72e24b06b17f49">
      <tp>
        <v>2</v>
        <stp/>
        <stp>6f8fae8c-644a-4e93-8cd6-46227e4a732b</stp>
        <tr r="C15" s="5"/>
      </tp>
    </main>
    <main first="rtdsrv_eco_9d7a82c420e24e37af72e24b06b17f49">
      <tp>
        <v>2</v>
        <stp/>
        <stp>da0b648c-85f6-4bc5-a7ce-b888a22d23d4</stp>
        <tr r="Y21" s="7"/>
      </tp>
      <tp>
        <v>2</v>
        <stp/>
        <stp>acc3988c-80fb-4c2a-bc95-78a1a4870518</stp>
        <tr r="P24" s="5"/>
      </tp>
      <tp>
        <v>3</v>
        <stp/>
        <stp>43ca1d46-cd1d-4502-b403-3c371b56d502</stp>
        <tr r="G28" s="7"/>
      </tp>
    </main>
    <main first="rtdsrv_eco_9d7a82c420e24e37af72e24b06b17f49">
      <tp>
        <v>3</v>
        <stp/>
        <stp>95dc4608-6863-4c28-9a0c-2a87cfb138b4</stp>
        <tr r="H13" s="7"/>
      </tp>
    </main>
    <main first="rtdsrv_eco_9d7a82c420e24e37af72e24b06b17f49">
      <tp>
        <v>2</v>
        <stp/>
        <stp>5e8e7749-0cc9-4fa5-a75b-c3123aa9b2e9</stp>
        <tr r="I37" s="4"/>
      </tp>
      <tp>
        <v>2</v>
        <stp/>
        <stp>00874e30-b628-4686-84f5-d6781a3f924c</stp>
        <tr r="F25" s="1"/>
        <tr r="F25" s="1"/>
        <tr r="F25" s="1"/>
      </tp>
      <tp>
        <v>2</v>
        <stp/>
        <stp>df7c119f-e2a6-44b4-a374-e707b311970c</stp>
        <tr r="C32" s="4"/>
      </tp>
    </main>
    <main first="rtdsrv_eco_9d7a82c420e24e37af72e24b06b17f49">
      <tp>
        <v>2</v>
        <stp/>
        <stp>b9ab8bf7-de93-4eb9-89cb-c309af990237</stp>
        <tr r="C14" s="5"/>
      </tp>
      <tp>
        <v>2</v>
        <stp/>
        <stp>6c526c96-e7d4-455d-a4bf-7a068fa1bf65</stp>
        <tr r="H41" s="5"/>
      </tp>
      <tp>
        <v>2</v>
        <stp/>
        <stp>6c88e64c-b729-4f89-ae07-5bedd81dffc0</stp>
        <tr r="P19" s="5"/>
      </tp>
    </main>
    <main first="rtdsrv_eco_9d7a82c420e24e37af72e24b06b17f49">
      <tp>
        <v>2</v>
        <stp/>
        <stp>e894a088-b952-433f-9aa7-6e0759fb23b0</stp>
        <tr r="W14" s="7"/>
      </tp>
      <tp>
        <v>2</v>
        <stp/>
        <stp>557c52d4-353d-428c-8efc-33932334c34f</stp>
        <tr r="S13" s="7"/>
      </tp>
      <tp>
        <v>2</v>
        <stp/>
        <stp>f20a28cb-c823-47e3-8cbf-013242742921</stp>
        <tr r="AA18" s="7"/>
      </tp>
    </main>
    <main first="rtdsrv_eco_9d7a82c420e24e37af72e24b06b17f49">
      <tp>
        <v>3</v>
        <stp/>
        <stp>742aa322-ff63-47ef-8582-a59471c89925</stp>
        <tr r="J30" s="7"/>
      </tp>
      <tp>
        <v>2</v>
        <stp/>
        <stp>8db1deb6-4bb2-4e56-b778-9fd34b470264</stp>
        <tr r="J32" s="4"/>
      </tp>
    </main>
    <main first="rtdsrv_eco_9d7a82c420e24e37af72e24b06b17f49">
      <tp>
        <v>2</v>
        <stp/>
        <stp>a81fbf16-295a-41a8-9abb-a5b284f195b7</stp>
        <tr r="C42" s="5"/>
      </tp>
    </main>
    <main first="rtdsrv_eco_9d7a82c420e24e37af72e24b06b17f49">
      <tp>
        <v>2</v>
        <stp/>
        <stp>d2b12e97-bc30-4c2e-8bd4-adad26685df5</stp>
        <tr r="D40" s="5"/>
      </tp>
      <tp>
        <v>3</v>
        <stp/>
        <stp>355176da-f4a7-4aec-aa79-aacf3e14873e</stp>
        <tr r="D25" s="7"/>
      </tp>
    </main>
    <main first="rtdsrv_eco_9d7a82c420e24e37af72e24b06b17f49">
      <tp>
        <v>4</v>
        <stp/>
        <stp>84da87ef-3988-4546-80e0-8f1eda472f2c</stp>
        <tr r="X27" s="7"/>
      </tp>
    </main>
    <main first="rtdsrv_eco_9d7a82c420e24e37af72e24b06b17f49">
      <tp>
        <v>2</v>
        <stp/>
        <stp>27788a60-44ee-491e-8c61-4d53e5b87b20</stp>
        <tr r="M39" s="5"/>
      </tp>
    </main>
    <main first="rtdsrv_eco_9d7a82c420e24e37af72e24b06b17f49">
      <tp>
        <v>2</v>
        <stp/>
        <stp>5b91d2bc-5445-4223-b138-66fd951c0da7</stp>
        <tr r="D44" s="4"/>
      </tp>
      <tp>
        <v>3</v>
        <stp/>
        <stp>04e04368-d437-46ac-ba56-978398998828</stp>
        <tr r="F27" s="7"/>
      </tp>
      <tp>
        <v>4</v>
        <stp/>
        <stp>15ce773c-b797-4a43-8c20-5a40c394a189</stp>
        <tr r="T28" s="7"/>
      </tp>
    </main>
    <main first="rtdsrv_eco_9d7a82c420e24e37af72e24b06b17f49">
      <tp>
        <v>2</v>
        <stp/>
        <stp>72df0056-1762-4394-a55c-0d91d0febd96</stp>
        <tr r="M41" s="5"/>
      </tp>
      <tp>
        <v>2</v>
        <stp/>
        <stp>c6256074-cf65-4697-bd2d-d443f73f0ac0</stp>
        <tr r="L19" s="1"/>
        <tr r="L19" s="1"/>
        <tr r="L19" s="1"/>
      </tp>
    </main>
    <main first="rtdsrv_eco_9d7a82c420e24e37af72e24b06b17f49">
      <tp>
        <v>2</v>
        <stp/>
        <stp>c5ab4fd7-a9ce-4f8b-9d15-9fe6130c968d</stp>
        <tr r="C37" s="4"/>
      </tp>
    </main>
    <main first="rtdsrv_eco_9d7a82c420e24e37af72e24b06b17f49">
      <tp>
        <v>2</v>
        <stp/>
        <stp>f591fe1b-38b1-4296-98c3-7afb7d65f17b</stp>
        <tr r="U20" s="7"/>
      </tp>
      <tp>
        <v>2</v>
        <stp/>
        <stp>b848cb65-cf28-49fb-9915-742be8415d3d</stp>
        <tr r="J7" s="1"/>
        <tr r="J7" s="1"/>
        <tr r="J7" s="1"/>
      </tp>
      <tp>
        <v>2</v>
        <stp/>
        <stp>26175004-448c-43fa-a80b-fd3ac5b350b9</stp>
        <tr r="M35" s="5"/>
      </tp>
      <tp>
        <v>2</v>
        <stp/>
        <stp>c500de3d-3e16-4b90-9e1c-712b92bcec0b</stp>
        <tr r="K38" s="5"/>
      </tp>
      <tp>
        <v>2</v>
        <stp/>
        <stp>dd4e81ee-561e-4906-85ce-f5b2945b7605</stp>
        <tr r="C50" s="5"/>
      </tp>
    </main>
    <main first="rtdsrv_eco_9d7a82c420e24e37af72e24b06b17f49">
      <tp>
        <v>2</v>
        <stp/>
        <stp>90a70016-8480-4109-9412-b6dd25a7b164</stp>
        <tr r="C17" s="1"/>
        <tr r="C17" s="1"/>
        <tr r="C17" s="1"/>
      </tp>
      <tp>
        <v>2</v>
        <stp/>
        <stp>a1f64172-8776-4f0d-a813-d4dc1c07f8d1</stp>
        <tr r="J11" s="7"/>
      </tp>
    </main>
    <main first="rtdsrv_eco_9d7a82c420e24e37af72e24b06b17f49">
      <tp>
        <v>2</v>
        <stp/>
        <stp>508e90ec-465f-42f6-b47a-0669418050b0</stp>
        <tr r="L14" s="1"/>
        <tr r="L14" s="1"/>
      </tp>
      <tp>
        <v>2</v>
        <stp/>
        <stp>02102fad-2489-44d7-91cd-7f6912de5d49</stp>
        <tr r="T9" s="7"/>
      </tp>
    </main>
    <main first="rtdsrv_eco_9d7a82c420e24e37af72e24b06b17f49">
      <tp>
        <v>2</v>
        <stp/>
        <stp>241913e0-425c-4664-bdbb-9f3a8cae3b1a</stp>
        <tr r="G31" s="1"/>
        <tr r="G31" s="1"/>
        <tr r="G31" s="1"/>
      </tp>
      <tp>
        <v>4</v>
        <stp/>
        <stp>e9b8521c-6c34-4b10-983f-9feb9caef950</stp>
        <tr r="N27" s="7"/>
      </tp>
    </main>
    <main first="rtdsrv_eco_9d7a82c420e24e37af72e24b06b17f49">
      <tp>
        <v>2</v>
        <stp/>
        <stp>ce4ade79-f9cc-4ad4-9fef-536c9c65ce42</stp>
        <tr r="K27" s="1"/>
        <tr r="K27" s="1"/>
        <tr r="K27" s="1"/>
      </tp>
    </main>
    <main first="rtdsrv_eco_9d7a82c420e24e37af72e24b06b17f49">
      <tp>
        <v>2</v>
        <stp/>
        <stp>36bb21c5-4617-40fd-9264-aa90732411ae</stp>
        <tr r="C12" s="5"/>
      </tp>
    </main>
    <main first="rtdsrv_eco_9d7a82c420e24e37af72e24b06b17f49">
      <tp>
        <v>2</v>
        <stp/>
        <stp>edf640de-5bcf-4c78-b41f-d9ab4f515582</stp>
        <tr r="E14" s="1"/>
        <tr r="E14" s="1"/>
        <tr r="E14" s="1"/>
      </tp>
      <tp>
        <v>3</v>
        <stp/>
        <stp>783a48c0-8b73-41bf-8296-d6850a4562be</stp>
        <tr r="D7" s="7"/>
      </tp>
      <tp>
        <v>2</v>
        <stp/>
        <stp>29a80fc9-56ef-483f-9be3-fda72787e84b</stp>
        <tr r="I29" s="1"/>
        <tr r="I29" s="1"/>
      </tp>
      <tp>
        <v>2</v>
        <stp/>
        <stp>57fe01e3-a988-48fb-ba1d-cf7aadab04b7</stp>
        <tr r="N36" s="1"/>
        <tr r="N36" s="1"/>
      </tp>
      <tp>
        <v>2</v>
        <stp/>
        <stp>9486ef01-4f15-448d-af04-902d1201723c</stp>
        <tr r="N9" s="1"/>
        <tr r="N9" s="1"/>
      </tp>
    </main>
    <main first="rtdsrv_eco_9d7a82c420e24e37af72e24b06b17f49">
      <tp>
        <v>2</v>
        <stp/>
        <stp>1039646f-c4fa-41bf-b94c-a2621a81cd19</stp>
        <tr r="I45" s="5"/>
      </tp>
      <tp>
        <v>3</v>
        <stp/>
        <stp>282d7721-98f9-4695-8727-7bf32b62331a</stp>
        <tr r="D24" s="7"/>
      </tp>
    </main>
    <main first="rtdsrv_eco_9d7a82c420e24e37af72e24b06b17f49">
      <tp>
        <v>2</v>
        <stp/>
        <stp>9590ecda-6628-4efe-a916-3d23d6b28dcf</stp>
        <tr r="K40" s="5"/>
      </tp>
    </main>
    <main first="rtdsrv_eco_9d7a82c420e24e37af72e24b06b17f49">
      <tp>
        <v>3</v>
        <stp/>
        <stp>b2c87597-b683-4dd4-9c53-068e8e193598</stp>
        <tr r="F28" s="7"/>
      </tp>
      <tp>
        <v>3</v>
        <stp/>
        <stp>33230e40-f048-4510-9201-03e5228c135d</stp>
        <tr r="D9" s="7"/>
      </tp>
    </main>
    <main first="rtdsrv_eco_9d7a82c420e24e37af72e24b06b17f49">
      <tp>
        <v>3</v>
        <stp/>
        <stp>12efd0bf-42ef-4902-af3a-e4c2f2377441</stp>
        <tr r="J13" s="7"/>
      </tp>
      <tp>
        <v>3</v>
        <stp/>
        <stp>d782ef9c-b133-42b6-841c-e191cbbe4b9a</stp>
        <tr r="I23" s="7"/>
      </tp>
      <tp>
        <v>2</v>
        <stp/>
        <stp>002498b2-618b-47bf-a651-43edc951eb1c</stp>
        <tr r="M19" s="3"/>
      </tp>
    </main>
    <main first="rtdsrv_eco_9d7a82c420e24e37af72e24b06b17f49">
      <tp>
        <v>2</v>
        <stp/>
        <stp>56281ee9-6cf2-4312-a9cd-403c84a2953a</stp>
        <tr r="E24" s="1"/>
        <tr r="E24" s="1"/>
        <tr r="E24" s="1"/>
      </tp>
      <tp>
        <v>2</v>
        <stp/>
        <stp>57d4f8d4-9ed4-4dc7-8ed5-5a194bcf5c03</stp>
        <tr r="N46" s="5"/>
      </tp>
      <tp>
        <v>2</v>
        <stp/>
        <stp>851fa1d8-1d75-4196-964f-81cd343c6751</stp>
        <tr r="O8" s="7"/>
      </tp>
      <tp>
        <v>2</v>
        <stp/>
        <stp>7e75e2fd-0819-4735-b9d3-16250d9e2ac4</stp>
        <tr r="D8" s="1"/>
        <tr r="D8" s="1"/>
        <tr r="D8" s="1"/>
      </tp>
      <tp>
        <v>2</v>
        <stp/>
        <stp>813f9647-21d4-46bd-a091-b8690ee040ff</stp>
        <tr r="AA17" s="7"/>
      </tp>
      <tp>
        <v>4</v>
        <stp/>
        <stp>29605be9-2bf9-4b78-8ee3-1f5054636c36</stp>
        <tr r="U25" s="7"/>
      </tp>
      <tp>
        <v>2</v>
        <stp/>
        <stp>85215a86-ca93-4db6-a4d1-8a94774086de</stp>
        <tr r="O6" s="7"/>
      </tp>
    </main>
    <main first="rtdsrv_eco_9d7a82c420e24e37af72e24b06b17f49">
      <tp>
        <v>3</v>
        <stp/>
        <stp>f009c2bc-cfbb-45df-9eef-9074c3d04d25</stp>
        <tr r="J14" s="7"/>
      </tp>
      <tp>
        <v>2</v>
        <stp/>
        <stp>0a449671-9f9a-4b3a-8065-29bb4ceddfdc</stp>
        <tr r="Z10" s="7"/>
      </tp>
      <tp>
        <v>4</v>
        <stp/>
        <stp>de56140e-6d66-48e2-88ac-6aa8955c1eba</stp>
        <tr r="P21" s="7"/>
      </tp>
    </main>
    <main first="rtdsrv_eco_9d7a82c420e24e37af72e24b06b17f49">
      <tp>
        <v>2</v>
        <stp/>
        <stp>e72acc7c-9644-44a5-8747-8bd4626609b5</stp>
        <tr r="D39" s="5"/>
      </tp>
    </main>
    <main first="rtdsrv_eco_9d7a82c420e24e37af72e24b06b17f49">
      <tp>
        <v>2</v>
        <stp/>
        <stp>ea0fc7a5-40be-4e72-8d92-d0a67d42182b</stp>
        <tr r="E32" s="3"/>
      </tp>
      <tp>
        <v>2</v>
        <stp/>
        <stp>6da00ef6-2059-49a2-812d-5bc54e624124</stp>
        <tr r="I23" s="4"/>
      </tp>
    </main>
    <main first="rtdsrv_eco_9d7a82c420e24e37af72e24b06b17f49">
      <tp>
        <v>2</v>
        <stp/>
        <stp>412aa9c6-6740-46c9-acf7-fad05536c036</stp>
        <tr r="K28" s="5"/>
      </tp>
      <tp>
        <v>2</v>
        <stp/>
        <stp>67ea0434-a6c3-47fd-90d6-ad3ce5a39628</stp>
        <tr r="M9" s="7"/>
      </tp>
      <tp>
        <v>2</v>
        <stp/>
        <stp>faacd5db-f705-4abb-9a1d-ec01f6e5b15d</stp>
        <tr r="Q25" s="1"/>
      </tp>
      <tp>
        <v>2</v>
        <stp/>
        <stp>11c2d4dd-82a3-40ba-9a2b-df25d95bb4fc</stp>
        <tr r="Q33" s="1"/>
      </tp>
    </main>
    <main first="rtdsrv_eco_9d7a82c420e24e37af72e24b06b17f49">
      <tp>
        <v>2</v>
        <stp/>
        <stp>a73399de-ee08-4416-a19c-ca7ef82a68c1</stp>
        <tr r="I10" s="3"/>
      </tp>
      <tp>
        <v>2</v>
        <stp/>
        <stp>f7d557fb-a639-44ec-959f-09658f5bcaf8</stp>
        <tr r="D37" s="4"/>
      </tp>
    </main>
    <main first="rtdsrv_eco_9d7a82c420e24e37af72e24b06b17f49">
      <tp>
        <v>2</v>
        <stp/>
        <stp>c2513f10-2bf8-4e64-93d9-d3d8da606a4f</stp>
        <tr r="M14" s="1"/>
        <tr r="M14" s="1"/>
        <tr r="M14" s="1"/>
      </tp>
    </main>
    <main first="rtdsrv_eco_9d7a82c420e24e37af72e24b06b17f49">
      <tp>
        <v>3</v>
        <stp/>
        <stp>edda642f-fe86-4e66-b0f7-6d33217b5699</stp>
        <tr r="L28" s="7"/>
      </tp>
      <tp>
        <v>2</v>
        <stp/>
        <stp>5de3d6e1-ae1f-41c1-ac5e-3761f45dd199</stp>
        <tr r="M18" s="3"/>
      </tp>
      <tp>
        <v>2</v>
        <stp/>
        <stp>f4c16539-2ea7-4677-86d2-855d358c6e0b</stp>
        <tr r="I21" s="5"/>
      </tp>
      <tp>
        <v>4</v>
        <stp/>
        <stp>448b5a43-4448-438f-85be-b40d1cb4e74a</stp>
        <tr r="R21" s="7"/>
      </tp>
    </main>
    <main first="rtdsrv_eco_9d7a82c420e24e37af72e24b06b17f49">
      <tp>
        <v>2</v>
        <stp/>
        <stp>0242a6c9-fc9e-44ef-8efb-f684974e4ff6</stp>
        <tr r="P22" s="5"/>
      </tp>
      <tp>
        <v>2</v>
        <stp/>
        <stp>55267206-222d-4a64-9bd8-320fbd765634</stp>
        <tr r="D51" s="4"/>
      </tp>
      <tp>
        <v>2</v>
        <stp/>
        <stp>555bfb36-3c5a-40a2-b6c6-3eba1a99444a</stp>
        <tr r="M34" s="5"/>
      </tp>
      <tp>
        <v>2</v>
        <stp/>
        <stp>5cb222b0-bcf0-4ff4-9969-47a85106d271</stp>
        <tr r="C18" s="5"/>
      </tp>
    </main>
    <main first="rtdsrv_eco_9d7a82c420e24e37af72e24b06b17f49">
      <tp>
        <v>2</v>
        <stp/>
        <stp>458c6cfd-26f0-41ad-aecb-6f65e6023610</stp>
        <tr r="AB10" s="7"/>
      </tp>
      <tp>
        <v>2</v>
        <stp/>
        <stp>d465be70-5d13-467f-a46c-ee3ec505ea82</stp>
        <tr r="N31" s="1"/>
        <tr r="N31" s="1"/>
      </tp>
    </main>
    <main first="rtdsrv_eco_9d7a82c420e24e37af72e24b06b17f49">
      <tp>
        <v>3</v>
        <stp/>
        <stp>efba53b1-dd29-4407-8326-f188d12231fc</stp>
        <tr r="I29" s="7"/>
      </tp>
    </main>
    <main first="rtdsrv_eco_9d7a82c420e24e37af72e24b06b17f49">
      <tp>
        <v>2</v>
        <stp/>
        <stp>9980ba78-8e9a-4e47-b6bd-7839f9fe41d6</stp>
        <tr r="P18" s="7"/>
      </tp>
      <tp>
        <v>2</v>
        <stp/>
        <stp>2f7fadbf-c9e1-42c4-bf21-0d959bcefd84</stp>
        <tr r="I20" s="1"/>
        <tr r="I20" s="1"/>
        <tr r="I20" s="1"/>
      </tp>
    </main>
    <main first="rtdsrv_eco_9d7a82c420e24e37af72e24b06b17f49">
      <tp>
        <v>2</v>
        <stp/>
        <stp>92a7a251-d172-4f6b-85d0-6f0a4577a427</stp>
        <tr r="M29" s="3"/>
      </tp>
      <tp>
        <v>2</v>
        <stp/>
        <stp>f08a3f96-d94d-40b2-8111-819612eee752</stp>
        <tr r="J30" s="1"/>
        <tr r="J30" s="1"/>
        <tr r="J30" s="1"/>
      </tp>
      <tp>
        <v>2</v>
        <stp/>
        <stp>f63dca22-2d5b-4b96-89f0-6ee5bae7744b</stp>
        <tr r="N42" s="5"/>
      </tp>
      <tp>
        <v>2</v>
        <stp/>
        <stp>477c4b8f-edd7-477e-9a63-5cd273ee2686</stp>
        <tr r="K34" s="1"/>
        <tr r="K34" s="1"/>
        <tr r="K34" s="1"/>
      </tp>
      <tp>
        <v>2</v>
        <stp/>
        <stp>f53bad74-92e3-4569-9b22-d58ffce4b08f</stp>
        <tr r="F18" s="4"/>
      </tp>
      <tp>
        <v>2</v>
        <stp/>
        <stp>b26b894c-5ddb-45a4-bbdb-4abe52a578ff</stp>
        <tr r="D21" s="5"/>
      </tp>
      <tp>
        <v>2</v>
        <stp/>
        <stp>abab832b-0294-4abf-a759-784bc989a65c</stp>
        <tr r="N12" s="7"/>
      </tp>
      <tp>
        <v>2</v>
        <stp/>
        <stp>6176abf7-b155-4402-8631-077825fc67b2</stp>
        <tr r="L29" s="1"/>
        <tr r="L29" s="1"/>
      </tp>
    </main>
    <main first="rtdsrv_eco_9d7a82c420e24e37af72e24b06b17f49">
      <tp>
        <v>2</v>
        <stp/>
        <stp>c8a9ceea-d7aa-4ad7-8d2f-8c6b881e4b13</stp>
        <tr r="F46" s="4"/>
      </tp>
      <tp>
        <v>2</v>
        <stp/>
        <stp>1f0f3b9c-b3f6-4ea7-ad4f-1a46b9246895</stp>
        <tr r="J21" s="4"/>
      </tp>
    </main>
    <main first="rtdsrv_eco_9d7a82c420e24e37af72e24b06b17f49">
      <tp>
        <v>2</v>
        <stp/>
        <stp>d29f8425-5829-4f6d-86bc-b35e63978082</stp>
        <tr r="M13" s="7"/>
      </tp>
      <tp>
        <v>2</v>
        <stp/>
        <stp>700084cd-ff38-4cc2-92e1-d18acc904ba8</stp>
        <tr r="M30" s="3"/>
      </tp>
      <tp>
        <v>2</v>
        <stp/>
        <stp>9ce7b92e-4295-4549-9665-e0fa77aa9c26</stp>
        <tr r="D35" s="1"/>
        <tr r="D35" s="1"/>
      </tp>
      <tp>
        <v>2</v>
        <stp/>
        <stp>95067292-b4db-4664-8058-9dbe9f6cfc75</stp>
        <tr r="P14" s="5"/>
      </tp>
    </main>
    <main first="rtdsrv_eco_9d7a82c420e24e37af72e24b06b17f49">
      <tp>
        <v>2</v>
        <stp/>
        <stp>cac62002-180a-402e-a558-8b020e5fd205</stp>
        <tr r="AB13" s="7"/>
      </tp>
    </main>
    <main first="rtdsrv_eco_9d7a82c420e24e37af72e24b06b17f49">
      <tp>
        <v>2</v>
        <stp/>
        <stp>8ab6415f-0d7b-4792-b57d-1a4c162fa78f</stp>
        <tr r="C33" s="1"/>
        <tr r="C33" s="1"/>
        <tr r="C33" s="1"/>
      </tp>
      <tp>
        <v>2</v>
        <stp/>
        <stp>e2d4b360-a5ba-43bf-bbf9-0ffed4cf8729</stp>
        <tr r="F26" s="1"/>
        <tr r="F26" s="1"/>
      </tp>
      <tp>
        <v>2</v>
        <stp/>
        <stp>a21ea395-242e-43d2-9afc-a2d1260e3fb3</stp>
        <tr r="K21" s="1"/>
        <tr r="K21" s="1"/>
        <tr r="K21" s="1"/>
      </tp>
      <tp>
        <v>2</v>
        <stp/>
        <stp>6da27bdc-ac11-4bfc-8af8-e56cdd206605</stp>
        <tr r="N39" s="5"/>
      </tp>
      <tp>
        <v>2</v>
        <stp/>
        <stp>0fb24f88-8dee-42fb-9aae-c942e721407d</stp>
        <tr r="F16" s="5"/>
      </tp>
      <tp>
        <v>2</v>
        <stp/>
        <stp>6bcb45a4-346f-41ae-bc0c-347e210f719e</stp>
        <tr r="K47" s="5"/>
      </tp>
    </main>
    <main first="rtdsrv_eco_9d7a82c420e24e37af72e24b06b17f49">
      <tp>
        <v>2</v>
        <stp/>
        <stp>704f61aa-347d-46e9-ac7f-9b9e1c0fa8b2</stp>
        <tr r="D49" s="4"/>
      </tp>
      <tp>
        <v>2</v>
        <stp/>
        <stp>7a810402-2d12-4cc5-a142-325be51a0d6c</stp>
        <tr r="E16" s="1"/>
        <tr r="E16" s="1"/>
        <tr r="E16" s="1"/>
      </tp>
    </main>
    <main first="rtdsrv_eco_9d7a82c420e24e37af72e24b06b17f49">
      <tp>
        <v>2</v>
        <stp/>
        <stp>ba5dd116-4285-48ad-be57-029a65ab774b</stp>
        <tr r="V9" s="7"/>
      </tp>
    </main>
    <main first="rtdsrv_eco_9d7a82c420e24e37af72e24b06b17f49">
      <tp>
        <v>2</v>
        <stp/>
        <stp>741eaa24-fc66-45c8-8028-a7301860b309</stp>
        <tr r="Q18" s="1"/>
      </tp>
      <tp>
        <v>2</v>
        <stp/>
        <stp>f696e658-6776-4afa-9631-41495d5e74f6</stp>
        <tr r="M46" s="5"/>
      </tp>
      <tp>
        <v>3</v>
        <stp/>
        <stp>ba859757-617b-43bb-9dee-e734665f6c1d</stp>
        <tr r="F17" s="7"/>
      </tp>
    </main>
    <main first="rtdsrv_eco_9d7a82c420e24e37af72e24b06b17f49">
      <tp>
        <v>2</v>
        <stp/>
        <stp>f54cb611-e3d4-4037-8dc9-161d274766ea</stp>
        <tr r="G49" s="4"/>
      </tp>
      <tp>
        <v>2</v>
        <stp/>
        <stp>93b9fe61-37d1-4134-9952-a2f020af7c99</stp>
        <tr r="G10" s="1"/>
        <tr r="G10" s="1"/>
        <tr r="G10" s="1"/>
      </tp>
    </main>
    <main first="rtdsrv_eco_9d7a82c420e24e37af72e24b06b17f49">
      <tp>
        <v>3</v>
        <stp/>
        <stp>995274bd-15c5-43ce-8dfe-cb184a43b820</stp>
        <tr r="K29" s="7"/>
      </tp>
      <tp>
        <v>2</v>
        <stp/>
        <stp>6fb0bcda-da7c-48bd-8ba6-c033d13bdaa6</stp>
        <tr r="O7" s="7"/>
      </tp>
      <tp>
        <v>2</v>
        <stp/>
        <stp>40d6502a-a888-4121-981a-78f259a4fd8c</stp>
        <tr r="F19" s="5"/>
      </tp>
    </main>
    <main first="rtdsrv_eco_9d7a82c420e24e37af72e24b06b17f49">
      <tp>
        <v>2</v>
        <stp/>
        <stp>e877479c-92b3-403f-821c-9022ebfcd796</stp>
        <tr r="D50" s="5"/>
      </tp>
      <tp>
        <v>2</v>
        <stp/>
        <stp>a8b3f13d-eea0-46ce-ac4f-b71157a41906</stp>
        <tr r="G10" s="4"/>
      </tp>
      <tp>
        <v>2</v>
        <stp/>
        <stp>6e01b0a4-67c0-4389-b3e2-38367e64cfc7</stp>
        <tr r="Y18" s="7"/>
      </tp>
      <tp>
        <v>2</v>
        <stp/>
        <stp>f6b390c6-2cd1-42da-954c-412a9223af2e</stp>
        <tr r="C46" s="5"/>
      </tp>
      <tp>
        <v>2</v>
        <stp/>
        <stp>16e00bb1-d3f3-4b74-8e75-e2e50fd30c3d</stp>
        <tr r="E27" s="1"/>
        <tr r="E27" s="1"/>
        <tr r="E27" s="1"/>
      </tp>
      <tp>
        <v>4</v>
        <stp/>
        <stp>aa190dd7-63be-4392-82d3-b10a5cd03324</stp>
        <tr r="V30" s="7"/>
      </tp>
      <tp>
        <v>2</v>
        <stp/>
        <stp>4a6b8d4c-990b-4299-9556-b35a0e962b5a</stp>
        <tr r="D27" s="1"/>
        <tr r="D27" s="1"/>
        <tr r="D27" s="1"/>
      </tp>
      <tp>
        <v>2</v>
        <stp/>
        <stp>aa1ad0a2-ca59-45e9-9187-fc3bfe87f196</stp>
        <tr r="I36" s="1"/>
        <tr r="I36" s="1"/>
      </tp>
      <tp>
        <v>2</v>
        <stp/>
        <stp>9dde7c7b-1e38-46db-9aec-1d6b84530ec5</stp>
        <tr r="M23" s="5"/>
      </tp>
      <tp>
        <v>2</v>
        <stp/>
        <stp>6eca8ba7-f2f2-4162-8232-61e450bdfe07</stp>
        <tr r="U18" s="7"/>
      </tp>
      <tp>
        <v>2</v>
        <stp/>
        <stp>c4123b52-5861-421b-b56e-1580c271b4cb</stp>
        <tr r="H7" s="3"/>
      </tp>
    </main>
    <main first="rtdsrv_eco_9d7a82c420e24e37af72e24b06b17f49">
      <tp>
        <v>2</v>
        <stp/>
        <stp>a5f51aaa-ed56-414d-817d-3e643020c352</stp>
        <tr r="S16" s="7"/>
      </tp>
      <tp>
        <v>2</v>
        <stp/>
        <stp>e488049e-dc82-485a-bdbe-7d5a8d767c33</stp>
        <tr r="E25" s="3"/>
      </tp>
    </main>
    <main first="rtdsrv_eco_9d7a82c420e24e37af72e24b06b17f49">
      <tp>
        <v>2</v>
        <stp/>
        <stp>66b660ce-0638-429b-ba59-6ab07ab5ee85</stp>
        <tr r="K11" s="1"/>
        <tr r="K11" s="1"/>
        <tr r="K11" s="1"/>
      </tp>
      <tp>
        <v>2</v>
        <stp/>
        <stp>1c414624-70ee-40d9-8523-43cdc8ba1f3f</stp>
        <tr r="F9" s="5"/>
      </tp>
    </main>
    <main first="rtdsrv_eco_9d7a82c420e24e37af72e24b06b17f49">
      <tp>
        <v>2</v>
        <stp/>
        <stp>1ca284c8-ce02-4740-b16f-e50fd20cd19f</stp>
        <tr r="T22" s="7"/>
      </tp>
    </main>
    <main first="rtdsrv_eco_9d7a82c420e24e37af72e24b06b17f49">
      <tp>
        <v>2</v>
        <stp/>
        <stp>65a12466-4985-475c-ab3c-c62cd13f3f50</stp>
        <tr r="I30" s="5"/>
      </tp>
      <tp>
        <v>2</v>
        <stp/>
        <stp>12236aae-c05d-49a0-8d2d-635d5789623a</stp>
        <tr r="D14" s="1"/>
        <tr r="D14" s="1"/>
        <tr r="D14" s="1"/>
      </tp>
      <tp>
        <v>2</v>
        <stp/>
        <stp>7ccb188b-1352-4eb9-834a-0d1bbb0aae2e</stp>
        <tr r="I27" s="5"/>
      </tp>
    </main>
    <main first="rtdsrv_eco_9d7a82c420e24e37af72e24b06b17f49">
      <tp>
        <v>2</v>
        <stp/>
        <stp>91d76b45-a40f-4daa-b26b-e28c0d5d370f</stp>
        <tr r="G41" s="4"/>
      </tp>
      <tp>
        <v>2</v>
        <stp/>
        <stp>01224d29-7c36-4913-b10f-1792b13fdc4e</stp>
        <tr r="I23" s="3"/>
      </tp>
    </main>
    <main first="rtdsrv_eco_9d7a82c420e24e37af72e24b06b17f49">
      <tp>
        <v>2</v>
        <stp/>
        <stp>cc4e4451-db01-4854-923c-b3970f628e23</stp>
        <tr r="AB22" s="7"/>
      </tp>
    </main>
    <main first="rtdsrv_eco_9d7a82c420e24e37af72e24b06b17f49">
      <tp>
        <v>2</v>
        <stp/>
        <stp>12d4aedb-faee-40ef-8672-cae55782720d</stp>
        <tr r="I15" s="4"/>
      </tp>
      <tp>
        <v>2</v>
        <stp/>
        <stp>18f5a58a-47d0-4559-abf9-25447f85c1b1</stp>
        <tr r="I48" s="5"/>
      </tp>
      <tp>
        <v>2</v>
        <stp/>
        <stp>572ec1d0-f44c-404e-bb72-c5817537e6ef</stp>
        <tr r="H16" s="5"/>
      </tp>
    </main>
    <main first="rtdsrv_eco_9d7a82c420e24e37af72e24b06b17f49">
      <tp>
        <v>2</v>
        <stp/>
        <stp>b213c7f7-5183-4716-9341-e75fe28783df</stp>
        <tr r="E19" s="1"/>
        <tr r="E19" s="1"/>
      </tp>
      <tp>
        <v>2</v>
        <stp/>
        <stp>5f9800a3-91f3-40f0-b718-57203de2899c</stp>
        <tr r="M7" s="1"/>
        <tr r="M7" s="1"/>
      </tp>
      <tp>
        <v>2</v>
        <stp/>
        <stp>41a77798-dc8a-4947-b055-d56ca4e7eebc</stp>
        <tr r="I12" s="1"/>
        <tr r="I12" s="1"/>
        <tr r="I12" s="1"/>
      </tp>
    </main>
    <main first="rtdsrv_eco_9d7a82c420e24e37af72e24b06b17f49">
      <tp>
        <v>2</v>
        <stp/>
        <stp>2b38030f-836a-4791-af10-6cad1686e895</stp>
        <tr r="N38" s="5"/>
      </tp>
      <tp>
        <v>2</v>
        <stp/>
        <stp>a0ad76d2-0795-41db-8303-57ac3cf874f1</stp>
        <tr r="Q13" s="1"/>
      </tp>
      <tp>
        <v>2</v>
        <stp/>
        <stp>2028e793-7507-4b71-88a7-85407feeb783</stp>
        <tr r="Q16" s="1"/>
      </tp>
      <tp>
        <v>2</v>
        <stp/>
        <stp>851145e4-6fb9-4f41-ae0c-90f09b311adc</stp>
        <tr r="X18" s="7"/>
      </tp>
      <tp>
        <v>2</v>
        <stp/>
        <stp>104e0733-5fb4-4d50-9b13-858c7387213d</stp>
        <tr r="F30" s="4"/>
      </tp>
    </main>
    <main first="rtdsrv_eco_9d7a82c420e24e37af72e24b06b17f49">
      <tp>
        <v>2</v>
        <stp/>
        <stp>d614daf2-8222-47c9-83c6-4802f859a171</stp>
        <tr r="M25" s="1"/>
        <tr r="M25" s="1"/>
      </tp>
    </main>
    <main first="rtdsrv_eco_9d7a82c420e24e37af72e24b06b17f49">
      <tp>
        <v>2</v>
        <stp/>
        <stp>9f100afc-5f3e-4190-9ac0-c55481ca6a55</stp>
        <tr r="G27" s="4"/>
      </tp>
    </main>
    <main first="rtdsrv_eco_9d7a82c420e24e37af72e24b06b17f49">
      <tp>
        <v>2</v>
        <stp/>
        <stp>470e0678-3377-41a5-a1c2-3a19034a62ad</stp>
        <tr r="M27" s="3"/>
      </tp>
      <tp>
        <v>4</v>
        <stp/>
        <stp>16317126-4e5a-4650-974b-0aa33f5e7411</stp>
        <tr r="Y30" s="7"/>
      </tp>
    </main>
    <main first="rtdsrv_eco_9d7a82c420e24e37af72e24b06b17f49">
      <tp>
        <v>2</v>
        <stp/>
        <stp>2918ebe5-714a-4da6-841a-a52b68fceb3a</stp>
        <tr r="F27" s="5"/>
      </tp>
    </main>
    <main first="rtdsrv_eco_9d7a82c420e24e37af72e24b06b17f49">
      <tp>
        <v>2</v>
        <stp/>
        <stp>25eb6cee-e6b4-4efa-9a04-05f84aa6b2ab</stp>
        <tr r="Y14" s="7"/>
      </tp>
      <tp>
        <v>4</v>
        <stp/>
        <stp>a5fde070-d589-4f94-a01d-3d3c9b6e7fac</stp>
        <tr r="Q23" s="7"/>
      </tp>
    </main>
    <main first="rtdsrv_eco_9d7a82c420e24e37af72e24b06b17f49">
      <tp>
        <v>2</v>
        <stp/>
        <stp>7ccc9eef-fe3b-4edb-a7fb-ddef1a638e6b</stp>
        <tr r="N16" s="5"/>
      </tp>
    </main>
    <main first="rtdsrv_eco_9d7a82c420e24e37af72e24b06b17f49">
      <tp>
        <v>2</v>
        <stp/>
        <stp>511daf2a-e503-48d2-bfab-fea2c2d75271</stp>
        <tr r="J9" s="7"/>
      </tp>
      <tp>
        <v>3</v>
        <stp/>
        <stp>236ad3c9-5dca-41d4-ac50-cf3d3c2115fd</stp>
        <tr r="M27" s="7"/>
      </tp>
      <tp>
        <v>2</v>
        <stp/>
        <stp>28864390-7e62-4e31-bacc-c041784e1ba1</stp>
        <tr r="M10" s="5"/>
      </tp>
    </main>
    <main first="rtdsrv_eco_9d7a82c420e24e37af72e24b06b17f49">
      <tp>
        <v>2</v>
        <stp/>
        <stp>c7d55553-dce5-4b2f-9c32-d15a206e36d3</stp>
        <tr r="M13" s="5"/>
      </tp>
      <tp>
        <v>3</v>
        <stp/>
        <stp>5ba4b045-7bab-4169-bd35-8a71a9f1f341</stp>
        <tr r="E17" s="7"/>
      </tp>
      <tp>
        <v>2</v>
        <stp/>
        <stp>7f0ddf70-cc90-430b-b3ca-238516e56c09</stp>
        <tr r="AB12" s="7"/>
      </tp>
      <tp>
        <v>2</v>
        <stp/>
        <stp>c7590526-cc3e-49b0-84ab-40d77237f68b</stp>
        <tr r="G43" s="4"/>
      </tp>
    </main>
    <main first="rtdsrv_eco_9d7a82c420e24e37af72e24b06b17f49">
      <tp>
        <v>2</v>
        <stp/>
        <stp>9fd0a1ce-2989-4b60-9469-a18b2d2292d5</stp>
        <tr r="N31" s="5"/>
      </tp>
    </main>
    <main first="rtdsrv_eco_9d7a82c420e24e37af72e24b06b17f49">
      <tp>
        <v>2</v>
        <stp/>
        <stp>e1f4cefe-6d88-4ac9-8deb-6582b71018e7</stp>
        <tr r="K35" s="1"/>
        <tr r="K35" s="1"/>
        <tr r="K35" s="1"/>
      </tp>
    </main>
    <main first="rtdsrv_eco_9d7a82c420e24e37af72e24b06b17f49">
      <tp>
        <v>2</v>
        <stp/>
        <stp>a6717613-6505-4be0-b9e9-9100fc0635a8</stp>
        <tr r="S14" s="7"/>
      </tp>
      <tp>
        <v>2</v>
        <stp/>
        <stp>c6a3d7ee-0491-4bde-85cf-ca6c8e3b7785</stp>
        <tr r="C10" s="5"/>
      </tp>
    </main>
    <main first="rtdsrv_eco_9d7a82c420e24e37af72e24b06b17f49">
      <tp>
        <v>2</v>
        <stp/>
        <stp>048ff017-e96b-4ae6-804b-384fff21798c</stp>
        <tr r="G16" s="4"/>
      </tp>
    </main>
    <main first="rtdsrv_eco_9d7a82c420e24e37af72e24b06b17f49">
      <tp>
        <v>2</v>
        <stp/>
        <stp>e78d8822-d7f0-4521-a4cd-720dd8745738</stp>
        <tr r="AB21" s="7"/>
      </tp>
      <tp>
        <v>2</v>
        <stp/>
        <stp>606a4a8d-54d5-4e1a-84ec-dd54d60cd61e</stp>
        <tr r="M23" s="3"/>
      </tp>
      <tp>
        <v>3</v>
        <stp/>
        <stp>96893603-4aec-4e56-ba9c-1654290740af</stp>
        <tr r="G30" s="7"/>
      </tp>
      <tp>
        <v>2</v>
        <stp/>
        <stp>db7ec4f4-7077-4a6d-ae57-538e5fd89ad6</stp>
        <tr r="F11" s="1"/>
        <tr r="F11" s="1"/>
        <tr r="F11" s="1"/>
      </tp>
      <tp>
        <v>2</v>
        <stp/>
        <stp>3776b7d7-561e-4d0c-a97f-4b659cc8fd9d</stp>
        <tr r="K33" s="1"/>
        <tr r="K33" s="1"/>
        <tr r="K33" s="1"/>
      </tp>
      <tp>
        <v>2</v>
        <stp/>
        <stp>c26df17e-bae9-4512-a979-8c54d569365d</stp>
        <tr r="E25" s="1"/>
        <tr r="E25" s="1"/>
      </tp>
      <tp>
        <v>2</v>
        <stp/>
        <stp>73c4e3e0-40e0-4857-9ab8-404594721ab7</stp>
        <tr r="E17" s="3"/>
      </tp>
    </main>
    <main first="rtdsrv_eco_9d7a82c420e24e37af72e24b06b17f49">
      <tp>
        <v>2</v>
        <stp/>
        <stp>6be1eb67-c67a-43e7-a014-d828f8d07b72</stp>
        <tr r="V20" s="7"/>
      </tp>
    </main>
    <main first="rtdsrv_eco_9d7a82c420e24e37af72e24b06b17f49">
      <tp>
        <v>2</v>
        <stp/>
        <stp>0e920a3b-efb1-4833-bba9-da3fa6e8bc3e</stp>
        <tr r="H46" s="5"/>
      </tp>
      <tp>
        <v>2</v>
        <stp/>
        <stp>2df71842-163e-4bd6-b570-0a8ae38a89d9</stp>
        <tr r="Z22" s="7"/>
      </tp>
      <tp>
        <v>2</v>
        <stp/>
        <stp>3ea64548-f2f5-415c-8b7d-1c1f3ebe0ca9</stp>
        <tr r="I34" s="5"/>
      </tp>
      <tp>
        <v>2</v>
        <stp/>
        <stp>070bd65c-62aa-4a56-90ec-fb4ba32cb2c5</stp>
        <tr r="G8" s="1"/>
        <tr r="G8" s="1"/>
        <tr r="G8" s="1"/>
      </tp>
    </main>
    <main first="rtdsrv_eco_9d7a82c420e24e37af72e24b06b17f49">
      <tp>
        <v>2</v>
        <stp/>
        <stp>173c6d17-f40f-4271-bef0-b173b2254f24</stp>
        <tr r="M7" s="7"/>
      </tp>
    </main>
    <main first="rtdsrv_eco_9d7a82c420e24e37af72e24b06b17f49">
      <tp>
        <v>2</v>
        <stp/>
        <stp>fa218a90-7ab1-4ba1-90bd-8a22739d9172</stp>
        <tr r="M17" s="1"/>
        <tr r="M17" s="1"/>
        <tr r="M17" s="1"/>
      </tp>
    </main>
    <main first="rtdsrv_eco_9d7a82c420e24e37af72e24b06b17f49">
      <tp>
        <v>2</v>
        <stp/>
        <stp>9b0a5b70-2e9d-49ca-9d8f-de40512cf802</stp>
        <tr r="S8" s="7"/>
      </tp>
      <tp>
        <v>2</v>
        <stp/>
        <stp>ccf50425-e636-4a2e-8b1a-4412c60abc02</stp>
        <tr r="C14" s="1"/>
        <tr r="C14" s="1"/>
      </tp>
    </main>
    <main first="rtdsrv_eco_9d7a82c420e24e37af72e24b06b17f49">
      <tp>
        <v>2</v>
        <stp/>
        <stp>70c6e94e-11c8-4638-8f8d-0303c51fc961</stp>
        <tr r="I13" s="5"/>
      </tp>
      <tp>
        <v>2</v>
        <stp/>
        <stp>d706d5f4-1034-4cd6-9e12-f35152eda223</stp>
        <tr r="F12" s="1"/>
        <tr r="F12" s="1"/>
        <tr r="F12" s="1"/>
      </tp>
    </main>
    <main first="rtdsrv_eco_9d7a82c420e24e37af72e24b06b17f49">
      <tp>
        <v>2</v>
        <stp/>
        <stp>1671fcd9-7ec0-4e4b-966b-f1c49f2adf3e</stp>
        <tr r="AA6" s="7"/>
      </tp>
    </main>
    <main first="rtdsrv_eco_9d7a82c420e24e37af72e24b06b17f49">
      <tp>
        <v>2</v>
        <stp/>
        <stp>40ed6695-8327-4c2b-86cb-19966508d432</stp>
        <tr r="L32" s="1"/>
        <tr r="L32" s="1"/>
        <tr r="L32" s="1"/>
      </tp>
    </main>
    <main first="rtdsrv_eco_9d7a82c420e24e37af72e24b06b17f49">
      <tp>
        <v>2</v>
        <stp/>
        <stp>f54de1b9-5edb-407c-a310-0a623c404f93</stp>
        <tr r="Z26" s="7"/>
      </tp>
      <tp>
        <v>2</v>
        <stp/>
        <stp>f94a4b77-41cb-46b8-b02f-e1e50786bd19</stp>
        <tr r="I42" s="4"/>
      </tp>
      <tp>
        <v>2</v>
        <stp/>
        <stp>1c9d877c-fdfe-4674-9c7a-fde37c5101c9</stp>
        <tr r="K8" s="5"/>
      </tp>
    </main>
    <main first="rtdsrv_eco_9d7a82c420e24e37af72e24b06b17f49">
      <tp>
        <v>2</v>
        <stp/>
        <stp>ddcbc857-c25d-496b-8c8f-ca0bb6991529</stp>
        <tr r="D42" s="4"/>
      </tp>
    </main>
    <main first="rtdsrv_eco_9d7a82c420e24e37af72e24b06b17f49">
      <tp>
        <v>2</v>
        <stp/>
        <stp>3f15cebe-08da-47e9-8a52-c76636c1f90e</stp>
        <tr r="I34" s="3"/>
      </tp>
      <tp>
        <v>2</v>
        <stp/>
        <stp>0c8125b2-3dae-4ba6-8555-f1414b6f0256</stp>
        <tr r="X17" s="7"/>
      </tp>
      <tp>
        <v>2</v>
        <stp/>
        <stp>740dac44-8f41-4989-82eb-6286660df04b</stp>
        <tr r="K23" s="5"/>
      </tp>
    </main>
    <main first="rtdsrv_eco_9d7a82c420e24e37af72e24b06b17f49">
      <tp>
        <v>2</v>
        <stp/>
        <stp>7474d677-1d92-472d-8143-16f434491f98</stp>
        <tr r="I14" s="5"/>
      </tp>
      <tp>
        <v>2</v>
        <stp/>
        <stp>6a8cf427-4509-43e3-9a4d-4664b21cbead</stp>
        <tr r="K26" s="1"/>
        <tr r="K26" s="1"/>
        <tr r="K26" s="1"/>
      </tp>
      <tp>
        <v>2</v>
        <stp/>
        <stp>a4e7428f-9bdc-4c0c-8d26-e9713db604ab</stp>
        <tr r="I18" s="1"/>
        <tr r="I18" s="1"/>
        <tr r="I18" s="1"/>
      </tp>
      <tp>
        <v>2</v>
        <stp/>
        <stp>3b678405-ac48-430e-9dea-de9776b85cb9</stp>
        <tr r="K49" s="5"/>
      </tp>
    </main>
    <main first="rtdsrv_eco_9d7a82c420e24e37af72e24b06b17f49">
      <tp>
        <v>3</v>
        <stp/>
        <stp>b2d93bfc-6200-4b6e-ac44-ae10b0891e3d</stp>
        <tr r="F15" s="7"/>
      </tp>
      <tp>
        <v>3</v>
        <stp/>
        <stp>7ea7142b-3e60-4068-8332-abcc44a6d89c</stp>
        <tr r="E18" s="7"/>
      </tp>
    </main>
    <main first="rtdsrv_eco_9d7a82c420e24e37af72e24b06b17f49">
      <tp>
        <v>2</v>
        <stp/>
        <stp>f729bf29-2f76-4fa0-a8f0-eb8b1f972678</stp>
        <tr r="I5" s="5"/>
      </tp>
      <tp>
        <v>2</v>
        <stp/>
        <stp>fa38532c-d496-4d1f-99c2-cd7146ddff4b</stp>
        <tr r="C20" s="4"/>
      </tp>
      <tp>
        <v>2</v>
        <stp/>
        <stp>faa2a9b9-459c-48c8-8206-85711cf55517</stp>
        <tr r="E11" s="3"/>
      </tp>
      <tp>
        <v>2</v>
        <stp/>
        <stp>0543131b-de9d-4d5b-adc4-ced3deca8d2f</stp>
        <tr r="P12" s="5"/>
      </tp>
      <tp>
        <v>2</v>
        <stp/>
        <stp>129f815b-bb84-4c20-8615-568b971eff35</stp>
        <tr r="L10" s="1"/>
        <tr r="L10" s="1"/>
        <tr r="L10" s="1"/>
      </tp>
      <tp>
        <v>2</v>
        <stp/>
        <stp>6815f95c-8142-4978-b30b-af765211cb07</stp>
        <tr r="E13" s="3"/>
      </tp>
      <tp>
        <v>2</v>
        <stp/>
        <stp>edf7b413-09e2-4533-9d31-d09ae3b86de5</stp>
        <tr r="I35" s="1"/>
        <tr r="I35" s="1"/>
        <tr r="I35" s="1"/>
      </tp>
      <tp>
        <v>2</v>
        <stp/>
        <stp>53611e77-2a93-406e-8237-7d6f7d76f549</stp>
        <tr r="V18" s="7"/>
      </tp>
      <tp>
        <v>4</v>
        <stp/>
        <stp>5530b780-509c-442a-b66a-bc7770669496</stp>
        <tr r="B21" s="7"/>
      </tp>
      <tp>
        <v>2</v>
        <stp/>
        <stp>74c426d5-213e-4a99-94de-f1e6a8a23c5c</stp>
        <tr r="D10" s="1"/>
        <tr r="D10" s="1"/>
        <tr r="D10" s="1"/>
      </tp>
      <tp>
        <v>2</v>
        <stp/>
        <stp>cc694508-355a-4764-ab41-4cf27157d03b</stp>
        <tr r="P43" s="5"/>
      </tp>
      <tp>
        <v>2</v>
        <stp/>
        <stp>a269f4dc-4253-4efd-8fe5-e679bd9a7f83</stp>
        <tr r="K17" s="1"/>
        <tr r="K17" s="1"/>
      </tp>
      <tp>
        <v>2</v>
        <stp/>
        <stp>ed4dea61-0f2b-4b20-aace-7f63e0dc2709</stp>
        <tr r="D42" s="5"/>
      </tp>
      <tp>
        <v>3</v>
        <stp/>
        <stp>1eb5d1a1-117f-4c57-a73c-9f4fd879b869</stp>
        <tr r="J24" s="7"/>
      </tp>
    </main>
    <main first="rtdsrv_eco_9d7a82c420e24e37af72e24b06b17f49">
      <tp>
        <v>2</v>
        <stp/>
        <stp>e5500a3e-9a71-4578-a4c4-16a27f72caaf</stp>
        <tr r="G26" s="4"/>
      </tp>
    </main>
    <main first="rtdsrv_eco_9d7a82c420e24e37af72e24b06b17f49">
      <tp>
        <v>2</v>
        <stp/>
        <stp>50dcb6eb-b90a-4434-854a-c3787a2b3190</stp>
        <tr r="H9" s="5"/>
      </tp>
      <tp>
        <v>2</v>
        <stp/>
        <stp>aa3a73a1-74ea-4e0c-a7e8-17da20f16c93</stp>
        <tr r="G25" s="4"/>
      </tp>
      <tp>
        <v>2</v>
        <stp/>
        <stp>522312d8-17b0-4536-ab86-d4564938c547</stp>
        <tr r="J20" s="1"/>
        <tr r="J20" s="1"/>
      </tp>
    </main>
    <main first="rtdsrv_eco_9d7a82c420e24e37af72e24b06b17f49">
      <tp>
        <v>2</v>
        <stp/>
        <stp>41410fc0-2391-43e3-9260-b27bacb996f6</stp>
        <tr r="P45" s="5"/>
      </tp>
      <tp>
        <v>2</v>
        <stp/>
        <stp>116d4c29-e3f3-4f46-8ed5-f1ed4238ca33</stp>
        <tr r="J28" s="1"/>
        <tr r="J28" s="1"/>
        <tr r="J28" s="1"/>
      </tp>
    </main>
    <main first="rtdsrv_eco_9d7a82c420e24e37af72e24b06b17f49">
      <tp>
        <v>2</v>
        <stp/>
        <stp>c23abadf-a997-4341-9e20-874c9e31cd11</stp>
        <tr r="M8" s="5"/>
      </tp>
      <tp>
        <v>2</v>
        <stp/>
        <stp>06210b8a-47e2-4c99-a18b-27be6d06f5e3</stp>
        <tr r="W18" s="7"/>
      </tp>
      <tp>
        <v>2</v>
        <stp/>
        <stp>9c9f721e-3adb-4dce-b46c-c3cdb6e7f3da</stp>
        <tr r="O15" s="7"/>
      </tp>
      <tp>
        <v>2</v>
        <stp/>
        <stp>895edec0-9197-42ae-9db0-e08034ef6ab4</stp>
        <tr r="D26" s="4"/>
      </tp>
      <tp>
        <v>2</v>
        <stp/>
        <stp>f05d2b55-5c05-4706-a073-0183f2ba8bc7</stp>
        <tr r="P12" s="7"/>
      </tp>
      <tp>
        <v>4</v>
        <stp/>
        <stp>f509905b-e97b-4187-9baf-550fa7032339</stp>
        <tr r="Q27" s="7"/>
      </tp>
    </main>
    <main first="rtdsrv_eco_9d7a82c420e24e37af72e24b06b17f49">
      <tp>
        <v>2</v>
        <stp/>
        <stp>3bb13015-a4a4-4900-9e31-f4f7158386ac</stp>
        <tr r="D33" s="5"/>
      </tp>
      <tp>
        <v>2</v>
        <stp/>
        <stp>02f591c1-bc2f-4f30-a193-3952df9cf031</stp>
        <tr r="M5" s="5"/>
      </tp>
    </main>
    <main first="rtdsrv_eco_9d7a82c420e24e37af72e24b06b17f49">
      <tp>
        <v>2</v>
        <stp/>
        <stp>1296e35b-f54f-4c30-936c-fbbcc32587f5</stp>
        <tr r="P6" s="5"/>
      </tp>
      <tp>
        <v>2</v>
        <stp/>
        <stp>cd6c1ec8-1449-45d9-b667-398a70a2d1c1</stp>
        <tr r="P7" s="7"/>
      </tp>
      <tp>
        <v>2</v>
        <stp/>
        <stp>7d224f8a-f887-454a-91d0-8eb49a405b82</stp>
        <tr r="D47" s="5"/>
      </tp>
      <tp>
        <v>2</v>
        <stp/>
        <stp>5709e37d-d201-4848-b39d-dff4308c70cb</stp>
        <tr r="N27" s="5"/>
      </tp>
    </main>
    <main first="rtdsrv_eco_9d7a82c420e24e37af72e24b06b17f49">
      <tp>
        <v>2</v>
        <stp/>
        <stp>887e4a56-2f45-4acf-b17f-060489db328b</stp>
        <tr r="AB27" s="7"/>
      </tp>
    </main>
    <main first="rtdsrv_eco_9d7a82c420e24e37af72e24b06b17f49">
      <tp>
        <v>2</v>
        <stp/>
        <stp>bd9592fc-8f19-468c-8698-87dbd7f2523b</stp>
        <tr r="M30" s="1"/>
        <tr r="M30" s="1"/>
        <tr r="M30" s="1"/>
      </tp>
      <tp>
        <v>3</v>
        <stp/>
        <stp>f1e3a849-4033-4e15-a8f0-7cd793fc68c2</stp>
        <tr r="I21" s="7"/>
      </tp>
    </main>
    <main first="rtdsrv_eco_9d7a82c420e24e37af72e24b06b17f49">
      <tp>
        <v>2</v>
        <stp/>
        <stp>4a58b546-9372-4e19-9574-efaec55756ce</stp>
        <tr r="E10" s="1"/>
        <tr r="E10" s="1"/>
        <tr r="E10" s="1"/>
      </tp>
    </main>
    <main first="rtdsrv_eco_9d7a82c420e24e37af72e24b06b17f49">
      <tp>
        <v>2</v>
        <stp/>
        <stp>fbb24e0a-34b0-47bd-9b4a-bbc1a7d5072f</stp>
        <tr r="J29" s="4"/>
      </tp>
    </main>
    <main first="rtdsrv_eco_9d7a82c420e24e37af72e24b06b17f49">
      <tp>
        <v>2</v>
        <stp/>
        <stp>1ca2d271-5fdd-4f8e-b7dc-67454bd49614</stp>
        <tr r="T16" s="7"/>
      </tp>
      <tp>
        <v>2</v>
        <stp/>
        <stp>2a1155a8-5bdc-42be-841b-b0fae147b20b</stp>
        <tr r="L15" s="1"/>
        <tr r="L15" s="1"/>
      </tp>
      <tp>
        <v>2</v>
        <stp/>
        <stp>13fa2b20-bda3-4bdf-a2c6-d1543d21de2b</stp>
        <tr r="I9" s="5"/>
      </tp>
    </main>
    <main first="rtdsrv_eco_9d7a82c420e24e37af72e24b06b17f49">
      <tp>
        <v>4</v>
        <stp/>
        <stp>e4d7efa5-c0f4-4729-a3f7-34663976ce03</stp>
        <tr r="X28" s="7"/>
      </tp>
      <tp>
        <v>2</v>
        <stp/>
        <stp>4cd961e1-509d-4ad9-81b2-c6c3591e15ec</stp>
        <tr r="M11" s="3"/>
      </tp>
      <tp>
        <v>2</v>
        <stp/>
        <stp>020ea019-26e0-401b-9ed4-5125e75ad607</stp>
        <tr r="AA13" s="7"/>
      </tp>
    </main>
    <main first="rtdsrv_eco_9d7a82c420e24e37af72e24b06b17f49">
      <tp>
        <v>2</v>
        <stp/>
        <stp>0698f3ab-6274-4201-bbd5-359f8fe9b370</stp>
        <tr r="K22" s="1"/>
        <tr r="K22" s="1"/>
        <tr r="K22" s="1"/>
      </tp>
      <tp>
        <v>2</v>
        <stp/>
        <stp>3ff69c74-c716-4871-8023-35f9bda122f6</stp>
        <tr r="H7" s="5"/>
      </tp>
      <tp>
        <v>2</v>
        <stp/>
        <stp>9a6909f8-90b0-483c-9ee7-91e51eb405db</stp>
        <tr r="P17" s="7"/>
      </tp>
    </main>
    <main first="rtdsrv_eco_9d7a82c420e24e37af72e24b06b17f49">
      <tp>
        <v>2</v>
        <stp/>
        <stp>66771cfe-3f7e-4c1b-82b7-f86eba7df943</stp>
        <tr r="C40" s="4"/>
      </tp>
      <tp>
        <v>2</v>
        <stp/>
        <stp>8e02a472-483d-498a-91c3-c5c796c9eb91</stp>
        <tr r="N45" s="5"/>
      </tp>
      <tp>
        <v>2</v>
        <stp/>
        <stp>daa86876-bbb0-47d6-ac65-01f605f6197c</stp>
        <tr r="K18" s="5"/>
      </tp>
      <tp>
        <v>2</v>
        <stp/>
        <stp>2f1f0eae-3420-46e1-b56b-d3bf9dfb2f43</stp>
        <tr r="M6" s="5"/>
      </tp>
      <tp>
        <v>2</v>
        <stp/>
        <stp>cb78ebb8-638c-4e7c-85df-9b479137cd1e</stp>
        <tr r="E18" s="1"/>
        <tr r="E18" s="1"/>
      </tp>
    </main>
    <main first="rtdsrv_eco_9d7a82c420e24e37af72e24b06b17f49">
      <tp>
        <v>2</v>
        <stp/>
        <stp>00b9cd0f-0ba2-4735-be92-037239debdfd</stp>
        <tr r="P8" s="7"/>
      </tp>
    </main>
    <main first="rtdsrv_eco_9d7a82c420e24e37af72e24b06b17f49">
      <tp>
        <v>3</v>
        <stp/>
        <stp>0fc9bf22-0de9-47d6-a226-2377700ab134</stp>
        <tr r="E14" s="7"/>
      </tp>
      <tp>
        <v>2</v>
        <stp/>
        <stp>498da786-92bb-4a3f-a664-a75f73f32eb0</stp>
        <tr r="N7" s="1"/>
        <tr r="N7" s="1"/>
        <tr r="N7" s="1"/>
      </tp>
    </main>
    <main first="rtdsrv_eco_9d7a82c420e24e37af72e24b06b17f49">
      <tp>
        <v>4</v>
        <stp/>
        <stp>0809a9df-2129-4b7c-9ac9-4f8b85b7ff13</stp>
        <tr r="P30" s="7"/>
      </tp>
      <tp>
        <v>2</v>
        <stp/>
        <stp>268e3250-3062-443e-bffa-2062f284f0ec</stp>
        <tr r="E26" s="3"/>
      </tp>
      <tp>
        <v>2</v>
        <stp/>
        <stp>a16e3565-72cd-4428-aabe-0350c932aef6</stp>
        <tr r="W21" s="7"/>
      </tp>
      <tp>
        <v>2</v>
        <stp/>
        <stp>ae8fcb7f-580c-42d1-aa86-5367a632e83c</stp>
        <tr r="C25" s="1"/>
        <tr r="C25" s="1"/>
        <tr r="C25" s="1"/>
      </tp>
      <tp>
        <v>2</v>
        <stp/>
        <stp>48c82f0d-71f6-4cb0-89dd-4705884e4453</stp>
        <tr r="D12" s="1"/>
        <tr r="D12" s="1"/>
      </tp>
      <tp>
        <v>2</v>
        <stp/>
        <stp>4784c585-d03a-4920-b857-aef6518dc1ad</stp>
        <tr r="C51" s="4"/>
      </tp>
    </main>
    <main first="rtdsrv_eco_9d7a82c420e24e37af72e24b06b17f49">
      <tp>
        <v>2</v>
        <stp/>
        <stp>e1dfa6ba-852c-4405-88ca-a698aa5848db</stp>
        <tr r="C36" s="5"/>
      </tp>
      <tp>
        <v>3</v>
        <stp/>
        <stp>8915dbbb-886c-4d73-ae44-6536c60afaf6</stp>
        <tr r="L23" s="7"/>
      </tp>
      <tp>
        <v>2</v>
        <stp/>
        <stp>430d7948-3355-406d-aff6-992ae0069485</stp>
        <tr r="H25" s="1"/>
        <tr r="H25" s="1"/>
      </tp>
    </main>
    <main first="rtdsrv_eco_9d7a82c420e24e37af72e24b06b17f49">
      <tp>
        <v>2</v>
        <stp/>
        <stp>343a732d-aa87-4c86-9ed2-639990b64122</stp>
        <tr r="F50" s="5"/>
      </tp>
    </main>
    <main first="rtdsrv_eco_9d7a82c420e24e37af72e24b06b17f49">
      <tp>
        <v>2</v>
        <stp/>
        <stp>3bb6682a-e26a-4dc3-95dd-3683a93e8a06</stp>
        <tr r="F6" s="7"/>
      </tp>
      <tp>
        <v>2</v>
        <stp/>
        <stp>e7c2628e-e625-4fbb-9a18-d32ba08986be</stp>
        <tr r="I43" s="5"/>
      </tp>
      <tp>
        <v>2</v>
        <stp/>
        <stp>b1527446-91e0-4cbe-8693-65b4e5e82f95</stp>
        <tr r="N28" s="1"/>
        <tr r="N28" s="1"/>
        <tr r="N28" s="1"/>
      </tp>
    </main>
    <main first="rtdsrv_eco_9d7a82c420e24e37af72e24b06b17f49">
      <tp>
        <v>2</v>
        <stp/>
        <stp>9fbc5110-7997-498e-80ed-e6f3534aecc3</stp>
        <tr r="M22" s="3"/>
      </tp>
      <tp>
        <v>2</v>
        <stp/>
        <stp>3e6cb28e-b9b0-495c-b02c-71f2ed92d745</stp>
        <tr r="K16" s="1"/>
        <tr r="K16" s="1"/>
      </tp>
    </main>
    <main first="rtdsrv_eco_9d7a82c420e24e37af72e24b06b17f49">
      <tp>
        <v>2</v>
        <stp/>
        <stp>9dfbfc45-b84a-4aa7-b365-e3234bd1c36b</stp>
        <tr r="I32" s="1"/>
        <tr r="I32" s="1"/>
        <tr r="I32" s="1"/>
      </tp>
      <tp>
        <v>4</v>
        <stp/>
        <stp>f9e6f757-76ff-429a-9986-857ded565722</stp>
        <tr r="B30" s="7"/>
      </tp>
      <tp>
        <v>2</v>
        <stp/>
        <stp>536a8a0c-5828-4e37-9428-e7ab4c453037</stp>
        <tr r="K8" s="7"/>
      </tp>
    </main>
    <main first="rtdsrv_eco_9d7a82c420e24e37af72e24b06b17f49">
      <tp>
        <v>2</v>
        <stp/>
        <stp>596cc8b8-a640-41f1-8627-61ad2e1951df</stp>
        <tr r="N32" s="5"/>
      </tp>
      <tp>
        <v>2</v>
        <stp/>
        <stp>e4cb2fb4-17ef-43d7-9715-a41f7cfe845d</stp>
        <tr r="G21" s="1"/>
        <tr r="G21" s="1"/>
      </tp>
    </main>
    <main first="rtdsrv_eco_9d7a82c420e24e37af72e24b06b17f49">
      <tp>
        <v>2</v>
        <stp/>
        <stp>47a2b5e7-a48f-41b0-944d-b47e4f22c30d</stp>
        <tr r="D31" s="5"/>
      </tp>
      <tp>
        <v>2</v>
        <stp/>
        <stp>112dec11-393f-4c1c-b37b-ca0cc01e5b8b</stp>
        <tr r="I27" s="4"/>
      </tp>
      <tp>
        <v>2</v>
        <stp/>
        <stp>076f361c-3be6-4e55-91f0-bfd92cba9b09</stp>
        <tr r="H47" s="5"/>
      </tp>
      <tp>
        <v>2</v>
        <stp/>
        <stp>abc66dac-1ba4-4802-bcfc-fd3914c73505</stp>
        <tr r="Z6" s="7"/>
      </tp>
      <tp>
        <v>2</v>
        <stp/>
        <stp>0fbe6fc0-0880-40b5-9c0b-f5670c70ce97</stp>
        <tr r="C8" s="4"/>
      </tp>
      <tp>
        <v>2</v>
        <stp/>
        <stp>a501eef7-2ff1-4c97-8aae-4e05ad450324</stp>
        <tr r="I22" s="3"/>
      </tp>
    </main>
    <main first="rtdsrv_eco_9d7a82c420e24e37af72e24b06b17f49">
      <tp>
        <v>2</v>
        <stp/>
        <stp>76b4035e-6f84-4462-a1d1-c8ab4c509819</stp>
        <tr r="U21" s="7"/>
      </tp>
      <tp>
        <v>2</v>
        <stp/>
        <stp>3b701bae-2b8f-4b89-85e0-aab3d97f8043</stp>
        <tr r="Q22" s="1"/>
      </tp>
    </main>
    <main first="rtdsrv_eco_9d7a82c420e24e37af72e24b06b17f49">
      <tp>
        <v>2</v>
        <stp/>
        <stp>cdaad532-feb6-48fc-8a1f-d4226dd943a4</stp>
        <tr r="I48" s="4"/>
      </tp>
      <tp>
        <v>2</v>
        <stp/>
        <stp>8d8ad917-48da-414b-a5bf-15d3b8d27b1e</stp>
        <tr r="F15" s="5"/>
      </tp>
      <tp>
        <v>2</v>
        <stp/>
        <stp>35a18a5e-9c28-4339-a3ff-0feebb18e0b5</stp>
        <tr r="M35" s="1"/>
        <tr r="M35" s="1"/>
        <tr r="M35" s="1"/>
      </tp>
    </main>
    <main first="rtdsrv_eco_9d7a82c420e24e37af72e24b06b17f49">
      <tp>
        <v>2</v>
        <stp/>
        <stp>8b67d3a2-c61e-4b23-8003-3b63b7242b19</stp>
        <tr r="S10" s="7"/>
      </tp>
      <tp>
        <v>2</v>
        <stp/>
        <stp>0093b167-eca5-4162-ac4f-be4fe7a36683</stp>
        <tr r="I27" s="1"/>
        <tr r="I27" s="1"/>
        <tr r="I27" s="1"/>
      </tp>
      <tp>
        <v>2</v>
        <stp/>
        <stp>4525d5f5-c32a-481f-bd32-45f514ddc101</stp>
        <tr r="I17" s="4"/>
      </tp>
      <tp>
        <v>2</v>
        <stp/>
        <stp>075860b0-46ff-4a33-b36e-a506f072a5dc</stp>
        <tr r="D17" s="1"/>
        <tr r="D17" s="1"/>
        <tr r="D17" s="1"/>
      </tp>
    </main>
    <main first="rtdsrv_eco_9d7a82c420e24e37af72e24b06b17f49">
      <tp>
        <v>2</v>
        <stp/>
        <stp>11d0c57b-2b50-4478-8859-7ff409538b36</stp>
        <tr r="K9" s="1"/>
        <tr r="K9" s="1"/>
      </tp>
      <tp>
        <v>2</v>
        <stp/>
        <stp>978c777e-9af9-4873-b8aa-adc080bb89fb</stp>
        <tr r="C17" s="4"/>
      </tp>
      <tp>
        <v>2</v>
        <stp/>
        <stp>d8b0f290-15ca-4711-91b1-fc3985a838d8</stp>
        <tr r="P10" s="5"/>
      </tp>
      <tp>
        <v>2</v>
        <stp/>
        <stp>d8a816ad-7430-4d19-b539-a28fe6d30185</stp>
        <tr r="U6" s="7"/>
      </tp>
    </main>
    <main first="rtdsrv_eco_9d7a82c420e24e37af72e24b06b17f49">
      <tp>
        <v>2</v>
        <stp/>
        <stp>5e06b49c-e6ec-400e-bc4c-f4fca1d56f72</stp>
        <tr r="G42" s="4"/>
      </tp>
    </main>
    <main first="rtdsrv_eco_9d7a82c420e24e37af72e24b06b17f49">
      <tp>
        <v>2</v>
        <stp/>
        <stp>d049cbe9-7965-4c4e-b7aa-25be008f6b90</stp>
        <tr r="C29" s="5"/>
      </tp>
    </main>
    <main first="rtdsrv_eco_9d7a82c420e24e37af72e24b06b17f49">
      <tp>
        <v>2</v>
        <stp/>
        <stp>3cd900c2-4c54-45f0-a9b7-c41ae41ec38b</stp>
        <tr r="K7" s="7"/>
      </tp>
      <tp>
        <v>2</v>
        <stp/>
        <stp>b6a7c62f-a88f-4a8c-986b-269e50bfc495</stp>
        <tr r="I9" s="4"/>
      </tp>
    </main>
    <main first="rtdsrv_eco_9d7a82c420e24e37af72e24b06b17f49">
      <tp>
        <v>4</v>
        <stp/>
        <stp>2fae7ef1-26c2-4a7a-adce-2a145604ab8e</stp>
        <tr r="S25" s="7"/>
      </tp>
      <tp>
        <v>2</v>
        <stp/>
        <stp>b8d68e1f-bcd1-4c06-8098-c4adb6d524f7</stp>
        <tr r="P41" s="5"/>
      </tp>
      <tp>
        <v>2</v>
        <stp/>
        <stp>e5f12594-84cf-4307-8354-342098ed60e8</stp>
        <tr r="N24" s="5"/>
      </tp>
      <tp>
        <v>2</v>
        <stp/>
        <stp>1a505658-46a0-4162-9c19-d1cd11969f82</stp>
        <tr r="D8" s="4"/>
      </tp>
      <tp>
        <v>2</v>
        <stp/>
        <stp>922daf88-3e6b-4fd4-9373-943dfdcd32a5</stp>
        <tr r="H19" s="5"/>
      </tp>
      <tp>
        <v>2</v>
        <stp/>
        <stp>679cf1b4-19bd-40e2-b771-9ba05df5229a</stp>
        <tr r="H15" s="1"/>
        <tr r="H15" s="1"/>
        <tr r="H15" s="1"/>
      </tp>
    </main>
    <main first="rtdsrv_eco_9d7a82c420e24e37af72e24b06b17f49">
      <tp>
        <v>4</v>
        <stp/>
        <stp>fc6508ed-c669-4d77-8945-e3698912f78c</stp>
        <tr r="T25" s="7"/>
      </tp>
      <tp>
        <v>2</v>
        <stp/>
        <stp>567b80a6-6697-4660-ab0b-31f75a93ef23</stp>
        <tr r="J34" s="4"/>
      </tp>
      <tp>
        <v>2</v>
        <stp/>
        <stp>2a92a6b2-8c94-4da9-af30-86c71e30b073</stp>
        <tr r="F37" s="4"/>
      </tp>
      <tp>
        <v>2</v>
        <stp/>
        <stp>375fce83-8dac-4d1c-8f75-d343a249e93d</stp>
        <tr r="C46" s="4"/>
      </tp>
    </main>
    <main first="rtdsrv_eco_9d7a82c420e24e37af72e24b06b17f49">
      <tp>
        <v>2</v>
        <stp/>
        <stp>cdd17b36-900e-4572-850b-0790e289614e</stp>
        <tr r="F24" s="5"/>
      </tp>
      <tp>
        <v>2</v>
        <stp/>
        <stp>e0b01938-f1af-4351-a052-4e612ec2bb70</stp>
        <tr r="AB28" s="7"/>
      </tp>
      <tp>
        <v>2</v>
        <stp/>
        <stp>a3695885-892a-4b92-9eec-4b13b659c9a0</stp>
        <tr r="C9" s="4"/>
      </tp>
      <tp>
        <v>2</v>
        <stp/>
        <stp>7167dae2-51e5-4952-8fec-71cbd8c54207</stp>
        <tr r="E6" s="1"/>
        <tr r="E6" s="1"/>
        <tr r="E6" s="1"/>
      </tp>
      <tp>
        <v>2</v>
        <stp/>
        <stp>4d77b5d2-d085-40a0-9632-9b6409d63d1b</stp>
        <tr r="K28" s="1"/>
        <tr r="K28" s="1"/>
        <tr r="K28" s="1"/>
      </tp>
    </main>
    <main first="rtdsrv_eco_9d7a82c420e24e37af72e24b06b17f49">
      <tp>
        <v>3</v>
        <stp/>
        <stp>0ece09d8-d5b8-43bf-a838-7c188c144d98</stp>
        <tr r="M16" s="7"/>
      </tp>
      <tp>
        <v>2</v>
        <stp/>
        <stp>6bac4857-817d-45d7-bd01-f96d37e31b46</stp>
        <tr r="P14" s="7"/>
      </tp>
      <tp>
        <v>3</v>
        <stp/>
        <stp>700352f8-a5da-4a0a-a5fc-91d619b84e55</stp>
        <tr r="H23" s="7"/>
      </tp>
      <tp>
        <v>4</v>
        <stp/>
        <stp>3e9a88ff-b4d3-41fd-9b09-75c0cb1d3539</stp>
        <tr r="N21" s="7"/>
      </tp>
      <tp>
        <v>2</v>
        <stp/>
        <stp>11bb7313-d88e-4729-b443-668a8f1552e4</stp>
        <tr r="C12" s="4"/>
      </tp>
      <tp>
        <v>2</v>
        <stp/>
        <stp>a6bfad62-9e42-44fe-81f5-2e980f8dcb1c</stp>
        <tr r="Y6" s="7"/>
      </tp>
    </main>
    <main first="rtdsrv_eco_9d7a82c420e24e37af72e24b06b17f49">
      <tp>
        <v>2</v>
        <stp/>
        <stp>5bf55ef2-b77f-4100-8f82-24665d11c47f</stp>
        <tr r="F49" s="4"/>
      </tp>
      <tp>
        <v>2</v>
        <stp/>
        <stp>91040aac-b7f2-4bc8-a40a-44d02ddddc23</stp>
        <tr r="L9" s="7"/>
      </tp>
    </main>
    <main first="rtdsrv_eco_9d7a82c420e24e37af72e24b06b17f49">
      <tp>
        <v>3</v>
        <stp/>
        <stp>47e8a269-cba0-4f4d-a554-d9f404f56321</stp>
        <tr r="E27" s="7"/>
      </tp>
    </main>
    <main first="rtdsrv_eco_9d7a82c420e24e37af72e24b06b17f49">
      <tp>
        <v>3</v>
        <stp/>
        <stp>805f03d5-a079-4891-a15f-898167cedae5</stp>
        <tr r="D26" s="7"/>
      </tp>
      <tp>
        <v>3</v>
        <stp/>
        <stp>fa0e1396-37f5-482b-a58f-32f740451034</stp>
        <tr r="E8" s="7"/>
      </tp>
    </main>
    <main first="rtdsrv_eco_9d7a82c420e24e37af72e24b06b17f49">
      <tp>
        <v>2</v>
        <stp/>
        <stp>bf42aee1-b32d-43b1-8945-5ea7389bb020</stp>
        <tr r="C7" s="1"/>
      </tp>
      <tp>
        <v>2</v>
        <stp/>
        <stp>657ed7d7-b71d-4be6-990e-8c816946e503</stp>
        <tr r="I12" s="4"/>
      </tp>
    </main>
    <main first="rtdsrv_eco_9d7a82c420e24e37af72e24b06b17f49">
      <tp>
        <v>3</v>
        <stp/>
        <stp>bf43ea83-adbd-4c01-8f82-7470d0ebab62</stp>
        <tr r="M26" s="7"/>
      </tp>
      <tp>
        <v>2</v>
        <stp/>
        <stp>f8883755-f669-470b-9f61-9d34ede824bb</stp>
        <tr r="N14" s="7"/>
      </tp>
    </main>
    <main first="rtdsrv_eco_9d7a82c420e24e37af72e24b06b17f49">
      <tp>
        <v>2</v>
        <stp/>
        <stp>66ded183-70ed-40df-866f-e0ae9abf186e</stp>
        <tr r="C36" s="4"/>
      </tp>
      <tp>
        <v>2</v>
        <stp/>
        <stp>b73b7eea-483f-4ee4-839d-5dcb043f42e8</stp>
        <tr r="F10" s="5"/>
      </tp>
      <tp>
        <v>2</v>
        <stp/>
        <stp>07d21b54-a963-4c89-8442-0e59c1532dec</stp>
        <tr r="M24" s="3"/>
      </tp>
    </main>
    <main first="rtdsrv_eco_9d7a82c420e24e37af72e24b06b17f49">
      <tp>
        <v>4</v>
        <stp/>
        <stp>d625c097-8f10-4476-b3fc-aa83d51153f1</stp>
        <tr r="O18" s="7"/>
      </tp>
      <tp>
        <v>2</v>
        <stp/>
        <stp>24e3be52-3fa6-4ee5-9f22-a8d1fa7b356b</stp>
        <tr r="R17" s="7"/>
      </tp>
      <tp>
        <v>4</v>
        <stp/>
        <stp>9842b9d6-8be6-4c0b-8409-a58ee2472eff</stp>
        <tr r="N23" s="7"/>
      </tp>
    </main>
    <main first="rtdsrv_eco_9d7a82c420e24e37af72e24b06b17f49">
      <tp>
        <v>2</v>
        <stp/>
        <stp>f4642ee7-ab36-4c49-b487-b8de6bde9bdd</stp>
        <tr r="E24" s="3"/>
      </tp>
      <tp>
        <v>4</v>
        <stp/>
        <stp>dbf275bf-7f03-442e-8a80-be2c6caea2ca</stp>
        <tr r="Q25" s="7"/>
      </tp>
      <tp>
        <v>2</v>
        <stp/>
        <stp>9e36882c-8aa3-4bae-8d8f-1ed0a71e4c15</stp>
        <tr r="T17" s="7"/>
      </tp>
    </main>
    <main first="rtdsrv_eco_9d7a82c420e24e37af72e24b06b17f49">
      <tp>
        <v>2</v>
        <stp/>
        <stp>d19be90d-bbbe-439e-927f-c57620a1f48f</stp>
        <tr r="P25" s="5"/>
      </tp>
      <tp>
        <v>2</v>
        <stp/>
        <stp>53e6684d-7367-463b-9c12-8d55f13d6352</stp>
        <tr r="K6" s="1"/>
        <tr r="K6" s="1"/>
        <tr r="K6" s="1"/>
      </tp>
      <tp>
        <v>2</v>
        <stp/>
        <stp>6a5b25d2-a77e-4fa0-a55c-e8fbc0a9a1fe</stp>
        <tr r="M15" s="7"/>
      </tp>
    </main>
    <main first="rtdsrv_eco_9d7a82c420e24e37af72e24b06b17f49">
      <tp>
        <v>4</v>
        <stp/>
        <stp>9499cdda-9c26-4aaa-a2a7-0f63bebcac8a</stp>
        <tr r="P20" s="7"/>
      </tp>
    </main>
    <main first="rtdsrv_eco_9d7a82c420e24e37af72e24b06b17f49">
      <tp>
        <v>2</v>
        <stp/>
        <stp>154dc7ab-eadd-4143-ae61-1f75054e28c5</stp>
        <tr r="L6" s="7"/>
      </tp>
      <tp>
        <v>4</v>
        <stp/>
        <stp>3c07969c-187d-4c39-86c1-c64e7be5dc4c</stp>
        <tr r="P29" s="7"/>
      </tp>
      <tp>
        <v>2</v>
        <stp/>
        <stp>2a1f6b25-3cf1-4f64-9890-47f432da8179</stp>
        <tr r="C45" s="5"/>
      </tp>
      <tp>
        <v>4</v>
        <stp/>
        <stp>6d4a0ccb-7672-4980-bef4-6fbc790110a1</stp>
        <tr r="W27" s="7"/>
      </tp>
      <tp>
        <v>2</v>
        <stp/>
        <stp>c5903574-3c8f-4ac0-b3cc-643b698d0dbf</stp>
        <tr r="J22" s="1"/>
        <tr r="J22" s="1"/>
        <tr r="J22" s="1"/>
      </tp>
      <tp>
        <v>2</v>
        <stp/>
        <stp>e60f28f9-329d-46cf-899d-aaf972792868</stp>
        <tr r="G36" s="4"/>
      </tp>
    </main>
    <main first="rtdsrv_eco_9d7a82c420e24e37af72e24b06b17f49">
      <tp>
        <v>2</v>
        <stp/>
        <stp>0fe2fb98-2504-4029-b784-581a430c6544</stp>
        <tr r="N24" s="1"/>
        <tr r="N24" s="1"/>
      </tp>
      <tp>
        <v>3</v>
        <stp/>
        <stp>7e22c56b-38a6-435b-8a83-3d2e17633cc9</stp>
        <tr r="G10" s="7"/>
      </tp>
    </main>
    <main first="rtdsrv_eco_9d7a82c420e24e37af72e24b06b17f49">
      <tp>
        <v>2</v>
        <stp/>
        <stp>5a11b0bf-e894-4fb9-bfd4-8b783c727a36</stp>
        <tr r="Q23" s="1"/>
      </tp>
      <tp>
        <v>2</v>
        <stp/>
        <stp>bd918655-2344-4da9-bb0f-26457d861297</stp>
        <tr r="I29" s="5"/>
      </tp>
    </main>
    <main first="rtdsrv_eco_9d7a82c420e24e37af72e24b06b17f49">
      <tp>
        <v>4</v>
        <stp/>
        <stp>ac40c615-2c8d-447d-b910-f315c19f4932</stp>
        <tr r="T27" s="7"/>
      </tp>
    </main>
    <main first="rtdsrv_eco_9d7a82c420e24e37af72e24b06b17f49">
      <tp>
        <v>2</v>
        <stp/>
        <stp>de859396-5cb4-4054-b84b-6990762dbeef</stp>
        <tr r="D33" s="1"/>
        <tr r="D33" s="1"/>
      </tp>
    </main>
    <main first="rtdsrv_eco_9d7a82c420e24e37af72e24b06b17f49">
      <tp>
        <v>2</v>
        <stp/>
        <stp>74d10355-9073-4166-aedf-90d3d0fc0d5c</stp>
        <tr r="C23" s="4"/>
      </tp>
    </main>
    <main first="rtdsrv_eco_9d7a82c420e24e37af72e24b06b17f49">
      <tp>
        <v>2</v>
        <stp/>
        <stp>44ee8873-2c4e-4ef8-bb37-793010766435</stp>
        <tr r="G7" s="3"/>
      </tp>
    </main>
    <main first="rtdsrv_eco_9d7a82c420e24e37af72e24b06b17f49">
      <tp>
        <v>2</v>
        <stp/>
        <stp>0a38d897-2506-417d-9cbd-6343cd92b2d1</stp>
        <tr r="F27" s="4"/>
      </tp>
      <tp>
        <v>2</v>
        <stp/>
        <stp>6fc5e5d2-d603-4ad5-b774-f73c837f0937</stp>
        <tr r="H31" s="5"/>
      </tp>
      <tp>
        <v>2</v>
        <stp/>
        <stp>a588672f-b9fb-43fa-bce9-b104599e1d0d</stp>
        <tr r="N6" s="1"/>
        <tr r="N6" s="1"/>
        <tr r="N6" s="1"/>
      </tp>
    </main>
    <main first="rtdsrv_eco_9d7a82c420e24e37af72e24b06b17f49">
      <tp>
        <v>2</v>
        <stp/>
        <stp>1da272a9-9f92-497b-a911-5c1b8fd0a114</stp>
        <tr r="T7" s="7"/>
      </tp>
    </main>
    <main first="rtdsrv_eco_9d7a82c420e24e37af72e24b06b17f49">
      <tp>
        <v>2</v>
        <stp/>
        <stp>a182af8b-4a26-4ad6-97f3-48eadb02ba4c</stp>
        <tr r="Q31" s="1"/>
      </tp>
      <tp>
        <v>2</v>
        <stp/>
        <stp>31052609-1356-4b13-8937-091d3cb77dd4</stp>
        <tr r="K11" s="7"/>
      </tp>
    </main>
    <main first="rtdsrv_eco_9d7a82c420e24e37af72e24b06b17f49">
      <tp>
        <v>2</v>
        <stp/>
        <stp>663a08cc-2295-44ad-8e64-93cc766f6c01</stp>
        <tr r="Y27" s="7"/>
      </tp>
    </main>
    <main first="rtdsrv_eco_9d7a82c420e24e37af72e24b06b17f49">
      <tp>
        <v>2</v>
        <stp/>
        <stp>d003d580-3d0d-440a-8fe8-fa1dfbd5795c</stp>
        <tr r="K12" s="1"/>
        <tr r="K12" s="1"/>
      </tp>
      <tp>
        <v>4</v>
        <stp/>
        <stp>2d674f43-9b0e-4ce0-a0e0-d2d9718f8e8a</stp>
        <tr r="O24" s="7"/>
      </tp>
    </main>
    <main first="rtdsrv_eco_9d7a82c420e24e37af72e24b06b17f49">
      <tp>
        <v>2</v>
        <stp/>
        <stp>4a4f646f-1687-43b8-87e3-1fc9cda1d30e</stp>
        <tr r="F48" s="4"/>
      </tp>
      <tp>
        <v>2</v>
        <stp/>
        <stp>b1ea14b1-df47-43c5-9d52-9e6af92b15b9</stp>
        <tr r="F26" s="4"/>
      </tp>
    </main>
    <main first="rtdsrv_eco_9d7a82c420e24e37af72e24b06b17f49">
      <tp>
        <v>3</v>
        <stp/>
        <stp>34533778-92e5-459a-98cd-d5aedf3cec34</stp>
        <tr r="F24" s="7"/>
      </tp>
      <tp>
        <v>2</v>
        <stp/>
        <stp>8088885e-fc29-429d-8cb9-6d56563242d3</stp>
        <tr r="K17" s="5"/>
      </tp>
    </main>
    <main first="rtdsrv_eco_9d7a82c420e24e37af72e24b06b17f49">
      <tp>
        <v>2</v>
        <stp/>
        <stp>b11e3441-9bc1-4682-8056-a6f3b04c8559</stp>
        <tr r="N20" s="1"/>
        <tr r="N20" s="1"/>
        <tr r="N20" s="1"/>
      </tp>
      <tp>
        <v>2</v>
        <stp/>
        <stp>c9f5eb61-447c-4c52-b83c-c27cc141ae36</stp>
        <tr r="F23" s="5"/>
      </tp>
      <tp>
        <v>2</v>
        <stp/>
        <stp>f8766891-9e62-4c36-91a8-f3d1ef43934f</stp>
        <tr r="M25" s="3"/>
      </tp>
      <tp>
        <v>2</v>
        <stp/>
        <stp>3ddb12e5-5285-4f1e-9da7-ac0748baf4aa</stp>
        <tr r="K6" s="7"/>
      </tp>
    </main>
    <main first="rtdsrv_eco_9d7a82c420e24e37af72e24b06b17f49">
      <tp>
        <v>2</v>
        <stp/>
        <stp>c2563867-0c0b-496f-b1bc-8793fb846c81</stp>
        <tr r="J35" s="4"/>
      </tp>
    </main>
    <main first="rtdsrv_eco_9d7a82c420e24e37af72e24b06b17f49">
      <tp>
        <v>4</v>
        <stp/>
        <stp>4a80f2f5-3e3d-489b-a50c-2503f60cc9cc</stp>
        <tr r="P24" s="7"/>
      </tp>
    </main>
    <main first="rtdsrv_eco_9d7a82c420e24e37af72e24b06b17f49">
      <tp>
        <v>2</v>
        <stp/>
        <stp>a8f0a468-d378-4a71-8052-9ae85c703f87</stp>
        <tr r="K16" s="5"/>
      </tp>
    </main>
    <main first="rtdsrv_eco_9d7a82c420e24e37af72e24b06b17f49">
      <tp>
        <v>3</v>
        <stp/>
        <stp>27a55817-4769-427d-aab8-5043d43261ed</stp>
        <tr r="L24" s="7"/>
      </tp>
    </main>
    <main first="rtdsrv_eco_9d7a82c420e24e37af72e24b06b17f49">
      <tp>
        <v>3</v>
        <stp/>
        <stp>4c5c2f17-883f-410e-b0f2-826417a833f5</stp>
        <tr r="E11" s="7"/>
      </tp>
    </main>
    <main first="rtdsrv_eco_9d7a82c420e24e37af72e24b06b17f49">
      <tp>
        <v>2</v>
        <stp/>
        <stp>eaeab6e3-852c-41af-ad20-a8efe2cbd9cb</stp>
        <tr r="D52" s="4"/>
      </tp>
      <tp>
        <v>2</v>
        <stp/>
        <stp>b25cc0f1-4a56-41f9-8d13-ba1681275fb9</stp>
        <tr r="N10" s="7"/>
      </tp>
    </main>
    <main first="rtdsrv_eco_9d7a82c420e24e37af72e24b06b17f49">
      <tp>
        <v>2</v>
        <stp/>
        <stp>788128f0-b5d2-4297-9cdf-76bb08648784</stp>
        <tr r="J14" s="4"/>
      </tp>
      <tp>
        <v>2</v>
        <stp/>
        <stp>13222933-3c9e-4a35-9157-c7fe9eb55c07</stp>
        <tr r="E29" s="3"/>
      </tp>
      <tp>
        <v>4</v>
        <stp/>
        <stp>de54191e-9405-4a61-b7d0-5c1919656be7</stp>
        <tr r="O19" s="7"/>
      </tp>
    </main>
    <main first="rtdsrv_eco_9d7a82c420e24e37af72e24b06b17f49">
      <tp>
        <v>2</v>
        <stp/>
        <stp>c1779735-4a17-421a-bd9a-db4a2d0c7db0</stp>
        <tr r="M32" s="5"/>
      </tp>
      <tp>
        <v>2</v>
        <stp/>
        <stp>72e9fe9f-5ec7-46ec-9ace-c62fee88c957</stp>
        <tr r="F23" s="1"/>
        <tr r="F23" s="1"/>
      </tp>
      <tp>
        <v>2</v>
        <stp/>
        <stp>f6205835-452c-4032-85ce-33562f22965a</stp>
        <tr r="L21" s="1"/>
        <tr r="L21" s="1"/>
      </tp>
      <tp>
        <v>2</v>
        <stp/>
        <stp>ad6d8596-8533-4178-bd87-1f8780aad774</stp>
        <tr r="G11" s="1"/>
        <tr r="G11" s="1"/>
        <tr r="G11" s="1"/>
      </tp>
      <tp>
        <v>2</v>
        <stp/>
        <stp>f5f6f164-9489-4678-82a7-61c228548efa</stp>
        <tr r="Y7" s="7"/>
      </tp>
      <tp>
        <v>2</v>
        <stp/>
        <stp>40dca9a9-c3a4-438a-8fa2-55efcd5ee378</stp>
        <tr r="AA12" s="7"/>
      </tp>
      <tp>
        <v>3</v>
        <stp/>
        <stp>c7b5a344-3980-4d12-aea7-0b0fe88b3632</stp>
        <tr r="G21" s="7"/>
      </tp>
    </main>
    <main first="rtdsrv_eco_9d7a82c420e24e37af72e24b06b17f49">
      <tp>
        <v>2</v>
        <stp/>
        <stp>facfa7b4-6790-41ce-937d-b40df7b939d8</stp>
        <tr r="X26" s="7"/>
      </tp>
    </main>
    <main first="rtdsrv_eco_9d7a82c420e24e37af72e24b06b17f49">
      <tp>
        <v>2</v>
        <stp/>
        <stp>3162e734-66b5-4c9f-801a-b932c72b0a54</stp>
        <tr r="Z17" s="7"/>
      </tp>
      <tp>
        <v>3</v>
        <stp/>
        <stp>eb31772d-f34c-4b15-ac5d-32120904b012</stp>
        <tr r="H28" s="7"/>
      </tp>
      <tp>
        <v>2</v>
        <stp/>
        <stp>9702426e-4478-4315-8e67-829b20cc1899</stp>
        <tr r="X9" s="7"/>
      </tp>
      <tp>
        <v>2</v>
        <stp/>
        <stp>710b5ee8-3f02-4131-a5c7-a3c8c91f371a</stp>
        <tr r="AB24" s="7"/>
      </tp>
      <tp>
        <v>3</v>
        <stp/>
        <stp>470dc110-c50f-4aac-9499-26b58641973e</stp>
        <tr r="I20" s="7"/>
      </tp>
    </main>
    <main first="rtdsrv_eco_9d7a82c420e24e37af72e24b06b17f49">
      <tp>
        <v>2</v>
        <stp/>
        <stp>12968984-e59f-416b-83df-81a1c0925ac9</stp>
        <tr r="AB11" s="7"/>
      </tp>
    </main>
    <main first="rtdsrv_eco_9d7a82c420e24e37af72e24b06b17f49">
      <tp>
        <v>2</v>
        <stp/>
        <stp>e536e65d-03fd-4323-a239-05c439ceb7fd</stp>
        <tr r="Z21" s="7"/>
      </tp>
    </main>
    <main first="rtdsrv_eco_9d7a82c420e24e37af72e24b06b17f49">
      <tp>
        <v>2</v>
        <stp/>
        <stp>05256ab7-66cd-42d5-a878-28fde44d0df2</stp>
        <tr r="E34" s="3"/>
      </tp>
    </main>
    <main first="rtdsrv_eco_9d7a82c420e24e37af72e24b06b17f49">
      <tp>
        <v>2</v>
        <stp/>
        <stp>a6b7087d-2c7c-4ac1-9708-8cdff0b05fd7</stp>
        <tr r="I29" s="3"/>
      </tp>
      <tp>
        <v>2</v>
        <stp/>
        <stp>a642dc2c-724b-42e8-a6c8-b3e6a3d721ad</stp>
        <tr r="F46" s="5"/>
      </tp>
      <tp>
        <v>2</v>
        <stp/>
        <stp>9d88e358-f28e-4172-b647-4859367d71f7</stp>
        <tr r="N15" s="5"/>
      </tp>
      <tp>
        <v>2</v>
        <stp/>
        <stp>fe347a21-0b86-46f8-8ae8-4964a9e28ad5</stp>
        <tr r="P20" s="5"/>
      </tp>
      <tp>
        <v>2</v>
        <stp/>
        <stp>dee9af4b-0017-4557-b36e-d30a79a2708b</stp>
        <tr r="K39" s="5"/>
      </tp>
    </main>
    <main first="rtdsrv_eco_9d7a82c420e24e37af72e24b06b17f49">
      <tp>
        <v>4</v>
        <stp/>
        <stp>57da52c0-c914-4d6c-b6aa-221998395f35</stp>
        <tr r="N28" s="7"/>
      </tp>
    </main>
    <main first="rtdsrv_eco_9d7a82c420e24e37af72e24b06b17f49">
      <tp>
        <v>2</v>
        <stp/>
        <stp>c999f07e-4e17-44fe-8c53-0bcdfd159ced</stp>
        <tr r="L20" s="1"/>
        <tr r="L20" s="1"/>
        <tr r="L20" s="1"/>
      </tp>
      <tp>
        <v>4</v>
        <stp/>
        <stp>a4a7a232-2946-418a-8b0e-5634f9350ba1</stp>
        <tr r="U27" s="7"/>
      </tp>
    </main>
    <main first="rtdsrv_eco_9d7a82c420e24e37af72e24b06b17f49">
      <tp>
        <v>2</v>
        <stp/>
        <stp>9661739f-0aaf-4fc4-a536-24881944a4d3</stp>
        <tr r="H36" s="1"/>
        <tr r="H36" s="1"/>
      </tp>
    </main>
    <main first="rtdsrv_eco_9d7a82c420e24e37af72e24b06b17f49">
      <tp>
        <v>4</v>
        <stp/>
        <stp>09382c1f-1c28-4e56-bbeb-c087439c4029</stp>
        <tr r="Q30" s="7"/>
      </tp>
      <tp>
        <v>4</v>
        <stp/>
        <stp>106b9cb9-83ff-4b41-841c-d01aab1f024c</stp>
        <tr r="N20" s="7"/>
      </tp>
      <tp>
        <v>2</v>
        <stp/>
        <stp>dc910af0-0861-49e5-827b-580415b8a6fc</stp>
        <tr r="P15" s="7"/>
      </tp>
    </main>
    <main first="rtdsrv_eco_9d7a82c420e24e37af72e24b06b17f49">
      <tp>
        <v>2</v>
        <stp/>
        <stp>29dfb307-f020-453e-a702-81b41ba81ad7</stp>
        <tr r="F16" s="4"/>
      </tp>
      <tp>
        <v>2</v>
        <stp/>
        <stp>d7d47506-243f-43e0-8819-15f64887a765</stp>
        <tr r="D18" s="4"/>
      </tp>
    </main>
    <main first="rtdsrv_eco_9d7a82c420e24e37af72e24b06b17f49">
      <tp>
        <v>2</v>
        <stp/>
        <stp>8c0344aa-aa4b-4dae-988d-12ca515a7c0c</stp>
        <tr r="G13" s="1"/>
        <tr r="G13" s="1"/>
      </tp>
      <tp>
        <v>3</v>
        <stp/>
        <stp>49c53750-7c8a-434f-a71c-df7e575b64f3</stp>
        <tr r="E16" s="7"/>
      </tp>
      <tp>
        <v>3</v>
        <stp/>
        <stp>6ffc75f5-71f9-4b40-91b8-c2811743987e</stp>
        <tr r="I14" s="7"/>
      </tp>
    </main>
    <main first="rtdsrv_eco_9d7a82c420e24e37af72e24b06b17f49">
      <tp>
        <v>2</v>
        <stp/>
        <stp>7830297a-8c69-48c5-a15a-72567cd2fce0</stp>
        <tr r="C35" s="1"/>
        <tr r="C35" s="1"/>
      </tp>
    </main>
    <main first="rtdsrv_eco_9d7a82c420e24e37af72e24b06b17f49">
      <tp>
        <v>2</v>
        <stp/>
        <stp>71c4558d-381a-4d96-a101-c3d7a9315067</stp>
        <tr r="F44" s="5"/>
      </tp>
    </main>
    <main first="rtdsrv_eco_9d7a82c420e24e37af72e24b06b17f49">
      <tp>
        <v>2</v>
        <stp/>
        <stp>dce7f69a-5a7a-4a7a-80b5-6d7cb59ab951</stp>
        <tr r="M10" s="7"/>
      </tp>
    </main>
    <main first="rtdsrv_eco_9d7a82c420e24e37af72e24b06b17f49">
      <tp>
        <v>2</v>
        <stp/>
        <stp>c6f3355a-870d-4257-8067-bbe585da4ffc</stp>
        <tr r="E10" s="3"/>
      </tp>
    </main>
    <main first="rtdsrv_eco_9d7a82c420e24e37af72e24b06b17f49">
      <tp>
        <v>2</v>
        <stp/>
        <stp>45d722de-e321-4c45-952c-e95e11e23f4a</stp>
        <tr r="F29" s="1"/>
        <tr r="F29" s="1"/>
      </tp>
    </main>
    <main first="rtdsrv_eco_9d7a82c420e24e37af72e24b06b17f49">
      <tp>
        <v>2</v>
        <stp/>
        <stp>81e6297d-077f-48e6-bdb0-9bb745333016</stp>
        <tr r="D34" s="5"/>
      </tp>
    </main>
    <main first="rtdsrv_eco_9d7a82c420e24e37af72e24b06b17f49">
      <tp>
        <v>2</v>
        <stp/>
        <stp>679a3a10-89bc-4554-b0ec-c54731cb2032</stp>
        <tr r="C28" s="1"/>
        <tr r="C28" s="1"/>
      </tp>
    </main>
    <main first="rtdsrv_eco_9d7a82c420e24e37af72e24b06b17f49">
      <tp>
        <v>2</v>
        <stp/>
        <stp>581c3234-eebf-4232-8b42-2e1691a54626</stp>
        <tr r="W24" s="7"/>
      </tp>
      <tp>
        <v>2</v>
        <stp/>
        <stp>22e0e585-c084-4b7e-b273-d9e46f487b83</stp>
        <tr r="AA8" s="7"/>
      </tp>
      <tp>
        <v>2</v>
        <stp/>
        <stp>ff6d7122-34a3-4c68-b778-14b15a6d25d7</stp>
        <tr r="X16" s="7"/>
      </tp>
      <tp>
        <v>2</v>
        <stp/>
        <stp>faeb9152-9bdc-44fd-8aeb-91e35f809457</stp>
        <tr r="J20" s="4"/>
      </tp>
      <tp>
        <v>2</v>
        <stp/>
        <stp>a5acb890-96ca-45f8-a5c6-1dc3b2a732c5</stp>
        <tr r="G22" s="1"/>
        <tr r="G22" s="1"/>
        <tr r="G22" s="1"/>
      </tp>
      <tp>
        <v>2</v>
        <stp/>
        <stp>23888863-df98-44ed-b89e-f034e933704f</stp>
        <tr r="G32" s="1"/>
        <tr r="G32" s="1"/>
        <tr r="G32" s="1"/>
      </tp>
      <tp>
        <v>2</v>
        <stp/>
        <stp>6fc8e863-e9fd-45fd-a757-1c043c480af6</stp>
        <tr r="AA29" s="7"/>
      </tp>
      <tp>
        <v>2</v>
        <stp/>
        <stp>b0a92259-57ad-40f5-b1ad-bf9c880d6647</stp>
        <tr r="M10" s="3"/>
      </tp>
      <tp>
        <v>2</v>
        <stp/>
        <stp>7e4b3df1-8355-4a47-9b58-6ba15cbfc1f4</stp>
        <tr r="N22" s="1"/>
        <tr r="N22" s="1"/>
        <tr r="N22" s="1"/>
      </tp>
    </main>
    <main first="rtdsrv_eco_9d7a82c420e24e37af72e24b06b17f49">
      <tp>
        <v>2</v>
        <stp/>
        <stp>42fe44c4-4626-4fe6-a0f0-4d3ff87e6593</stp>
        <tr r="K7" s="3"/>
      </tp>
    </main>
    <main first="rtdsrv_eco_9d7a82c420e24e37af72e24b06b17f49">
      <tp>
        <v>3</v>
        <stp/>
        <stp>8ef77c57-b997-4ad9-8697-48da34dfcccf</stp>
        <tr r="D23" s="7"/>
      </tp>
    </main>
    <main first="rtdsrv_eco_9d7a82c420e24e37af72e24b06b17f49">
      <tp>
        <v>2</v>
        <stp/>
        <stp>ae118892-eb52-4cc4-917b-8085698cb971</stp>
        <tr r="G8" s="4"/>
      </tp>
      <tp>
        <v>2</v>
        <stp/>
        <stp>46f3da5e-21dd-44f5-aa78-f781e8d08cf0</stp>
        <tr r="N21" s="1"/>
        <tr r="N21" s="1"/>
        <tr r="N21" s="1"/>
      </tp>
      <tp>
        <v>3</v>
        <stp/>
        <stp>4bacbdfd-dd5b-4e38-8870-5dd897ecb521</stp>
        <tr r="F12" s="7"/>
      </tp>
      <tp>
        <v>2</v>
        <stp/>
        <stp>6e5f3276-6293-4977-871a-9fdcf90033dc</stp>
        <tr r="Z11" s="7"/>
      </tp>
    </main>
    <main first="rtdsrv_eco_9d7a82c420e24e37af72e24b06b17f49">
      <tp>
        <v>2</v>
        <stp/>
        <stp>703dba5a-8c67-41ce-a3d5-a2a6631fbba6</stp>
        <tr r="H14" s="5"/>
      </tp>
    </main>
    <main first="rtdsrv_eco_9d7a82c420e24e37af72e24b06b17f49">
      <tp>
        <v>3</v>
        <stp/>
        <stp>dd2582ed-7aea-4e9d-b980-5806b7db590a</stp>
        <tr r="M24" s="7"/>
      </tp>
    </main>
    <main first="rtdsrv_eco_9d7a82c420e24e37af72e24b06b17f49">
      <tp>
        <v>2</v>
        <stp/>
        <stp>adad1738-db9b-4eba-88a3-0a79c9f5ad18</stp>
        <tr r="W20" s="7"/>
      </tp>
    </main>
    <main first="rtdsrv_eco_9d7a82c420e24e37af72e24b06b17f49">
      <tp>
        <v>2</v>
        <stp/>
        <stp>f829477a-1c44-4501-b171-210126769440</stp>
        <tr r="G35" s="4"/>
      </tp>
      <tp>
        <v>2</v>
        <stp/>
        <stp>7edbf6ea-7f8c-4916-bdce-355a09a92629</stp>
        <tr r="V13" s="7"/>
      </tp>
      <tp>
        <v>4</v>
        <stp/>
        <stp>b0e74cd8-eae3-4959-80b7-812021650f63</stp>
        <tr r="P26" s="7"/>
      </tp>
    </main>
    <main first="rtdsrv_eco_9d7a82c420e24e37af72e24b06b17f49">
      <tp>
        <v>2</v>
        <stp/>
        <stp>22b5a2a2-343b-44c3-aeb7-ac49837119fa</stp>
        <tr r="M6" s="1"/>
        <tr r="M6" s="1"/>
        <tr r="M6" s="1"/>
      </tp>
      <tp>
        <v>2</v>
        <stp/>
        <stp>12a80314-089c-4786-8ac9-58c70db16357</stp>
        <tr r="N32" s="1"/>
        <tr r="N32" s="1"/>
        <tr r="N32" s="1"/>
      </tp>
      <tp>
        <v>2</v>
        <stp/>
        <stp>8d395989-8e39-496d-8938-c8b2f6b6e732</stp>
        <tr r="K46" s="5"/>
      </tp>
      <tp>
        <v>4</v>
        <stp/>
        <stp>5d7970a0-37f9-4b65-be2b-f6ee2905cd0e</stp>
        <tr r="V25" s="7"/>
      </tp>
      <tp>
        <v>3</v>
        <stp/>
        <stp>dcd36ccd-0d90-47f1-9fb9-cf94376c593c</stp>
        <tr r="H29" s="7"/>
      </tp>
    </main>
    <main first="rtdsrv_eco_9d7a82c420e24e37af72e24b06b17f49">
      <tp>
        <v>2</v>
        <stp/>
        <stp>5447a464-81cd-4219-ad4d-0243e5711929</stp>
        <tr r="I14" s="4"/>
      </tp>
      <tp>
        <v>2</v>
        <stp/>
        <stp>4f8bf691-a505-4d22-b40b-6f0fbf0f6812</stp>
        <tr r="F8" s="7"/>
      </tp>
    </main>
    <main first="rtdsrv_eco_9d7a82c420e24e37af72e24b06b17f49">
      <tp>
        <v>2</v>
        <stp/>
        <stp>ce5b19cb-cbf7-416e-81a6-2fafe0a43fe4</stp>
        <tr r="I21" s="3"/>
      </tp>
    </main>
    <main first="rtdsrv_eco_9d7a82c420e24e37af72e24b06b17f49">
      <tp>
        <v>2</v>
        <stp/>
        <stp>b9aa4433-5d4b-4477-85be-2d393d153f9f</stp>
        <tr r="P18" s="5"/>
      </tp>
      <tp>
        <v>3</v>
        <stp/>
        <stp>9e4becb3-c22c-4ba9-80d8-cedbc7a29a08</stp>
        <tr r="E12" s="7"/>
      </tp>
    </main>
    <main first="rtdsrv_eco_9d7a82c420e24e37af72e24b06b17f49">
      <tp>
        <v>2</v>
        <stp/>
        <stp>0bdac1bf-afd5-4349-8928-fdba7e6323e0</stp>
        <tr r="N25" s="1"/>
        <tr r="N25" s="1"/>
        <tr r="N25" s="1"/>
      </tp>
      <tp>
        <v>2</v>
        <stp/>
        <stp>ec6333ad-ce69-426e-a06e-82502a2ab89e</stp>
        <tr r="I24" s="1"/>
        <tr r="I24" s="1"/>
        <tr r="I24" s="1"/>
      </tp>
      <tp>
        <v>2</v>
        <stp/>
        <stp>39e9e69f-a57f-43e8-939d-76782f58d4e5</stp>
        <tr r="P34" s="5"/>
      </tp>
    </main>
    <main first="rtdsrv_eco_9d7a82c420e24e37af72e24b06b17f49">
      <tp>
        <v>4</v>
        <stp/>
        <stp>d7c091e2-0e9b-47d7-8f21-5015498b310e</stp>
        <tr r="O28" s="7"/>
      </tp>
      <tp>
        <v>4</v>
        <stp/>
        <stp>f6af00a9-e2d1-4f65-96cc-767a01835954</stp>
        <tr r="B25" s="7"/>
      </tp>
      <tp>
        <v>2</v>
        <stp/>
        <stp>c0823352-0d74-455a-8d8d-536a2b5bd0bf</stp>
        <tr r="H32" s="1"/>
        <tr r="H32" s="1"/>
      </tp>
      <tp>
        <v>2</v>
        <stp/>
        <stp>a77e5986-aa58-4dff-9974-ccc4ef3080f6</stp>
        <tr r="Y20" s="7"/>
      </tp>
      <tp>
        <v>2</v>
        <stp/>
        <stp>98a1535c-46a0-4396-9605-853e4b928e07</stp>
        <tr r="H31" s="1"/>
        <tr r="H31" s="1"/>
      </tp>
    </main>
    <main first="rtdsrv_eco_9d7a82c420e24e37af72e24b06b17f49">
      <tp>
        <v>2</v>
        <stp/>
        <stp>f8bfc28b-bbe4-4765-8704-3241cb76b6a2</stp>
        <tr r="E17" s="1"/>
        <tr r="E17" s="1"/>
        <tr r="E17" s="1"/>
      </tp>
      <tp>
        <v>3</v>
        <stp/>
        <stp>3c27f6a6-6ef6-4b97-a1cb-e962bd4eda86</stp>
        <tr r="G20" s="7"/>
      </tp>
    </main>
    <main first="rtdsrv_eco_9d7a82c420e24e37af72e24b06b17f49">
      <tp>
        <v>2</v>
        <stp/>
        <stp>1207a811-63c0-49a2-a85d-e4ab3c292f59</stp>
        <tr r="I10" s="5"/>
      </tp>
      <tp>
        <v>2</v>
        <stp/>
        <stp>d8e7e922-89d8-48f2-a2d9-a73761cbcc78</stp>
        <tr r="V8" s="7"/>
      </tp>
    </main>
    <main first="rtdsrv_eco_9d7a82c420e24e37af72e24b06b17f49">
      <tp>
        <v>4</v>
        <stp/>
        <stp>ecfca426-c3f9-43d9-bb31-770ee176a2a4</stp>
        <tr r="P19" s="7"/>
      </tp>
      <tp>
        <v>4</v>
        <stp/>
        <stp>034c5f77-3313-4838-8d45-97aaad6f23bd</stp>
        <tr r="V29" s="7"/>
      </tp>
      <tp>
        <v>2</v>
        <stp/>
        <stp>5c687cc1-f442-48e3-a58c-6af0157593cb</stp>
        <tr r="I28" s="1"/>
        <tr r="I28" s="1"/>
        <tr r="I28" s="1"/>
      </tp>
      <tp>
        <v>2</v>
        <stp/>
        <stp>f42b7e3c-94ad-4356-8315-6bcff13f76ab</stp>
        <tr r="N16" s="1"/>
        <tr r="N16" s="1"/>
      </tp>
      <tp>
        <v>2</v>
        <stp/>
        <stp>2e4987b6-4526-4394-ba54-b8b1beb4b0e7</stp>
        <tr r="F17" s="1"/>
        <tr r="F17" s="1"/>
        <tr r="F17" s="1"/>
      </tp>
      <tp>
        <v>4</v>
        <stp/>
        <stp>1da21551-4a46-42ba-9d80-6d4097121e21</stp>
        <tr r="T26" s="7"/>
      </tp>
      <tp>
        <v>3</v>
        <stp/>
        <stp>4e7ef0a5-3eb4-40b8-a9e7-ef6e015b1f48</stp>
        <tr r="M30" s="7"/>
      </tp>
      <tp>
        <v>2</v>
        <stp/>
        <stp>d1d28420-8f8a-4e83-b864-9a6895703f6c</stp>
        <tr r="L25" s="1"/>
        <tr r="L25" s="1"/>
        <tr r="L25" s="1"/>
      </tp>
      <tp>
        <v>2</v>
        <stp/>
        <stp>c646c2f3-a8a2-4d30-99b9-c5a03097d883</stp>
        <tr r="K8" s="1"/>
        <tr r="K8" s="1"/>
        <tr r="K8" s="1"/>
      </tp>
      <tp>
        <v>2</v>
        <stp/>
        <stp>6fc96046-2ece-4e01-a852-f76f5d70595b</stp>
        <tr r="W7" s="7"/>
      </tp>
    </main>
    <main first="rtdsrv_eco_9d7a82c420e24e37af72e24b06b17f49">
      <tp>
        <v>2</v>
        <stp/>
        <stp>481a04b0-c51a-474f-8d7e-46dedf12ddb6</stp>
        <tr r="K29" s="5"/>
      </tp>
      <tp>
        <v>2</v>
        <stp/>
        <stp>b3270872-f492-4cee-81cd-e1fac2397b45</stp>
        <tr r="D32" s="1"/>
        <tr r="D32" s="1"/>
      </tp>
    </main>
    <main first="rtdsrv_eco_9d7a82c420e24e37af72e24b06b17f49">
      <tp>
        <v>2</v>
        <stp/>
        <stp>a24f291f-ead3-48ac-8a3a-c16d12abc7d2</stp>
        <tr r="F21" s="1"/>
        <tr r="F21" s="1"/>
        <tr r="F21" s="1"/>
      </tp>
    </main>
    <main first="rtdsrv_eco_9d7a82c420e24e37af72e24b06b17f49">
      <tp>
        <v>2</v>
        <stp/>
        <stp>736d75ca-6043-4d88-84ed-8288837f6f87</stp>
        <tr r="L12" s="1"/>
        <tr r="L12" s="1"/>
        <tr r="L12" s="1"/>
      </tp>
    </main>
    <main first="rtdsrv_eco_9d7a82c420e24e37af72e24b06b17f49">
      <tp>
        <v>2</v>
        <stp/>
        <stp>36223473-ee51-49cd-ba3c-b99c1ff2ceda</stp>
        <tr r="H33" s="5"/>
      </tp>
      <tp>
        <v>2</v>
        <stp/>
        <stp>189a3665-62df-4aa9-8155-70bdc6c85814</stp>
        <tr r="I11" s="7"/>
      </tp>
    </main>
    <main first="rtdsrv_eco_9d7a82c420e24e37af72e24b06b17f49">
      <tp>
        <v>2</v>
        <stp/>
        <stp>10bde6a2-25c7-40a1-9a19-42c7f97b05bd</stp>
        <tr r="C41" s="4"/>
      </tp>
      <tp>
        <v>2</v>
        <stp/>
        <stp>5ac015f7-3de3-4a60-b086-85947fa58652</stp>
        <tr r="E9" s="3"/>
      </tp>
      <tp>
        <v>2</v>
        <stp/>
        <stp>ad0cdf07-9910-4349-b59c-d13ea366b3db</stp>
        <tr r="V11" s="7"/>
      </tp>
      <tp>
        <v>2</v>
        <stp/>
        <stp>c3aadabc-a989-417d-86cb-19b851d2a6bd</stp>
        <tr r="C50" s="4"/>
      </tp>
      <tp>
        <v>2</v>
        <stp/>
        <stp>46cde48e-5264-46b7-8b9e-e73ceba7dfb9</stp>
        <tr r="F18" s="5"/>
      </tp>
      <tp>
        <v>2</v>
        <stp/>
        <stp>184631f4-c48f-40fb-8a69-800a4b64afe4</stp>
        <tr r="I18" s="3"/>
      </tp>
    </main>
    <main first="rtdsrv_eco_9d7a82c420e24e37af72e24b06b17f49">
      <tp>
        <v>4</v>
        <stp/>
        <stp>955a5ff7-e40f-4f71-9dd1-5314bcb37983</stp>
        <tr r="B19" s="7"/>
      </tp>
      <tp>
        <v>2</v>
        <stp/>
        <stp>de22b892-36b7-48cf-a7be-ce6170f3856e</stp>
        <tr r="F8" s="1"/>
        <tr r="F8" s="1"/>
      </tp>
    </main>
    <main first="rtdsrv_eco_9d7a82c420e24e37af72e24b06b17f49">
      <tp>
        <v>4</v>
        <stp/>
        <stp>7d8b61f6-6019-4a03-bd7d-70cbcdc82944</stp>
        <tr r="W29" s="7"/>
      </tp>
      <tp>
        <v>2</v>
        <stp/>
        <stp>092897c5-293d-4e2a-8243-bfcb6531504e</stp>
        <tr r="C9" s="1"/>
        <tr r="C9" s="1"/>
        <tr r="C9" s="1"/>
      </tp>
    </main>
    <main first="rtdsrv_eco_9d7a82c420e24e37af72e24b06b17f49">
      <tp>
        <v>4</v>
        <stp/>
        <stp>307a24c3-8385-4db2-9667-7f92ad5050c8</stp>
        <tr r="W28" s="7"/>
      </tp>
      <tp>
        <v>3</v>
        <stp/>
        <stp>533f2895-395b-4c36-bc05-e410ccd98c36</stp>
        <tr r="D21" s="7"/>
      </tp>
      <tp>
        <v>3</v>
        <stp/>
        <stp>544704fc-3315-4f90-b2af-7d3e08ff3421</stp>
        <tr r="D20" s="7"/>
      </tp>
      <tp>
        <v>2</v>
        <stp/>
        <stp>19d38ebd-0a4d-4151-95e5-cbc3c4a22d12</stp>
        <tr r="H36" s="5"/>
      </tp>
      <tp>
        <v>2</v>
        <stp/>
        <stp>d72353d6-fa38-4cc3-adbe-b5e0e84c74b7</stp>
        <tr r="J25" s="4"/>
      </tp>
      <tp>
        <v>3</v>
        <stp/>
        <stp>bd39aeb4-8199-4f2f-a422-87eb6d4d94bf</stp>
        <tr r="F20" s="7"/>
      </tp>
    </main>
    <main first="rtdsrv_eco_9d7a82c420e24e37af72e24b06b17f49">
      <tp>
        <v>3</v>
        <stp/>
        <stp>e04f1054-56e4-4087-bb4e-a9370a36bd3e</stp>
        <tr r="E10" s="7"/>
      </tp>
    </main>
    <main first="rtdsrv_eco_9d7a82c420e24e37af72e24b06b17f49">
      <tp>
        <v>3</v>
        <stp/>
        <stp>57c55dc5-1b00-4316-abe5-c10082f808c0</stp>
        <tr r="J17" s="7"/>
      </tp>
    </main>
    <main first="rtdsrv_eco_9d7a82c420e24e37af72e24b06b17f49">
      <tp>
        <v>3</v>
        <stp/>
        <stp>59c2efe2-b73a-473c-8832-3a22911cb7d3</stp>
        <tr r="E19" s="7"/>
      </tp>
      <tp>
        <v>2</v>
        <stp/>
        <stp>b6bb1bd9-e9cd-4d5e-b73b-7c48b85dc681</stp>
        <tr r="P49" s="5"/>
      </tp>
    </main>
    <main first="rtdsrv_eco_9d7a82c420e24e37af72e24b06b17f49">
      <tp>
        <v>2</v>
        <stp/>
        <stp>473469d2-d315-4adb-aed6-5317fc682617</stp>
        <tr r="J27" s="1"/>
        <tr r="J27" s="1"/>
      </tp>
    </main>
    <main first="rtdsrv_eco_9d7a82c420e24e37af72e24b06b17f49">
      <tp>
        <v>2</v>
        <stp/>
        <stp>f3c084c0-0402-47e2-a5e4-5f4628ea8450</stp>
        <tr r="I33" s="3"/>
      </tp>
      <tp>
        <v>2</v>
        <stp/>
        <stp>a7903089-3201-494b-a992-6ffcd7e974f8</stp>
        <tr r="AA14" s="7"/>
      </tp>
    </main>
    <main first="rtdsrv_eco_9d7a82c420e24e37af72e24b06b17f49">
      <tp>
        <v>2</v>
        <stp/>
        <stp>35f3df8e-2654-4d6e-b783-bb9f1ee191ab</stp>
        <tr r="P35" s="5"/>
      </tp>
      <tp>
        <v>2</v>
        <stp/>
        <stp>048a874c-617a-4b70-ba7e-718299e8c0c7</stp>
        <tr r="T6" s="7"/>
      </tp>
    </main>
    <main first="rtdsrv_eco_9d7a82c420e24e37af72e24b06b17f49">
      <tp>
        <v>2</v>
        <stp/>
        <stp>d7869343-257a-42d7-99fc-6947dc19478f</stp>
        <tr r="L12" s="7"/>
      </tp>
    </main>
    <main first="rtdsrv_eco_9d7a82c420e24e37af72e24b06b17f49">
      <tp>
        <v>3</v>
        <stp/>
        <stp>9ec06827-2f7b-47dc-817c-d1fda0bde082</stp>
        <tr r="E20" s="7"/>
      </tp>
      <tp>
        <v>2</v>
        <stp/>
        <stp>c031bf98-9b50-47c7-b325-65ccd7f7bb05</stp>
        <tr r="U11" s="7"/>
      </tp>
    </main>
    <main first="rtdsrv_eco_9d7a82c420e24e37af72e24b06b17f49">
      <tp>
        <v>2</v>
        <stp/>
        <stp>1792adf4-3015-42d9-8dfd-93bd24b482a6</stp>
        <tr r="D32" s="5"/>
      </tp>
      <tp>
        <v>2</v>
        <stp/>
        <stp>5e86d2c0-82d6-4e45-9841-65191d6f6548</stp>
        <tr r="N29" s="1"/>
        <tr r="N29" s="1"/>
      </tp>
      <tp>
        <v>2</v>
        <stp/>
        <stp>2a345d63-06f6-4d26-b285-dddd66054c95</stp>
        <tr r="I24" s="4"/>
      </tp>
      <tp>
        <v>3</v>
        <stp/>
        <stp>07af8b68-1e26-4279-9ea6-cb8d62ac7f07</stp>
        <tr r="F13" s="7"/>
      </tp>
    </main>
    <main first="rtdsrv_eco_9d7a82c420e24e37af72e24b06b17f49">
      <tp>
        <v>2</v>
        <stp/>
        <stp>eedb273c-dd94-448f-b8e5-c8730f964aea</stp>
        <tr r="I44" s="5"/>
      </tp>
      <tp>
        <v>2</v>
        <stp/>
        <stp>0775f77c-0b1b-4d08-91b0-639fabd9c1bb</stp>
        <tr r="K37" s="5"/>
      </tp>
      <tp>
        <v>3</v>
        <stp/>
        <stp>01857dcb-6f27-4e5b-8927-6e1e2eb47978</stp>
        <tr r="B7" s="7"/>
      </tp>
      <tp>
        <v>2</v>
        <stp/>
        <stp>b2580869-04a6-4c6d-863f-863f7e56848c</stp>
        <tr r="F36" s="1"/>
        <tr r="F36" s="1"/>
      </tp>
    </main>
    <main first="rtdsrv_eco_9d7a82c420e24e37af72e24b06b17f49">
      <tp>
        <v>2</v>
        <stp/>
        <stp>08f49f44-1a3d-4c6d-9ec1-ab1394d4b48d</stp>
        <tr r="K19" s="1"/>
        <tr r="K19" s="1"/>
        <tr r="K19" s="1"/>
      </tp>
    </main>
    <main first="rtdsrv_eco_9d7a82c420e24e37af72e24b06b17f49">
      <tp>
        <v>2</v>
        <stp/>
        <stp>3556e9e2-65f9-4145-8e37-2c50dd5766b0</stp>
        <tr r="G9" s="4"/>
      </tp>
    </main>
    <main first="rtdsrv_eco_9d7a82c420e24e37af72e24b06b17f49">
      <tp>
        <v>2</v>
        <stp/>
        <stp>22091e40-b43e-464d-8b30-8edf62c55873</stp>
        <tr r="Y16" s="7"/>
      </tp>
      <tp>
        <v>2</v>
        <stp/>
        <stp>fbf0d27a-27a3-4b98-87ef-a54d4af8cfbf</stp>
        <tr r="I16" s="3"/>
      </tp>
      <tp>
        <v>3</v>
        <stp/>
        <stp>f7be0004-3482-4ec8-bfba-3206dcaf02f9</stp>
        <tr r="M23" s="7"/>
      </tp>
      <tp>
        <v>2</v>
        <stp/>
        <stp>f080cffd-aa0e-4218-b478-8fdcd5514ffe</stp>
        <tr r="E7" s="7"/>
      </tp>
      <tp>
        <v>4</v>
        <stp/>
        <stp>4537dfaa-4aee-4baf-bc9b-d1d8d41cd056</stp>
        <tr r="B26" s="7"/>
      </tp>
      <tp>
        <v>2</v>
        <stp/>
        <stp>8ccdbe5f-d1c1-4d91-a3cd-35f54058d8a2</stp>
        <tr r="F22" s="4"/>
      </tp>
      <tp>
        <v>2</v>
        <stp/>
        <stp>88e1ecfe-8d4c-4fa0-bbb1-44d58179e94e</stp>
        <tr r="E16" s="3"/>
      </tp>
    </main>
    <main first="rtdsrv_eco_9d7a82c420e24e37af72e24b06b17f49">
      <tp>
        <v>2</v>
        <stp/>
        <stp>dce736e0-c6aa-468c-85c0-1578f60f1834</stp>
        <tr r="Q18" s="7"/>
      </tp>
      <tp>
        <v>2</v>
        <stp/>
        <stp>9ac490c7-eb15-4511-97c3-eab7a3af19ab</stp>
        <tr r="D29" s="5"/>
      </tp>
    </main>
    <main first="rtdsrv_eco_9d7a82c420e24e37af72e24b06b17f49">
      <tp>
        <v>4</v>
        <stp/>
        <stp>ce14f6f4-80fe-4f5a-8d0e-94fdbfb8ae5a</stp>
        <tr r="B15" s="7"/>
      </tp>
    </main>
    <main first="rtdsrv_eco_9d7a82c420e24e37af72e24b06b17f49">
      <tp>
        <v>3</v>
        <stp/>
        <stp>06cfac22-a6fe-4c58-835a-bbc1fd0212ab</stp>
        <tr r="B10" s="7"/>
      </tp>
      <tp>
        <v>2</v>
        <stp/>
        <stp>f2d97fe2-e4eb-44d3-937c-6d1c99b41e14</stp>
        <tr r="C29" s="4"/>
      </tp>
      <tp>
        <v>2</v>
        <stp/>
        <stp>c937d32c-63ed-4421-a64d-e7f807db64aa</stp>
        <tr r="F45" s="5"/>
      </tp>
      <tp>
        <v>2</v>
        <stp/>
        <stp>d6659463-75ff-42c1-843f-293036de051f</stp>
        <tr r="P37" s="5"/>
      </tp>
      <tp>
        <v>2</v>
        <stp/>
        <stp>afe66f1a-d5f0-4f81-b9dc-e63452e5d8ab</stp>
        <tr r="D15" s="1"/>
        <tr r="D15" s="1"/>
        <tr r="D15" s="1"/>
      </tp>
      <tp>
        <v>2</v>
        <stp/>
        <stp>e6f96c38-8a77-4bfb-85ba-591608c16a2f</stp>
        <tr r="D28" s="1"/>
        <tr r="D28" s="1"/>
        <tr r="D28" s="1"/>
      </tp>
      <tp>
        <v>2</v>
        <stp/>
        <stp>be56658d-ad39-4074-881a-e2bbf8f1b390</stp>
        <tr r="I21" s="4"/>
      </tp>
    </main>
    <main first="rtdsrv_eco_9d7a82c420e24e37af72e24b06b17f49">
      <tp>
        <v>2</v>
        <stp/>
        <stp>bd6e98f9-113b-4c5c-9ca0-4ad33660b55d</stp>
        <tr r="H20" s="5"/>
      </tp>
      <tp>
        <v>2</v>
        <stp/>
        <stp>649a07e2-2490-46c8-985e-43203613c491</stp>
        <tr r="D44" s="5"/>
      </tp>
      <tp>
        <v>2</v>
        <stp/>
        <stp>98eb17e3-c4bb-4ffe-bc13-cd0c3fc447c2</stp>
        <tr r="I50" s="4"/>
      </tp>
      <tp>
        <v>3</v>
        <stp/>
        <stp>9376dc59-6a34-4663-8cd3-66b12220588d</stp>
        <tr r="J22" s="7"/>
      </tp>
      <tp>
        <v>2</v>
        <stp/>
        <stp>ecc88209-dbd1-4998-8756-232bd38e4549</stp>
        <tr r="P6" s="7"/>
      </tp>
    </main>
    <main first="rtdsrv_eco_9d7a82c420e24e37af72e24b06b17f49">
      <tp>
        <v>2</v>
        <stp/>
        <stp>0b50a7db-efc8-4148-a1f4-aae9b58a27d7</stp>
        <tr r="E23" s="3"/>
      </tp>
      <tp>
        <v>2</v>
        <stp/>
        <stp>4c817458-44bc-454e-9b86-b74f0f9b5b8c</stp>
        <tr r="C33" s="4"/>
      </tp>
      <tp>
        <v>2</v>
        <stp/>
        <stp>b8cc566d-68cb-4e78-bf82-5bf62ffbd1dd</stp>
        <tr r="T10" s="7"/>
      </tp>
    </main>
    <main first="rtdsrv_eco_9d7a82c420e24e37af72e24b06b17f49">
      <tp>
        <v>3</v>
        <stp/>
        <stp>c3e64911-d51a-48f3-9c38-cd15c615b1b0</stp>
        <tr r="F9" s="7"/>
      </tp>
      <tp>
        <v>2</v>
        <stp/>
        <stp>1fca6af1-4ee5-4b28-a47e-9b144c941067</stp>
        <tr r="G38" s="4"/>
      </tp>
    </main>
    <main first="rtdsrv_eco_9d7a82c420e24e37af72e24b06b17f49">
      <tp>
        <v>3</v>
        <stp/>
        <stp>3932354d-81aa-491c-984e-822c4def288e</stp>
        <tr r="E29" s="7"/>
      </tp>
      <tp>
        <v>3</v>
        <stp/>
        <stp>3bf6636f-8a7f-47ba-a02c-7f8a1d5155c1</stp>
        <tr r="E26" s="7"/>
      </tp>
      <tp>
        <v>2</v>
        <stp/>
        <stp>c2089388-6287-4d0b-b4d8-b81fc174258c</stp>
        <tr r="F28" s="4"/>
      </tp>
      <tp>
        <v>2</v>
        <stp/>
        <stp>5323c40f-f4fe-4465-aade-09d1513a2588</stp>
        <tr r="M36" s="1"/>
        <tr r="M36" s="1"/>
      </tp>
    </main>
    <main first="rtdsrv_eco_9d7a82c420e24e37af72e24b06b17f49">
      <tp>
        <v>2</v>
        <stp/>
        <stp>f80c3c77-a865-4052-b145-51086206c27b</stp>
        <tr r="D22" s="5"/>
      </tp>
      <tp>
        <v>2</v>
        <stp/>
        <stp>c49870ba-3ea7-4108-b747-7f084ca5f3e5</stp>
        <tr r="G9" s="1"/>
        <tr r="G9" s="1"/>
        <tr r="G9" s="1"/>
      </tp>
      <tp>
        <v>3</v>
        <stp/>
        <stp>f053e8a2-6259-4f44-9f6b-4d027b94370f</stp>
        <tr r="H27" s="7"/>
      </tp>
    </main>
    <main first="rtdsrv_eco_9d7a82c420e24e37af72e24b06b17f49">
      <tp>
        <v>2</v>
        <stp/>
        <stp>9c42164f-1855-4acf-9f25-21b6a84004d1</stp>
        <tr r="H9" s="7"/>
      </tp>
    </main>
    <main first="rtdsrv_eco_9d7a82c420e24e37af72e24b06b17f49">
      <tp>
        <v>2</v>
        <stp/>
        <stp>f89c0b27-6b05-4308-93f9-4c6119c35ee4</stp>
        <tr r="M16" s="3"/>
      </tp>
      <tp>
        <v>2</v>
        <stp/>
        <stp>20f85eb3-5e02-4a4d-9f10-886d31ac31f7</stp>
        <tr r="I20" s="5"/>
      </tp>
    </main>
    <main first="rtdsrv_eco_9d7a82c420e24e37af72e24b06b17f49">
      <tp>
        <v>2</v>
        <stp/>
        <stp>74c6eb85-7f1b-46d6-b92c-3854a492bd3e</stp>
        <tr r="G33" s="1"/>
        <tr r="G33" s="1"/>
        <tr r="G33" s="1"/>
      </tp>
      <tp>
        <v>2</v>
        <stp/>
        <stp>cd0309c8-1034-4193-9fcb-dfce3cf574ed</stp>
        <tr r="K11" s="5"/>
      </tp>
    </main>
    <main first="rtdsrv_eco_9d7a82c420e24e37af72e24b06b17f49">
      <tp>
        <v>2</v>
        <stp/>
        <stp>7a37a9e6-5de1-4b34-a780-fc50963459f5</stp>
        <tr r="F12" s="5"/>
      </tp>
    </main>
    <main first="rtdsrv_eco_9d7a82c420e24e37af72e24b06b17f49">
      <tp>
        <v>3</v>
        <stp/>
        <stp>804b2b71-ed15-48eb-9b8f-507ebd1bb4ea</stp>
        <tr r="E13" s="7"/>
      </tp>
    </main>
    <main first="rtdsrv_eco_9d7a82c420e24e37af72e24b06b17f49">
      <tp>
        <v>2</v>
        <stp/>
        <stp>601a876f-2625-43a3-aa86-aa25c4ca3f3a</stp>
        <tr r="R13" s="7"/>
      </tp>
    </main>
    <main first="rtdsrv_eco_9d7a82c420e24e37af72e24b06b17f49">
      <tp>
        <v>2</v>
        <stp/>
        <stp>9eb99931-52fc-4c8b-9e95-3c424dbe08eb</stp>
        <tr r="I19" s="5"/>
      </tp>
      <tp>
        <v>2</v>
        <stp/>
        <stp>3aa3b5cd-9048-43e7-a3bf-f3002c1b8e37</stp>
        <tr r="N8" s="1"/>
        <tr r="N8" s="1"/>
        <tr r="N8" s="1"/>
      </tp>
      <tp>
        <v>2</v>
        <stp/>
        <stp>29fcde66-bb9d-490a-b1ba-c758d5800283</stp>
        <tr r="I20" s="3"/>
      </tp>
    </main>
    <main first="rtdsrv_eco_9d7a82c420e24e37af72e24b06b17f49">
      <tp>
        <v>2</v>
        <stp/>
        <stp>35741b57-84fb-46d7-a58d-39db4e2a51b8</stp>
        <tr r="K13" s="5"/>
      </tp>
    </main>
    <main first="rtdsrv_eco_9d7a82c420e24e37af72e24b06b17f49">
      <tp>
        <v>2</v>
        <stp/>
        <stp>d89f5b06-13af-4423-9910-9a9551f3b421</stp>
        <tr r="K30" s="5"/>
      </tp>
    </main>
    <main first="rtdsrv_eco_9d7a82c420e24e37af72e24b06b17f49">
      <tp>
        <v>3</v>
        <stp/>
        <stp>0d263148-85ef-431a-872a-8a8cd654ad6e</stp>
        <tr r="I24" s="7"/>
      </tp>
      <tp>
        <v>2</v>
        <stp/>
        <stp>e58f2d4f-dc7d-40a2-b9ec-4b17845299ae</stp>
        <tr r="F52" s="4"/>
      </tp>
    </main>
    <main first="rtdsrv_eco_9d7a82c420e24e37af72e24b06b17f49">
      <tp>
        <v>3</v>
        <stp/>
        <stp>ea1b2b75-164b-4eb6-b5b7-7a2a388302aa</stp>
        <tr r="H15" s="7"/>
      </tp>
    </main>
    <main first="rtdsrv_eco_9d7a82c420e24e37af72e24b06b17f49">
      <tp>
        <v>2</v>
        <stp/>
        <stp>f7960b7c-0da0-45eb-a65d-7e75c8fdab39</stp>
        <tr r="I43" s="4"/>
      </tp>
    </main>
    <main first="rtdsrv_eco_9d7a82c420e24e37af72e24b06b17f49">
      <tp>
        <v>3</v>
        <stp/>
        <stp>5a514f79-3af5-44c2-adb8-2c1ba87bf220</stp>
        <tr r="F11" s="7"/>
      </tp>
      <tp>
        <v>3</v>
        <stp/>
        <stp>ef15e398-f4b2-4b44-8c94-4fb78afea4ca</stp>
        <tr r="B8" s="7"/>
      </tp>
      <tp>
        <v>2</v>
        <stp/>
        <stp>0955ed52-d764-4fb9-80a2-130f1fa2b8d7</stp>
        <tr r="H30" s="5"/>
      </tp>
    </main>
    <main first="rtdsrv_eco_9d7a82c420e24e37af72e24b06b17f49">
      <tp>
        <v>2</v>
        <stp/>
        <stp>e567dc3c-baf0-4959-83f5-344eff2ef5ff</stp>
        <tr r="M42" s="5"/>
      </tp>
      <tp>
        <v>3</v>
        <stp/>
        <stp>17e7d0a8-5d67-4087-8168-c1cf182e368e</stp>
        <tr r="M28" s="7"/>
      </tp>
    </main>
    <main first="rtdsrv_eco_9d7a82c420e24e37af72e24b06b17f49">
      <tp>
        <v>2</v>
        <stp/>
        <stp>711ef5fa-1b77-4717-ae70-c0b4b10848e4</stp>
        <tr r="L23" s="1"/>
        <tr r="L23" s="1"/>
        <tr r="L23" s="1"/>
      </tp>
      <tp>
        <v>2</v>
        <stp/>
        <stp>46d4efe4-bee7-4652-ac4c-2194d884c144</stp>
        <tr r="P21" s="5"/>
      </tp>
      <tp>
        <v>2</v>
        <stp/>
        <stp>3f4f5545-8e11-417e-a6a6-cd6bc1e7d62a</stp>
        <tr r="C30" s="5"/>
      </tp>
      <tp>
        <v>2</v>
        <stp/>
        <stp>f720f93c-7473-4af8-9826-996fd3d945b9</stp>
        <tr r="I22" s="4"/>
      </tp>
      <tp>
        <v>2</v>
        <stp/>
        <stp>7ba86e48-701a-4ca8-a8b2-c28cf08eaddb</stp>
        <tr r="AB9" s="7"/>
      </tp>
    </main>
    <main first="rtdsrv_eco_9d7a82c420e24e37af72e24b06b17f49">
      <tp>
        <v>2</v>
        <stp/>
        <stp>79d1a8e9-f72b-4780-90e1-f5a9f86dc3fd</stp>
        <tr r="K30" s="1"/>
        <tr r="K30" s="1"/>
      </tp>
    </main>
    <main first="rtdsrv_eco_9d7a82c420e24e37af72e24b06b17f49">
      <tp>
        <v>2</v>
        <stp/>
        <stp>ad755028-e8c7-4b47-bc01-d273688f8040</stp>
        <tr r="X7" s="7"/>
      </tp>
    </main>
    <main first="rtdsrv_eco_9d7a82c420e24e37af72e24b06b17f49">
      <tp>
        <v>2</v>
        <stp/>
        <stp>76891873-6a29-4a84-8552-0f7ecedcb675</stp>
        <tr r="P50" s="5"/>
      </tp>
      <tp>
        <v>2</v>
        <stp/>
        <stp>f722f9ac-53cd-496a-ab29-8ef2fc0dfb70</stp>
        <tr r="H39" s="5"/>
      </tp>
      <tp>
        <v>3</v>
        <stp/>
        <stp>8c2e2feb-9ee7-46e9-aa53-d38ad7934898</stp>
        <tr r="D30" s="7"/>
      </tp>
    </main>
    <main first="rtdsrv_eco_9d7a82c420e24e37af72e24b06b17f49">
      <tp>
        <v>2</v>
        <stp/>
        <stp>236e0380-22c5-44b2-9dac-93d798bd7fb7</stp>
        <tr r="P31" s="5"/>
      </tp>
      <tp>
        <v>2</v>
        <stp/>
        <stp>6828b99a-44d3-4744-b38a-ce242b6292ae</stp>
        <tr r="L6" s="1"/>
        <tr r="L6" s="1"/>
        <tr r="L6" s="1"/>
      </tp>
      <tp>
        <v>2</v>
        <stp/>
        <stp>6dce03e8-8ab1-48dd-997a-7f82eadad7f8</stp>
        <tr r="I16" s="1"/>
        <tr r="I16" s="1"/>
      </tp>
      <tp>
        <v>2</v>
        <stp/>
        <stp>e4cc30e7-4470-41d1-b684-3b854120ff0d</stp>
        <tr r="D13" s="5"/>
      </tp>
      <tp>
        <v>2</v>
        <stp/>
        <stp>9d238df9-2e2b-4ece-b6f6-807c7945e48b</stp>
        <tr r="P17" s="5"/>
      </tp>
      <tp>
        <v>2</v>
        <stp/>
        <stp>878e5607-8bf0-479c-a3cb-52d71336b4ce</stp>
        <tr r="I32" s="3"/>
      </tp>
    </main>
    <main first="rtdsrv_eco_9d7a82c420e24e37af72e24b06b17f49">
      <tp>
        <v>2</v>
        <stp/>
        <stp>bb90e505-9a58-465e-b576-9f4efef5533f</stp>
        <tr r="C27" s="5"/>
      </tp>
      <tp>
        <v>2</v>
        <stp/>
        <stp>dfed7800-dbd6-4aa3-a768-9650c5446017</stp>
        <tr r="U23" s="7"/>
      </tp>
    </main>
    <main first="rtdsrv_eco_9d7a82c420e24e37af72e24b06b17f49">
      <tp>
        <v>2</v>
        <stp/>
        <stp>182259f1-f5e0-40e5-ac87-4650fb3b520b</stp>
        <tr r="T11" s="7"/>
      </tp>
      <tp>
        <v>2</v>
        <stp/>
        <stp>67005d48-8c2a-427d-b1bc-20cd00cc8ae6</stp>
        <tr r="I8" s="5"/>
      </tp>
      <tp>
        <v>2</v>
        <stp/>
        <stp>b8d751cf-dde8-4191-a0c1-013657144517</stp>
        <tr r="M21" s="1"/>
        <tr r="M21" s="1"/>
        <tr r="M21" s="1"/>
      </tp>
      <tp>
        <v>2</v>
        <stp/>
        <stp>f278d379-930e-4ae1-86e9-c121f7a12f88</stp>
        <tr r="M24" s="1"/>
        <tr r="M24" s="1"/>
        <tr r="M24" s="1"/>
      </tp>
    </main>
    <main first="rtdsrv_eco_9d7a82c420e24e37af72e24b06b17f49">
      <tp>
        <v>2</v>
        <stp/>
        <stp>00a2cb99-a138-4e41-a3a9-58d80bfa3536</stp>
        <tr r="N17" s="1"/>
        <tr r="N17" s="1"/>
      </tp>
      <tp>
        <v>2</v>
        <stp/>
        <stp>982fd49c-3725-429f-92b9-dc3c1a7d75c5</stp>
        <tr r="P23" s="5"/>
      </tp>
      <tp>
        <v>2</v>
        <stp/>
        <stp>a6da64c8-f74e-4fe3-ad9c-a6dc66a89b44</stp>
        <tr r="M15" s="1"/>
        <tr r="M15" s="1"/>
        <tr r="M15" s="1"/>
      </tp>
      <tp>
        <v>2</v>
        <stp/>
        <stp>5f8f7229-cd5c-4462-99bd-8e80d84ce6d3</stp>
        <tr r="M32" s="3"/>
      </tp>
    </main>
    <main first="rtdsrv_eco_9d7a82c420e24e37af72e24b06b17f49">
      <tp>
        <v>2</v>
        <stp/>
        <stp>adaf58e2-4e39-4b75-a9bc-9a47207bfbbd</stp>
        <tr r="F38" s="4"/>
      </tp>
      <tp>
        <v>2</v>
        <stp/>
        <stp>6ea7d991-e598-4264-9272-508c97e901ac</stp>
        <tr r="K45" s="5"/>
      </tp>
      <tp>
        <v>2</v>
        <stp/>
        <stp>fb02402a-2279-4ff8-8dcb-9f11b24acc4b</stp>
        <tr r="D10" s="4"/>
      </tp>
      <tp>
        <v>2</v>
        <stp/>
        <stp>89661da3-2e73-44fc-a40e-46054129571d</stp>
        <tr r="I25" s="1"/>
        <tr r="I25" s="1"/>
        <tr r="I25" s="1"/>
      </tp>
    </main>
    <main first="rtdsrv_eco_9d7a82c420e24e37af72e24b06b17f49">
      <tp>
        <v>2</v>
        <stp/>
        <stp>273398f8-ba91-4445-b643-1fbe3de26bd1</stp>
        <tr r="M16" s="1"/>
        <tr r="M16" s="1"/>
        <tr r="M16" s="1"/>
      </tp>
    </main>
    <main first="rtdsrv_eco_9d7a82c420e24e37af72e24b06b17f49">
      <tp>
        <v>2</v>
        <stp/>
        <stp>c9023377-0cb2-4ab6-86f9-0e6eb67ae590</stp>
        <tr r="H29" s="1"/>
        <tr r="H29" s="1"/>
        <tr r="H29" s="1"/>
      </tp>
    </main>
    <main first="rtdsrv_eco_9d7a82c420e24e37af72e24b06b17f49">
      <tp>
        <v>2</v>
        <stp/>
        <stp>936f5dc4-5b4f-4ae0-bc37-f0c3bdebc9c6</stp>
        <tr r="N33" s="1"/>
        <tr r="N33" s="1"/>
        <tr r="N33" s="1"/>
      </tp>
      <tp>
        <v>2</v>
        <stp/>
        <stp>13c38520-ec86-4da0-a979-5acfe07ab99a</stp>
        <tr r="C39" s="5"/>
      </tp>
    </main>
    <main first="rtdsrv_eco_9d7a82c420e24e37af72e24b06b17f49">
      <tp>
        <v>2</v>
        <stp/>
        <stp>7224756a-8ee2-40e3-b772-01ecb0d8a649</stp>
        <tr r="C49" s="5"/>
      </tp>
    </main>
    <main first="rtdsrv_eco_9d7a82c420e24e37af72e24b06b17f49">
      <tp>
        <v>2</v>
        <stp/>
        <stp>7e6f60d6-5391-4c84-9691-a0ba70a70a43</stp>
        <tr r="M22" s="5"/>
      </tp>
      <tp>
        <v>2</v>
        <stp/>
        <stp>79419176-45fd-4e1d-befb-651ab0dc27f4</stp>
        <tr r="G29" s="4"/>
      </tp>
    </main>
    <main first="rtdsrv_eco_9d7a82c420e24e37af72e24b06b17f49">
      <tp>
        <v>4</v>
        <stp/>
        <stp>3cfea197-bcae-455e-a496-e7fa727e4e25</stp>
        <tr r="O21" s="7"/>
      </tp>
      <tp>
        <v>2</v>
        <stp/>
        <stp>0b23f403-0b6b-4f58-b67f-8120729befd2</stp>
        <tr r="N33" s="5"/>
      </tp>
    </main>
    <main first="rtdsrv_eco_9d7a82c420e24e37af72e24b06b17f49">
      <tp>
        <v>2</v>
        <stp/>
        <stp>2fb72620-434a-453a-9257-58e5218635c4</stp>
        <tr r="R11" s="7"/>
      </tp>
    </main>
    <main first="rtdsrv_eco_9d7a82c420e24e37af72e24b06b17f49">
      <tp>
        <v>2</v>
        <stp/>
        <stp>f5b9259c-1c38-4d49-a53e-159b4674648c</stp>
        <tr r="F23" s="4"/>
      </tp>
    </main>
    <main first="rtdsrv_eco_9d7a82c420e24e37af72e24b06b17f49">
      <tp>
        <v>3</v>
        <stp/>
        <stp>81976013-dd98-4966-9ca3-9cb809496de5</stp>
        <tr r="D16" s="7"/>
      </tp>
      <tp>
        <v>2</v>
        <stp/>
        <stp>74e3b3d9-1b1e-477d-8b16-5d87a942b259</stp>
        <tr r="Z13" s="7"/>
      </tp>
      <tp>
        <v>2</v>
        <stp/>
        <stp>997fc0d5-d60d-4e8f-9b98-9df458c83b45</stp>
        <tr r="Q26" s="1"/>
      </tp>
      <tp>
        <v>2</v>
        <stp/>
        <stp>b75f13c7-00c1-45a9-a56e-0742ef9bbfb6</stp>
        <tr r="J17" s="4"/>
      </tp>
    </main>
    <main first="rtdsrv_eco_9d7a82c420e24e37af72e24b06b17f49">
      <tp>
        <v>2</v>
        <stp/>
        <stp>2fa9aea1-8289-495f-9c27-f2b2458b5d1b</stp>
        <tr r="E13" s="1"/>
        <tr r="E13" s="1"/>
        <tr r="E13" s="1"/>
      </tp>
    </main>
    <main first="rtdsrv_eco_9d7a82c420e24e37af72e24b06b17f49">
      <tp>
        <v>2</v>
        <stp/>
        <stp>f87239e8-1e56-4179-86d6-82df2bc0e271</stp>
        <tr r="N8" s="5"/>
      </tp>
      <tp>
        <v>2</v>
        <stp/>
        <stp>ed8cfae9-66bf-4b88-aff1-7eb527805012</stp>
        <tr r="N15" s="7"/>
      </tp>
    </main>
    <main first="rtdsrv_eco_9d7a82c420e24e37af72e24b06b17f49">
      <tp>
        <v>2</v>
        <stp/>
        <stp>25c9dbc0-8ae0-4e2b-9d1e-3e631e35b306</stp>
        <tr r="Q21" s="1"/>
      </tp>
      <tp>
        <v>3</v>
        <stp/>
        <stp>23cc16ec-86e9-4f90-908c-2fe15e74093a</stp>
        <tr r="F19" s="7"/>
      </tp>
    </main>
    <main first="rtdsrv_eco_9d7a82c420e24e37af72e24b06b17f49">
      <tp>
        <v>2</v>
        <stp/>
        <stp>b5a039d8-207d-40cc-aee5-8f2c2d71a574</stp>
        <tr r="AB26" s="7"/>
      </tp>
    </main>
    <main first="rtdsrv_eco_9d7a82c420e24e37af72e24b06b17f49">
      <tp>
        <v>2</v>
        <stp/>
        <stp>99d38c9c-c845-4e3f-b9ac-06afb02707ff</stp>
        <tr r="M9" s="5"/>
      </tp>
      <tp>
        <v>2</v>
        <stp/>
        <stp>1820a661-e0a4-4be8-959b-cfe4a0cf93cf</stp>
        <tr r="L18" s="1"/>
        <tr r="L18" s="1"/>
        <tr r="L18" s="1"/>
      </tp>
      <tp>
        <v>4</v>
        <stp/>
        <stp>e7515927-16f9-48c1-a19a-e931f8bcc95b</stp>
        <tr r="U29" s="7"/>
      </tp>
      <tp>
        <v>4</v>
        <stp/>
        <stp>69681100-1193-4b87-a66a-e69cab8accbc</stp>
        <tr r="R27" s="7"/>
      </tp>
      <tp>
        <v>2</v>
        <stp/>
        <stp>1ab1f167-a1b0-4820-b74d-2717955df837</stp>
        <tr r="N15" s="1"/>
        <tr r="N15" s="1"/>
        <tr r="N15" s="1"/>
      </tp>
      <tp>
        <v>2</v>
        <stp/>
        <stp>362dfcbb-adbd-458c-b193-d6be8e3372a6</stp>
        <tr r="J22" s="4"/>
      </tp>
      <tp>
        <v>3</v>
        <stp/>
        <stp>cb9bd586-5f7f-437f-b05e-49d68cbc5d3c</stp>
        <tr r="G26" s="7"/>
      </tp>
      <tp>
        <v>3</v>
        <stp/>
        <stp>101df3f2-8c3f-4358-9faf-c6d459588b4e</stp>
        <tr r="K23" s="7"/>
      </tp>
    </main>
    <main first="rtdsrv_eco_9d7a82c420e24e37af72e24b06b17f49">
      <tp>
        <v>2</v>
        <stp/>
        <stp>20e8eea7-3c51-48c9-8f85-e9af2b2bf393</stp>
        <tr r="J13" s="1"/>
        <tr r="J13" s="1"/>
      </tp>
    </main>
    <main first="rtdsrv_eco_9d7a82c420e24e37af72e24b06b17f49">
      <tp>
        <v>2</v>
        <stp/>
        <stp>eec77046-aa81-498c-a899-e53bac38576b</stp>
        <tr r="M14" s="5"/>
      </tp>
    </main>
    <main first="rtdsrv_eco_9d7a82c420e24e37af72e24b06b17f49">
      <tp>
        <v>2</v>
        <stp/>
        <stp>cf3fd480-bf2e-4d8e-969d-eb07b07bc17d</stp>
        <tr r="U19" s="7"/>
      </tp>
    </main>
    <main first="rtdsrv_eco_9d7a82c420e24e37af72e24b06b17f49">
      <tp>
        <v>2</v>
        <stp/>
        <stp>748fe0e3-3d14-459f-809b-62ae1765fb6e</stp>
        <tr r="I31" s="1"/>
        <tr r="I31" s="1"/>
        <tr r="I31" s="1"/>
      </tp>
    </main>
    <main first="rtdsrv_eco_9d7a82c420e24e37af72e24b06b17f49">
      <tp>
        <v>2</v>
        <stp/>
        <stp>c6eaded1-5fb1-45fb-a495-d46e46f5e085</stp>
        <tr r="Q7" s="7"/>
      </tp>
    </main>
    <main first="rtdsrv_eco_9d7a82c420e24e37af72e24b06b17f49">
      <tp>
        <v>2</v>
        <stp/>
        <stp>e6abd2fa-06b5-4d39-bbd8-ad34c68cf495</stp>
        <tr r="C22" s="5"/>
      </tp>
      <tp>
        <v>2</v>
        <stp/>
        <stp>fb99e4df-696c-47b4-99ff-9695f222f92f</stp>
        <tr r="D40" s="4"/>
      </tp>
    </main>
    <main first="rtdsrv_eco_9d7a82c420e24e37af72e24b06b17f49">
      <tp>
        <v>2</v>
        <stp/>
        <stp>ea56f095-9660-43f6-af3e-a6b352b8cfce</stp>
        <tr r="K23" s="1"/>
        <tr r="K23" s="1"/>
      </tp>
    </main>
    <main first="rtdsrv_eco_9d7a82c420e24e37af72e24b06b17f49">
      <tp>
        <v>2</v>
        <stp/>
        <stp>6136d7d9-2893-4889-9dd2-58408f28c8e0</stp>
        <tr r="H29" s="5"/>
      </tp>
    </main>
    <main first="rtdsrv_eco_9d7a82c420e24e37af72e24b06b17f49">
      <tp>
        <v>3</v>
        <stp/>
        <stp>3c9ce826-0fac-4236-a20e-eba69b09bb94</stp>
        <tr r="J19" s="7"/>
      </tp>
      <tp>
        <v>2</v>
        <stp/>
        <stp>7cbc8b0b-557b-44cd-935b-d9d6bb07e11f</stp>
        <tr r="J44" s="4"/>
      </tp>
      <tp>
        <v>2</v>
        <stp/>
        <stp>0b5cf8b6-7d8f-4507-b2c3-5e0efbcef130</stp>
        <tr r="AA19" s="7"/>
      </tp>
    </main>
    <main first="rtdsrv_eco_9d7a82c420e24e37af72e24b06b17f49">
      <tp>
        <v>2</v>
        <stp/>
        <stp>8c2e5412-ba09-42dc-9473-7f5f694e1127</stp>
        <tr r="I22" s="1"/>
        <tr r="I22" s="1"/>
      </tp>
      <tp>
        <v>2</v>
        <stp/>
        <stp>c7788330-8788-4906-aa58-14be479c532b</stp>
        <tr r="G25" s="1"/>
        <tr r="G25" s="1"/>
        <tr r="G25" s="1"/>
      </tp>
      <tp>
        <v>2</v>
        <stp/>
        <stp>ef97be13-cdcf-420b-9bbc-6c5f449e58af</stp>
        <tr r="Z7" s="7"/>
      </tp>
    </main>
    <main first="rtdsrv_eco_9d7a82c420e24e37af72e24b06b17f49">
      <tp>
        <v>3</v>
        <stp/>
        <stp>80c3c828-03ef-4ce3-8504-6a35e7cf1bdf</stp>
        <tr r="G12" s="7"/>
      </tp>
      <tp>
        <v>2</v>
        <stp/>
        <stp>b983f57a-e1dd-4da9-904c-0fc8a59728c7</stp>
        <tr r="F22" s="5"/>
      </tp>
      <tp>
        <v>2</v>
        <stp/>
        <stp>8d1227f4-41a6-42f5-b06e-c33ff96cbab8</stp>
        <tr r="C26" s="4"/>
      </tp>
    </main>
    <main first="rtdsrv_eco_9d7a82c420e24e37af72e24b06b17f49">
      <tp>
        <v>2</v>
        <stp/>
        <stp>9de28c43-a6d8-4d2f-b862-2ba0a8029cab</stp>
        <tr r="Y8" s="7"/>
      </tp>
      <tp>
        <v>2</v>
        <stp/>
        <stp>5bea436c-9f4a-4aff-a547-1d5db5364db2</stp>
        <tr r="L33" s="1"/>
        <tr r="L33" s="1"/>
        <tr r="L33" s="1"/>
      </tp>
    </main>
    <main first="rtdsrv_eco_9d7a82c420e24e37af72e24b06b17f49">
      <tp>
        <v>3</v>
        <stp/>
        <stp>21f828d5-7e81-4a7b-bd15-54b835e6bc36</stp>
        <tr r="G17" s="7"/>
      </tp>
      <tp>
        <v>3</v>
        <stp/>
        <stp>02f6c9fe-21be-421d-933a-034dd3b59aa5</stp>
        <tr r="D29" s="7"/>
      </tp>
    </main>
    <main first="rtdsrv_eco_9d7a82c420e24e37af72e24b06b17f49">
      <tp>
        <v>2</v>
        <stp/>
        <stp>e4eb8cac-cc73-4768-8eb9-cb6d63192010</stp>
        <tr r="K32" s="1"/>
        <tr r="K32" s="1"/>
        <tr r="K32" s="1"/>
      </tp>
    </main>
    <main first="rtdsrv_eco_9d7a82c420e24e37af72e24b06b17f49">
      <tp>
        <v>2</v>
        <stp/>
        <stp>76056bfb-948a-468c-ac66-729f5445c138</stp>
        <tr r="O17" s="7"/>
      </tp>
      <tp>
        <v>2</v>
        <stp/>
        <stp>2c421b25-dd95-425d-a58c-ba5a94f14c85</stp>
        <tr r="E20" s="1"/>
        <tr r="E20" s="1"/>
        <tr r="E20" s="1"/>
      </tp>
      <tp>
        <v>2</v>
        <stp/>
        <stp>74b85d90-9a7f-4f12-9c76-4ccf4c75ac28</stp>
        <tr r="R19" s="7"/>
      </tp>
      <tp>
        <v>2</v>
        <stp/>
        <stp>69b0e0fd-1d66-4bdc-88d9-264fae097c7d</stp>
        <tr r="K12" s="7"/>
      </tp>
    </main>
    <main first="rtdsrv_eco_9d7a82c420e24e37af72e24b06b17f49">
      <tp>
        <v>2</v>
        <stp/>
        <stp>bd0eabe5-38c7-42e1-9e87-bb1752b56cbc</stp>
        <tr r="I9" s="1"/>
        <tr r="I9" s="1"/>
      </tp>
      <tp>
        <v>2</v>
        <stp/>
        <stp>710f6375-fec0-4a0a-a074-85a280de0880</stp>
        <tr r="D16" s="4"/>
      </tp>
      <tp>
        <v>2</v>
        <stp/>
        <stp>5941b82a-85af-44a7-ab7b-eb81cf68824a</stp>
        <tr r="I20" s="4"/>
      </tp>
    </main>
    <main first="rtdsrv_eco_9d7a82c420e24e37af72e24b06b17f49">
      <tp>
        <v>2</v>
        <stp/>
        <stp>775532c7-05f4-4610-85ea-f36988948da8</stp>
        <tr r="R18" s="7"/>
      </tp>
    </main>
    <main first="rtdsrv_eco_9d7a82c420e24e37af72e24b06b17f49">
      <tp>
        <v>2</v>
        <stp/>
        <stp>3480861c-8f48-4252-8e36-814160087516</stp>
        <tr r="E22" s="3"/>
      </tp>
      <tp>
        <v>2</v>
        <stp/>
        <stp>d1889d6a-b505-41c2-a979-65a7b9965166</stp>
        <tr r="I25" s="3"/>
      </tp>
    </main>
    <main first="rtdsrv_eco_9d7a82c420e24e37af72e24b06b17f49">
      <tp>
        <v>2</v>
        <stp/>
        <stp>3f1ce397-55ce-438b-966c-042b3962e64b</stp>
        <tr r="F50" s="4"/>
      </tp>
    </main>
    <main first="rtdsrv_eco_9d7a82c420e24e37af72e24b06b17f49">
      <tp>
        <v>3</v>
        <stp/>
        <stp>8920ff30-add3-4d07-98c3-82705bd08452</stp>
        <tr r="K14" s="7"/>
      </tp>
      <tp>
        <v>3</v>
        <stp/>
        <stp>116b55f3-ed74-4c42-a391-74854d52448e</stp>
        <tr r="K16" s="7"/>
      </tp>
      <tp>
        <v>3</v>
        <stp/>
        <stp>cca9b6e2-dba7-45d9-88ea-f44e53310d12</stp>
        <tr r="I25" s="7"/>
      </tp>
    </main>
    <main first="rtdsrv_eco_9d7a82c420e24e37af72e24b06b17f49">
      <tp>
        <v>2</v>
        <stp/>
        <stp>9561c0b7-35ea-415e-beea-4126a8e411ee</stp>
        <tr r="E32" s="1"/>
        <tr r="E32" s="1"/>
      </tp>
      <tp>
        <v>2</v>
        <stp/>
        <stp>75a76474-3911-4939-a40e-6b2386976a3e</stp>
        <tr r="C47" s="5"/>
      </tp>
      <tp>
        <v>2</v>
        <stp/>
        <stp>513e8b97-df0d-4bb4-9784-140d8e881dbb</stp>
        <tr r="I27" s="3"/>
      </tp>
      <tp>
        <v>2</v>
        <stp/>
        <stp>51731258-f5bf-4500-a323-be6c2529e92a</stp>
        <tr r="I32" s="5"/>
      </tp>
      <tp>
        <v>2</v>
        <stp/>
        <stp>848e86d9-8465-422a-9027-e199eff8b02b</stp>
        <tr r="V7" s="7"/>
      </tp>
      <tp>
        <v>2</v>
        <stp/>
        <stp>6ae23743-9847-43ea-9628-362a52c2163a</stp>
        <tr r="D49" s="5"/>
      </tp>
      <tp>
        <v>2</v>
        <stp/>
        <stp>068860ac-19f8-4c68-8455-f6192a1cdcf3</stp>
        <tr r="I11" s="4"/>
      </tp>
      <tp>
        <v>2</v>
        <stp/>
        <stp>c6b1b5d7-879e-4b87-b1f5-18eead7a38e3</stp>
        <tr r="C8" s="1"/>
        <tr r="C8" s="1"/>
      </tp>
      <tp>
        <v>2</v>
        <stp/>
        <stp>0cd643f0-9c5b-4287-8015-953105035ad9</stp>
        <tr r="E21" s="1"/>
        <tr r="E21" s="1"/>
        <tr r="E21" s="1"/>
      </tp>
    </main>
    <main first="rtdsrv_eco_9d7a82c420e24e37af72e24b06b17f49">
      <tp>
        <v>4</v>
        <stp/>
        <stp>a1bbba53-649d-4568-950a-e1f517c2bf35</stp>
        <tr r="P23" s="7"/>
      </tp>
    </main>
    <main first="rtdsrv_eco_9d7a82c420e24e37af72e24b06b17f49">
      <tp>
        <v>2</v>
        <stp/>
        <stp>694440ac-91b1-49ba-b7f0-c31622fe0879</stp>
        <tr r="W12" s="7"/>
      </tp>
    </main>
    <main first="rtdsrv_eco_9d7a82c420e24e37af72e24b06b17f49">
      <tp>
        <v>2</v>
        <stp/>
        <stp>e4827cca-ab55-42d9-8336-666daa95de61</stp>
        <tr r="G37" s="4"/>
      </tp>
      <tp>
        <v>2</v>
        <stp/>
        <stp>a9099a22-001d-4ca3-b427-5540a343aa34</stp>
        <tr r="D26" s="1"/>
        <tr r="D26" s="1"/>
      </tp>
    </main>
    <main first="rtdsrv_eco_9d7a82c420e24e37af72e24b06b17f49">
      <tp>
        <v>2</v>
        <stp/>
        <stp>1a47069e-3747-4562-83e6-1f0e392cab77</stp>
        <tr r="N6" s="5"/>
      </tp>
      <tp>
        <v>2</v>
        <stp/>
        <stp>ad1c2826-1e74-4927-8a1c-cf4f1f16ee9c</stp>
        <tr r="I14" s="3"/>
      </tp>
    </main>
    <main first="rtdsrv_eco_9d7a82c420e24e37af72e24b06b17f49">
      <tp>
        <v>2</v>
        <stp/>
        <stp>1c5df3b3-c8a6-4b7d-b0af-c272382a625e</stp>
        <tr r="P11" s="7"/>
      </tp>
      <tp>
        <v>2</v>
        <stp/>
        <stp>c391301c-3c75-4ac7-8aaa-0813bdb984bf</stp>
        <tr r="G35" s="1"/>
        <tr r="G35" s="1"/>
      </tp>
    </main>
    <main first="rtdsrv_eco_9d7a82c420e24e37af72e24b06b17f49">
      <tp>
        <v>2</v>
        <stp/>
        <stp>724b524d-5d12-4bf7-a99c-1b9c5cc5d4fe</stp>
        <tr r="F7" s="5"/>
      </tp>
      <tp>
        <v>4</v>
        <stp/>
        <stp>d540ebe8-1fc5-4f88-9749-9c270138c632</stp>
        <tr r="Z29" s="7"/>
      </tp>
      <tp>
        <v>2</v>
        <stp/>
        <stp>79e2cd6e-79ae-44d7-b105-8aebecc7aae0</stp>
        <tr r="I45" s="4"/>
      </tp>
      <tp>
        <v>2</v>
        <stp/>
        <stp>40bce23c-f89f-4671-97c2-9601b73de9de</stp>
        <tr r="F25" s="5"/>
      </tp>
    </main>
    <main first="rtdsrv_eco_9d7a82c420e24e37af72e24b06b17f49">
      <tp>
        <v>2</v>
        <stp/>
        <stp>4f08f059-896a-42b8-9484-337196e6cef9</stp>
        <tr r="F37" s="5"/>
      </tp>
    </main>
    <main first="rtdsrv_eco_9d7a82c420e24e37af72e24b06b17f49">
      <tp>
        <v>2</v>
        <stp/>
        <stp>91cfc6f2-5966-462f-a1ec-6d1639784bfc</stp>
        <tr r="I40" s="4"/>
      </tp>
      <tp>
        <v>3</v>
        <stp/>
        <stp>b4b5f039-4890-4db6-ac85-19c2f15c5855</stp>
        <tr r="H11" s="7"/>
      </tp>
      <tp>
        <v>2</v>
        <stp/>
        <stp>9a8dd73c-8db9-446e-917b-8e96db8c3537</stp>
        <tr r="I40" s="5"/>
      </tp>
      <tp>
        <v>3</v>
        <stp/>
        <stp>c9e120a7-d3ac-4b45-b3f4-fa1907c14f16</stp>
        <tr r="G14" s="7"/>
      </tp>
      <tp>
        <v>2</v>
        <stp/>
        <stp>254b216b-79a4-48f5-914e-a845f2972634</stp>
        <tr r="I37" s="5"/>
      </tp>
    </main>
    <main first="rtdsrv_eco_9d7a82c420e24e37af72e24b06b17f49">
      <tp>
        <v>2</v>
        <stp/>
        <stp>6cb65019-0657-406c-a396-f987293e379b</stp>
        <tr r="G34" s="4"/>
      </tp>
      <tp>
        <v>2</v>
        <stp/>
        <stp>6ba3a5af-ba35-4e51-8ba7-ede8d6d23963</stp>
        <tr r="F30" s="5"/>
      </tp>
    </main>
    <main first="rtdsrv_eco_9d7a82c420e24e37af72e24b06b17f49">
      <tp>
        <v>4</v>
        <stp/>
        <stp>0681d9bd-4727-4afa-bdc5-9306529df634</stp>
        <tr r="V27" s="7"/>
      </tp>
      <tp>
        <v>2</v>
        <stp/>
        <stp>08121f11-7f11-46f5-a670-bed735c9f524</stp>
        <tr r="H16" s="1"/>
        <tr r="H16" s="1"/>
        <tr r="H16" s="1"/>
      </tp>
      <tp>
        <v>2</v>
        <stp/>
        <stp>ba7ec6d1-174f-4937-87d2-21f379e89365</stp>
        <tr r="Z20" s="7"/>
      </tp>
      <tp>
        <v>2</v>
        <stp/>
        <stp>d13bafc6-1cfa-4b21-9b60-64df9b26b96c</stp>
        <tr r="K36" s="5"/>
      </tp>
    </main>
    <main first="rtdsrv_eco_9d7a82c420e24e37af72e24b06b17f49">
      <tp>
        <v>2</v>
        <stp/>
        <stp>439d7641-3c2f-4797-ad86-7f2cea8eb06e</stp>
        <tr r="I7" s="1"/>
        <tr r="I7" s="1"/>
        <tr r="I7" s="1"/>
      </tp>
    </main>
    <main first="rtdsrv_eco_9d7a82c420e24e37af72e24b06b17f49">
      <tp>
        <v>2</v>
        <stp/>
        <stp>454709ac-bb47-46ac-9bfc-92fe8adf8636</stp>
        <tr r="G19" s="4"/>
      </tp>
      <tp>
        <v>2</v>
        <stp/>
        <stp>c5339526-6ba3-4265-aa18-1334a99e5646</stp>
        <tr r="Q28" s="1"/>
      </tp>
      <tp>
        <v>2</v>
        <stp/>
        <stp>cdd4c334-c6a3-4044-a781-3f4cd11bba00</stp>
        <tr r="N29" s="5"/>
      </tp>
      <tp>
        <v>4</v>
        <stp/>
        <stp>68e1a6e7-ceae-4585-a6b7-816c5af7fdd9</stp>
        <tr r="P27" s="7"/>
      </tp>
      <tp>
        <v>2</v>
        <stp/>
        <stp>c6d7e105-2f37-49be-95a6-c8264a3e3fc6</stp>
        <tr r="C19" s="5"/>
      </tp>
      <tp>
        <v>2</v>
        <stp/>
        <stp>e07eb5b8-9c10-4dbb-afe5-5e32a3008cff</stp>
        <tr r="N27" s="1"/>
        <tr r="N27" s="1"/>
        <tr r="N27" s="1"/>
      </tp>
      <tp>
        <v>2</v>
        <stp/>
        <stp>9a28d30e-f96e-44b4-aa5b-4ecedfe8489b</stp>
        <tr r="K41" s="5"/>
      </tp>
    </main>
    <main first="rtdsrv_eco_9d7a82c420e24e37af72e24b06b17f49">
      <tp>
        <v>2</v>
        <stp/>
        <stp>e533bc7b-8ce5-4288-95c3-21fb58c0026e</stp>
        <tr r="H27" s="5"/>
      </tp>
      <tp>
        <v>2</v>
        <stp/>
        <stp>643fb852-91a2-4381-be78-34a2e009499d</stp>
        <tr r="P30" s="5"/>
      </tp>
    </main>
    <main first="rtdsrv_eco_9d7a82c420e24e37af72e24b06b17f49">
      <tp>
        <v>2</v>
        <stp/>
        <stp>56beb3f0-c553-4f0b-91c2-b98bfb6a62e1</stp>
        <tr r="E9" s="1"/>
        <tr r="E9" s="1"/>
        <tr r="E9" s="1"/>
      </tp>
    </main>
    <main first="rtdsrv_eco_9d7a82c420e24e37af72e24b06b17f49">
      <tp>
        <v>2</v>
        <stp/>
        <stp>cb8cbb0c-b704-4868-987d-c2b73ec16430</stp>
        <tr r="G30" s="1"/>
        <tr r="G30" s="1"/>
        <tr r="G30" s="1"/>
      </tp>
      <tp>
        <v>2</v>
        <stp/>
        <stp>e7a92929-b1a7-40a5-8511-9d220a8f8c3a</stp>
        <tr r="K36" s="1"/>
        <tr r="K36" s="1"/>
      </tp>
    </main>
    <main first="rtdsrv_eco_9d7a82c420e24e37af72e24b06b17f49">
      <tp>
        <v>3</v>
        <stp/>
        <stp>999481a4-3137-44bb-b5df-212a336221ae</stp>
        <tr r="F25" s="7"/>
      </tp>
      <tp>
        <v>4</v>
        <stp/>
        <stp>82bfa054-58c1-4aaa-a062-ba5546748955</stp>
        <tr r="B16" s="7"/>
      </tp>
    </main>
    <main first="rtdsrv_eco_9d7a82c420e24e37af72e24b06b17f49">
      <tp>
        <v>2</v>
        <stp/>
        <stp>fd1f112a-4cb7-43bd-82b8-5baf520299b5</stp>
        <tr r="D36" s="1"/>
        <tr r="D36" s="1"/>
      </tp>
    </main>
    <main first="rtdsrv_eco_9d7a82c420e24e37af72e24b06b17f49">
      <tp>
        <v>4</v>
        <stp/>
        <stp>e24da9a9-1af6-4c57-951e-ca763b328188</stp>
        <tr r="X29" s="7"/>
      </tp>
      <tp>
        <v>2</v>
        <stp/>
        <stp>fb3d76a5-9743-4adf-86c9-bf8faa162a8d</stp>
        <tr r="M26" s="1"/>
        <tr r="M26" s="1"/>
      </tp>
    </main>
    <main first="rtdsrv_eco_9d7a82c420e24e37af72e24b06b17f49">
      <tp>
        <v>2</v>
        <stp/>
        <stp>e156ce23-54a8-4a88-9454-2e9587f0c07c</stp>
        <tr r="G7" s="1"/>
        <tr r="G7" s="1"/>
        <tr r="G7" s="1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volatileDependencies" Target="volatileDependencies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0</xdr:row>
      <xdr:rowOff>95250</xdr:rowOff>
    </xdr:from>
    <xdr:to>
      <xdr:col>3</xdr:col>
      <xdr:colOff>630027</xdr:colOff>
      <xdr:row>0</xdr:row>
      <xdr:rowOff>647538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7F7AEB1-2296-41AB-A812-74305511FE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4" t="25377" r="6386" b="25763"/>
        <a:stretch/>
      </xdr:blipFill>
      <xdr:spPr>
        <a:xfrm>
          <a:off x="344329" y="91440"/>
          <a:ext cx="2353575" cy="5560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0</xdr:row>
      <xdr:rowOff>95250</xdr:rowOff>
    </xdr:from>
    <xdr:to>
      <xdr:col>4</xdr:col>
      <xdr:colOff>397616</xdr:colOff>
      <xdr:row>0</xdr:row>
      <xdr:rowOff>647538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AB82EAB-143D-4B98-A0E4-6B2AB29C8D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4" t="25377" r="6386" b="25763"/>
        <a:stretch/>
      </xdr:blipFill>
      <xdr:spPr>
        <a:xfrm>
          <a:off x="344329" y="91440"/>
          <a:ext cx="2349765" cy="5560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0</xdr:row>
      <xdr:rowOff>95250</xdr:rowOff>
    </xdr:from>
    <xdr:to>
      <xdr:col>3</xdr:col>
      <xdr:colOff>287602</xdr:colOff>
      <xdr:row>0</xdr:row>
      <xdr:rowOff>647538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433727C-B423-4012-AE8B-5C62430C86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4" t="25377" r="6386" b="25763"/>
        <a:stretch/>
      </xdr:blipFill>
      <xdr:spPr>
        <a:xfrm>
          <a:off x="344329" y="91440"/>
          <a:ext cx="2349765" cy="55609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0</xdr:row>
      <xdr:rowOff>95250</xdr:rowOff>
    </xdr:from>
    <xdr:to>
      <xdr:col>3</xdr:col>
      <xdr:colOff>133297</xdr:colOff>
      <xdr:row>0</xdr:row>
      <xdr:rowOff>647538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94394F4-A304-4843-9732-32A2AD87E5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4" t="25377" r="6386" b="25763"/>
        <a:stretch/>
      </xdr:blipFill>
      <xdr:spPr>
        <a:xfrm>
          <a:off x="344329" y="91440"/>
          <a:ext cx="2349765" cy="55609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0</xdr:row>
      <xdr:rowOff>95250</xdr:rowOff>
    </xdr:from>
    <xdr:to>
      <xdr:col>3</xdr:col>
      <xdr:colOff>189019</xdr:colOff>
      <xdr:row>0</xdr:row>
      <xdr:rowOff>647538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53EF0FD-DB57-47AB-B025-60B78FCC89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4" t="25377" r="6386" b="25763"/>
        <a:stretch/>
      </xdr:blipFill>
      <xdr:spPr>
        <a:xfrm>
          <a:off x="344329" y="91440"/>
          <a:ext cx="2349765" cy="55609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41909</xdr:colOff>
      <xdr:row>0</xdr:row>
      <xdr:rowOff>95250</xdr:rowOff>
    </xdr:from>
    <xdr:to>
      <xdr:col>4</xdr:col>
      <xdr:colOff>2804</xdr:colOff>
      <xdr:row>0</xdr:row>
      <xdr:rowOff>668493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81BD1E4-FEB8-4E02-BAD2-218A2C6C68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4" t="25377" r="6386" b="25763"/>
        <a:stretch/>
      </xdr:blipFill>
      <xdr:spPr>
        <a:xfrm>
          <a:off x="232409" y="95250"/>
          <a:ext cx="2306426" cy="565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5E152-6A1D-4866-8B83-AB0C1FE92AC6}">
  <sheetPr>
    <tabColor rgb="FF023A4A"/>
  </sheetPr>
  <dimension ref="B1:AA39"/>
  <sheetViews>
    <sheetView showGridLines="0" tabSelected="1" zoomScale="80" zoomScaleNormal="80" workbookViewId="0"/>
  </sheetViews>
  <sheetFormatPr defaultRowHeight="18" x14ac:dyDescent="0.3"/>
  <cols>
    <col min="1" max="1" width="2.77734375" style="7" customWidth="1"/>
    <col min="2" max="2" width="13.6640625" style="4" customWidth="1"/>
    <col min="3" max="14" width="13.6640625" style="7" customWidth="1"/>
    <col min="15" max="15" width="2.88671875" style="7" customWidth="1"/>
    <col min="16" max="16" width="30.109375" style="8" bestFit="1" customWidth="1"/>
    <col min="17" max="17" width="26.77734375" style="8" customWidth="1"/>
    <col min="18" max="18" width="9.109375" style="25"/>
    <col min="19" max="16384" width="8.88671875" style="7"/>
  </cols>
  <sheetData>
    <row r="1" spans="2:27" s="25" customFormat="1" ht="60" customHeight="1" x14ac:dyDescent="0.3">
      <c r="F1" s="47" t="s">
        <v>70</v>
      </c>
      <c r="L1" s="26" t="str">
        <f>$Q$6</f>
        <v>IBOV</v>
      </c>
      <c r="AA1" s="7"/>
    </row>
    <row r="2" spans="2:27" ht="21" x14ac:dyDescent="0.3">
      <c r="C2" s="29">
        <f>MIN(C6:N36)</f>
        <v>100774.57</v>
      </c>
      <c r="D2" s="30">
        <f>AVERAGE(C6:N36)</f>
        <v>116898.94576612915</v>
      </c>
      <c r="E2" s="30">
        <f>MAX(C6:N36)</f>
        <v>130776.27</v>
      </c>
      <c r="F2" s="27"/>
    </row>
    <row r="3" spans="2:27" x14ac:dyDescent="0.3">
      <c r="C3" s="18" t="s">
        <v>53</v>
      </c>
      <c r="D3" s="18" t="s">
        <v>51</v>
      </c>
      <c r="E3" s="18" t="s">
        <v>52</v>
      </c>
      <c r="F3" s="31"/>
      <c r="G3" s="32"/>
      <c r="H3" s="32"/>
      <c r="I3" s="32"/>
      <c r="J3" s="32"/>
      <c r="K3" s="32"/>
    </row>
    <row r="4" spans="2:27" ht="14.4" x14ac:dyDescent="0.3">
      <c r="B4" s="8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2:27" s="4" customFormat="1" ht="18.600000000000001" thickBot="1" x14ac:dyDescent="0.35">
      <c r="B5" s="19" t="s">
        <v>0</v>
      </c>
      <c r="C5" s="20" t="s">
        <v>1</v>
      </c>
      <c r="D5" s="20" t="s">
        <v>2</v>
      </c>
      <c r="E5" s="20" t="s">
        <v>3</v>
      </c>
      <c r="F5" s="20" t="s">
        <v>4</v>
      </c>
      <c r="G5" s="20" t="s">
        <v>5</v>
      </c>
      <c r="H5" s="20" t="s">
        <v>6</v>
      </c>
      <c r="I5" s="20" t="s">
        <v>7</v>
      </c>
      <c r="J5" s="20" t="s">
        <v>8</v>
      </c>
      <c r="K5" s="20" t="s">
        <v>9</v>
      </c>
      <c r="L5" s="20" t="s">
        <v>10</v>
      </c>
      <c r="M5" s="20" t="s">
        <v>11</v>
      </c>
      <c r="N5" s="21" t="s">
        <v>12</v>
      </c>
      <c r="O5" s="3"/>
      <c r="P5" s="24" t="s">
        <v>56</v>
      </c>
      <c r="Q5" s="24"/>
      <c r="R5" s="12"/>
    </row>
    <row r="6" spans="2:27" ht="16.2" thickTop="1" x14ac:dyDescent="0.3">
      <c r="B6" s="34">
        <v>1</v>
      </c>
      <c r="C6" s="35" t="str">
        <f>IFERROR(_xll.ECONOMATICA($Q$6,$Q$8,,$B6&amp;C$5&amp;YEAR($Q$7),,,,),"")</f>
        <v/>
      </c>
      <c r="D6" s="35">
        <f>IFERROR(IF(OR(_xll.ECONOMATICA($Q$6,$Q$8,,$B6&amp;D$5&amp;YEAR($Q$7),,,,)=C36,_xll.ECONOMATICA($Q$6,$Q$8,,$B6&amp;D$5&amp;YEAR($Q$7),,,,)=C35),"",_xll.ECONOMATICA($Q$6,$Q$8,,$B6&amp;D$5&amp;YEAR($Q$7),,,,)),"")</f>
        <v>117517.57</v>
      </c>
      <c r="E6" s="35">
        <f>IFERROR(IF(OR(_xll.ECONOMATICA($Q$6,$Q$8,,$B6&amp;E$5&amp;YEAR($Q$7),,,,)=D36,_xll.ECONOMATICA($Q$6,$Q$8,,$B6&amp;E$5&amp;YEAR($Q$7),,,,)=D35),"",_xll.ECONOMATICA($Q$6,$Q$8,,$B6&amp;E$5&amp;YEAR($Q$7),,,,)),"")</f>
        <v>110334.83</v>
      </c>
      <c r="F6" s="35">
        <f>IFERROR(IF(OR(_xll.ECONOMATICA($Q$6,$Q$8,,$B6&amp;F$5&amp;YEAR($Q$7),,,,)=E36,_xll.ECONOMATICA($Q$6,$Q$8,,$B6&amp;F$5&amp;YEAR($Q$7),,,,)=E35),"",_xll.ECONOMATICA($Q$6,$Q$8,,$B6&amp;F$5&amp;YEAR($Q$7),,,,)),"")</f>
        <v>115253.31</v>
      </c>
      <c r="G6" s="35" t="str">
        <f>IFERROR(IF(OR(_xll.ECONOMATICA($Q$6,$Q$8,,$B6&amp;G$5&amp;YEAR($Q$7),,,,)=F36,_xll.ECONOMATICA($Q$6,$Q$8,,$B6&amp;G$5&amp;YEAR($Q$7),,,,)=F35),"",_xll.ECONOMATICA($Q$6,$Q$8,,$B6&amp;G$5&amp;YEAR($Q$7),,,,)),"")</f>
        <v/>
      </c>
      <c r="H6" s="35">
        <f>IFERROR(IF(OR(_xll.ECONOMATICA($Q$6,$Q$8,,$B6&amp;H$5&amp;YEAR($Q$7),,,,)=G36,_xll.ECONOMATICA($Q$6,$Q$8,,$B6&amp;H$5&amp;YEAR($Q$7),,,,)=G35),"",_xll.ECONOMATICA($Q$6,$Q$8,,$B6&amp;H$5&amp;YEAR($Q$7),,,,)),"")</f>
        <v>128267.05</v>
      </c>
      <c r="I6" s="35">
        <f>IFERROR(IF(OR(_xll.ECONOMATICA($Q$6,$Q$8,,$B6&amp;I$5&amp;YEAR($Q$7),,,,)=H36,_xll.ECONOMATICA($Q$6,$Q$8,,$B6&amp;I$5&amp;YEAR($Q$7),,,,)=H35),"",_xll.ECONOMATICA($Q$6,$Q$8,,$B6&amp;I$5&amp;YEAR($Q$7),,,,)),"")</f>
        <v>125666.19</v>
      </c>
      <c r="J6" s="35" t="str">
        <f>IFERROR(IF(OR(_xll.ECONOMATICA($Q$6,$Q$8,,$B6&amp;J$5&amp;YEAR($Q$7),,,,)=I36,_xll.ECONOMATICA($Q$6,$Q$8,,$B6&amp;J$5&amp;YEAR($Q$7),,,,)=I35),"",_xll.ECONOMATICA($Q$6,$Q$8,,$B6&amp;J$5&amp;YEAR($Q$7),,,,)),"")</f>
        <v/>
      </c>
      <c r="K6" s="35">
        <f>IFERROR(IF(OR(_xll.ECONOMATICA($Q$6,$Q$8,,$B6&amp;K$5&amp;YEAR($Q$7),,,,)=J36,_xll.ECONOMATICA($Q$6,$Q$8,,$B6&amp;K$5&amp;YEAR($Q$7),,,,)=J35),"",_xll.ECONOMATICA($Q$6,$Q$8,,$B6&amp;K$5&amp;YEAR($Q$7),,,,)),"")</f>
        <v>119395.6</v>
      </c>
      <c r="L6" s="35">
        <f>IFERROR(IF(OR(_xll.ECONOMATICA($Q$6,$Q$8,,$B6&amp;L$5&amp;YEAR($Q$7),,,,)=K36,_xll.ECONOMATICA($Q$6,$Q$8,,$B6&amp;L$5&amp;YEAR($Q$7),,,,)=K35),"",_xll.ECONOMATICA($Q$6,$Q$8,,$B6&amp;L$5&amp;YEAR($Q$7),,,,)),"")</f>
        <v>112899.64</v>
      </c>
      <c r="M6" s="35">
        <f>IFERROR(IF(OR(_xll.ECONOMATICA($Q$6,$Q$8,,$B6&amp;M$5&amp;YEAR($Q$7),,,,)=L36,_xll.ECONOMATICA($Q$6,$Q$8,,$B6&amp;M$5&amp;YEAR($Q$7),,,,)=L35),"",_xll.ECONOMATICA($Q$6,$Q$8,,$B6&amp;M$5&amp;YEAR($Q$7),,,,)),"")</f>
        <v>105550.86</v>
      </c>
      <c r="N6" s="36">
        <f>IFERROR(IF(OR(_xll.ECONOMATICA($Q$6,$Q$8,,$B6&amp;N$5&amp;YEAR($Q$7),,,,)=M36,_xll.ECONOMATICA($Q$6,$Q$8,,$B6&amp;N$5&amp;YEAR($Q$7),,,,)=M35),"",_xll.ECONOMATICA($Q$6,$Q$8,,$B6&amp;N$5&amp;YEAR($Q$7),,,,)),"")</f>
        <v>100774.57</v>
      </c>
      <c r="O6" s="37"/>
      <c r="P6" s="70" t="s">
        <v>47</v>
      </c>
      <c r="Q6" s="53" t="s">
        <v>20</v>
      </c>
      <c r="R6" s="76" t="s">
        <v>66</v>
      </c>
    </row>
    <row r="7" spans="2:27" ht="15.6" x14ac:dyDescent="0.3">
      <c r="B7" s="38">
        <v>2</v>
      </c>
      <c r="C7" s="39" t="str">
        <f>IFERROR(IF(_xll.ECONOMATICA($Q$6,$Q$8,,$B7&amp;C$5&amp;YEAR($Q$7),,,,)=C6,"",_xll.ECONOMATICA($Q$6,$Q$8,,$B7&amp;C$5&amp;YEAR($Q$7),,,,)),"")</f>
        <v/>
      </c>
      <c r="D7" s="39">
        <f>IFERROR(IF(OR(_xll.ECONOMATICA($Q$6,$Q$8,,$B7&amp;D$5&amp;YEAR($Q$7),,,,)=D6,_xll.ECONOMATICA($Q$6,$Q$8,,$B7&amp;D$5&amp;YEAR($Q$7),,,,)=C36),"",_xll.ECONOMATICA($Q$6,$Q$8,,$B7&amp;D$5&amp;YEAR($Q$7),,,,)),"")</f>
        <v>118233.81</v>
      </c>
      <c r="E7" s="39">
        <f>IFERROR(IF(OR(_xll.ECONOMATICA($Q$6,$Q$8,,$B7&amp;E$5&amp;YEAR($Q$7),,,,)=E6,_xll.ECONOMATICA($Q$6,$Q$8,,$B7&amp;E$5&amp;YEAR($Q$7),,,,)=D36),"",_xll.ECONOMATICA($Q$6,$Q$8,,$B7&amp;E$5&amp;YEAR($Q$7),,,,)),"")</f>
        <v>111539.8</v>
      </c>
      <c r="F7" s="39" t="str">
        <f>IFERROR(IF(OR(_xll.ECONOMATICA($Q$6,$Q$8,,$B7&amp;F$5&amp;YEAR($Q$7),,,,)=F6,_xll.ECONOMATICA($Q$6,$Q$8,,$B7&amp;F$5&amp;YEAR($Q$7),,,,)=E36),"",_xll.ECONOMATICA($Q$6,$Q$8,,$B7&amp;F$5&amp;YEAR($Q$7),,,,)),"")</f>
        <v/>
      </c>
      <c r="G7" s="39">
        <f>IFERROR(IF(OR(_xll.ECONOMATICA($Q$6,$Q$8,,$B7&amp;G$5&amp;YEAR($Q$7),,,,)=G6,_xll.ECONOMATICA($Q$6,$Q$8,,$B7&amp;G$5&amp;YEAR($Q$7),,,,)=F36),"",_xll.ECONOMATICA($Q$6,$Q$8,,$B7&amp;G$5&amp;YEAR($Q$7),,,,)),"")</f>
        <v>118893.84</v>
      </c>
      <c r="H7" s="39">
        <f>IFERROR(IF(OR(_xll.ECONOMATICA($Q$6,$Q$8,,$B7&amp;H$5&amp;YEAR($Q$7),,,,)=H6,_xll.ECONOMATICA($Q$6,$Q$8,,$B7&amp;H$5&amp;YEAR($Q$7),,,,)=G36),"",_xll.ECONOMATICA($Q$6,$Q$8,,$B7&amp;H$5&amp;YEAR($Q$7),,,,)),"")</f>
        <v>129601.44</v>
      </c>
      <c r="I7" s="39">
        <f>IFERROR(IF(OR(_xll.ECONOMATICA($Q$6,$Q$8,,$B7&amp;I$5&amp;YEAR($Q$7),,,,)=I6,_xll.ECONOMATICA($Q$6,$Q$8,,$B7&amp;I$5&amp;YEAR($Q$7),,,,)=H36),"",_xll.ECONOMATICA($Q$6,$Q$8,,$B7&amp;I$5&amp;YEAR($Q$7),,,,)),"")</f>
        <v>127621.65</v>
      </c>
      <c r="J7" s="39">
        <f>IFERROR(IF(OR(_xll.ECONOMATICA($Q$6,$Q$8,,$B7&amp;J$5&amp;YEAR($Q$7),,,,)=J6,_xll.ECONOMATICA($Q$6,$Q$8,,$B7&amp;J$5&amp;YEAR($Q$7),,,,)=I36),"",_xll.ECONOMATICA($Q$6,$Q$8,,$B7&amp;J$5&amp;YEAR($Q$7),,,,)),"")</f>
        <v>122515.74</v>
      </c>
      <c r="K7" s="39">
        <f>IFERROR(IF(OR(_xll.ECONOMATICA($Q$6,$Q$8,,$B7&amp;K$5&amp;YEAR($Q$7),,,,)=K6,_xll.ECONOMATICA($Q$6,$Q$8,,$B7&amp;K$5&amp;YEAR($Q$7),,,,)=J36),"",_xll.ECONOMATICA($Q$6,$Q$8,,$B7&amp;K$5&amp;YEAR($Q$7),,,,)),"")</f>
        <v>116677.08</v>
      </c>
      <c r="L7" s="39" t="str">
        <f>IFERROR(IF(OR(_xll.ECONOMATICA($Q$6,$Q$8,,$B7&amp;L$5&amp;YEAR($Q$7),,,,)=L6,_xll.ECONOMATICA($Q$6,$Q$8,,$B7&amp;L$5&amp;YEAR($Q$7),,,,)=K36),"",_xll.ECONOMATICA($Q$6,$Q$8,,$B7&amp;L$5&amp;YEAR($Q$7),,,,)),"")</f>
        <v/>
      </c>
      <c r="M7" s="39" t="str">
        <f>IFERROR(IF(OR(_xll.ECONOMATICA($Q$6,$Q$8,,$B7&amp;M$5&amp;YEAR($Q$7),,,,)=M6,_xll.ECONOMATICA($Q$6,$Q$8,,$B7&amp;M$5&amp;YEAR($Q$7),,,,)=L36),"",_xll.ECONOMATICA($Q$6,$Q$8,,$B7&amp;M$5&amp;YEAR($Q$7),,,,)),"")</f>
        <v/>
      </c>
      <c r="N7" s="40">
        <f>IFERROR(IF(OR(_xll.ECONOMATICA($Q$6,$Q$8,,$B7&amp;N$5&amp;YEAR($Q$7),,,,)=N6,_xll.ECONOMATICA($Q$6,$Q$8,,$B7&amp;N$5&amp;YEAR($Q$7),,,,)=M36),"",_xll.ECONOMATICA($Q$6,$Q$8,,$B7&amp;N$5&amp;YEAR($Q$7),,,,)),"")</f>
        <v>104466.24000000001</v>
      </c>
      <c r="O7" s="37"/>
      <c r="P7" s="71" t="s">
        <v>16</v>
      </c>
      <c r="Q7" s="54">
        <v>44552</v>
      </c>
      <c r="R7" s="76" t="s">
        <v>67</v>
      </c>
    </row>
    <row r="8" spans="2:27" ht="15.6" x14ac:dyDescent="0.3">
      <c r="B8" s="41">
        <v>3</v>
      </c>
      <c r="C8" s="39" t="str">
        <f>IFERROR(IF(OR(_xll.ECONOMATICA($Q$6,$Q$8,,$B8&amp;C$5&amp;YEAR($Q$7),,,,)=C7,_xll.ECONOMATICA($Q$6,$Q$8,,$B8&amp;C$5&amp;YEAR($Q$7),,,,)=C6),"",_xll.ECONOMATICA($Q$6,$Q$8,,$B8&amp;C$5&amp;YEAR($Q$7),,,,)),"")</f>
        <v/>
      </c>
      <c r="D8" s="39">
        <f>IFERROR(IF(OR(_xll.ECONOMATICA($Q$6,$Q$8,,$B8&amp;D$5&amp;YEAR($Q$7),,,,)=D7,_xll.ECONOMATICA($Q$6,$Q$8,,$B8&amp;D$5&amp;YEAR($Q$7),,,,)=D6),"",_xll.ECONOMATICA($Q$6,$Q$8,,$B8&amp;D$5&amp;YEAR($Q$7),,,,)),"")</f>
        <v>119724.72</v>
      </c>
      <c r="E8" s="39">
        <f>IFERROR(IF(OR(_xll.ECONOMATICA($Q$6,$Q$8,,$B8&amp;E$5&amp;YEAR($Q$7),,,,)=E7,_xll.ECONOMATICA($Q$6,$Q$8,,$B8&amp;E$5&amp;YEAR($Q$7),,,,)=E6),"",_xll.ECONOMATICA($Q$6,$Q$8,,$B8&amp;E$5&amp;YEAR($Q$7),,,,)),"")</f>
        <v>111183.95</v>
      </c>
      <c r="F8" s="39" t="str">
        <f>IFERROR(IF(OR(_xll.ECONOMATICA($Q$6,$Q$8,,$B8&amp;F$5&amp;YEAR($Q$7),,,,)=F7,_xll.ECONOMATICA($Q$6,$Q$8,,$B8&amp;F$5&amp;YEAR($Q$7),,,,)=F6),"",_xll.ECONOMATICA($Q$6,$Q$8,,$B8&amp;F$5&amp;YEAR($Q$7),,,,)),"")</f>
        <v/>
      </c>
      <c r="G8" s="39">
        <f>IFERROR(IF(OR(_xll.ECONOMATICA($Q$6,$Q$8,,$B8&amp;G$5&amp;YEAR($Q$7),,,,)=G7,_xll.ECONOMATICA($Q$6,$Q$8,,$B8&amp;G$5&amp;YEAR($Q$7),,,,)=G6),"",_xll.ECONOMATICA($Q$6,$Q$8,,$B8&amp;G$5&amp;YEAR($Q$7),,,,)),"")</f>
        <v>119209.48</v>
      </c>
      <c r="H8" s="39" t="str">
        <f>IFERROR(IF(OR(_xll.ECONOMATICA($Q$6,$Q$8,,$B8&amp;H$5&amp;YEAR($Q$7),,,,)=H7,_xll.ECONOMATICA($Q$6,$Q$8,,$B8&amp;H$5&amp;YEAR($Q$7),,,,)=H6),"",_xll.ECONOMATICA($Q$6,$Q$8,,$B8&amp;H$5&amp;YEAR($Q$7),,,,)),"")</f>
        <v/>
      </c>
      <c r="I8" s="39" t="str">
        <f>IFERROR(IF(OR(_xll.ECONOMATICA($Q$6,$Q$8,,$B8&amp;I$5&amp;YEAR($Q$7),,,,)=I7,_xll.ECONOMATICA($Q$6,$Q$8,,$B8&amp;I$5&amp;YEAR($Q$7),,,,)=I6),"",_xll.ECONOMATICA($Q$6,$Q$8,,$B8&amp;I$5&amp;YEAR($Q$7),,,,)),"")</f>
        <v/>
      </c>
      <c r="J8" s="39">
        <f>IFERROR(IF(OR(_xll.ECONOMATICA($Q$6,$Q$8,,$B8&amp;J$5&amp;YEAR($Q$7),,,,)=J7,_xll.ECONOMATICA($Q$6,$Q$8,,$B8&amp;J$5&amp;YEAR($Q$7),,,,)=J6),"",_xll.ECONOMATICA($Q$6,$Q$8,,$B8&amp;J$5&amp;YEAR($Q$7),,,,)),"")</f>
        <v>123576.56</v>
      </c>
      <c r="K8" s="39">
        <f>IFERROR(IF(OR(_xll.ECONOMATICA($Q$6,$Q$8,,$B8&amp;K$5&amp;YEAR($Q$7),,,,)=K7,_xll.ECONOMATICA($Q$6,$Q$8,,$B8&amp;K$5&amp;YEAR($Q$7),,,,)=K6),"",_xll.ECONOMATICA($Q$6,$Q$8,,$B8&amp;K$5&amp;YEAR($Q$7),,,,)),"")</f>
        <v>116933.24</v>
      </c>
      <c r="L8" s="39" t="str">
        <f>IFERROR(IF(OR(_xll.ECONOMATICA($Q$6,$Q$8,,$B8&amp;L$5&amp;YEAR($Q$7),,,,)=L7,_xll.ECONOMATICA($Q$6,$Q$8,,$B8&amp;L$5&amp;YEAR($Q$7),,,,)=L6),"",_xll.ECONOMATICA($Q$6,$Q$8,,$B8&amp;L$5&amp;YEAR($Q$7),,,,)),"")</f>
        <v/>
      </c>
      <c r="M8" s="39">
        <f>IFERROR(IF(OR(_xll.ECONOMATICA($Q$6,$Q$8,,$B8&amp;M$5&amp;YEAR($Q$7),,,,)=M7,_xll.ECONOMATICA($Q$6,$Q$8,,$B8&amp;M$5&amp;YEAR($Q$7),,,,)=M6),"",_xll.ECONOMATICA($Q$6,$Q$8,,$B8&amp;M$5&amp;YEAR($Q$7),,,,)),"")</f>
        <v>105616.88</v>
      </c>
      <c r="N8" s="40">
        <f>IFERROR(IF(OR(_xll.ECONOMATICA($Q$6,$Q$8,,$B8&amp;N$5&amp;YEAR($Q$7),,,,)=N7,_xll.ECONOMATICA($Q$6,$Q$8,,$B8&amp;N$5&amp;YEAR($Q$7),,,,)=N6),"",_xll.ECONOMATICA($Q$6,$Q$8,,$B8&amp;N$5&amp;YEAR($Q$7),,,,)),"")</f>
        <v>105069.69</v>
      </c>
      <c r="O8" s="37"/>
      <c r="P8" s="72" t="s">
        <v>17</v>
      </c>
      <c r="Q8" s="55" t="s">
        <v>48</v>
      </c>
      <c r="R8" s="76" t="s">
        <v>68</v>
      </c>
    </row>
    <row r="9" spans="2:27" ht="16.2" thickBot="1" x14ac:dyDescent="0.35">
      <c r="B9" s="38">
        <v>4</v>
      </c>
      <c r="C9" s="39">
        <f>IFERROR(IF(OR(_xll.ECONOMATICA($Q$6,$Q$8,,$B9&amp;C$5&amp;YEAR($Q$7),,,,)=C8,_xll.ECONOMATICA($Q$6,$Q$8,,$B9&amp;C$5&amp;YEAR($Q$7),,,,)=C7),"",_xll.ECONOMATICA($Q$6,$Q$8,,$B9&amp;C$5&amp;YEAR($Q$7),,,,)),"")</f>
        <v>118854.71</v>
      </c>
      <c r="D9" s="39">
        <f>IFERROR(IF(OR(_xll.ECONOMATICA($Q$6,$Q$8,,$B9&amp;D$5&amp;YEAR($Q$7),,,,)=D8,_xll.ECONOMATICA($Q$6,$Q$8,,$B9&amp;D$5&amp;YEAR($Q$7),,,,)=D7),"",_xll.ECONOMATICA($Q$6,$Q$8,,$B9&amp;D$5&amp;YEAR($Q$7),,,,)),"")</f>
        <v>119260.82</v>
      </c>
      <c r="E9" s="39">
        <f>IFERROR(IF(OR(_xll.ECONOMATICA($Q$6,$Q$8,,$B9&amp;E$5&amp;YEAR($Q$7),,,,)=E8,_xll.ECONOMATICA($Q$6,$Q$8,,$B9&amp;E$5&amp;YEAR($Q$7),,,,)=E7),"",_xll.ECONOMATICA($Q$6,$Q$8,,$B9&amp;E$5&amp;YEAR($Q$7),,,,)),"")</f>
        <v>112690.17</v>
      </c>
      <c r="F9" s="39" t="str">
        <f>IFERROR(IF(OR(_xll.ECONOMATICA($Q$6,$Q$8,,$B9&amp;F$5&amp;YEAR($Q$7),,,,)=F8,_xll.ECONOMATICA($Q$6,$Q$8,,$B9&amp;F$5&amp;YEAR($Q$7),,,,)=F7),"",_xll.ECONOMATICA($Q$6,$Q$8,,$B9&amp;F$5&amp;YEAR($Q$7),,,,)),"")</f>
        <v/>
      </c>
      <c r="G9" s="39">
        <f>IFERROR(IF(OR(_xll.ECONOMATICA($Q$6,$Q$8,,$B9&amp;G$5&amp;YEAR($Q$7),,,,)=G8,_xll.ECONOMATICA($Q$6,$Q$8,,$B9&amp;G$5&amp;YEAR($Q$7),,,,)=G7),"",_xll.ECONOMATICA($Q$6,$Q$8,,$B9&amp;G$5&amp;YEAR($Q$7),,,,)),"")</f>
        <v>117712</v>
      </c>
      <c r="H9" s="39">
        <f>IFERROR(IF(OR(_xll.ECONOMATICA($Q$6,$Q$8,,$B9&amp;H$5&amp;YEAR($Q$7),,,,)=H8,_xll.ECONOMATICA($Q$6,$Q$8,,$B9&amp;H$5&amp;YEAR($Q$7),,,,)=H7),"",_xll.ECONOMATICA($Q$6,$Q$8,,$B9&amp;H$5&amp;YEAR($Q$7),,,,)),"")</f>
        <v>130125.78</v>
      </c>
      <c r="I9" s="39" t="str">
        <f>IFERROR(IF(OR(_xll.ECONOMATICA($Q$6,$Q$8,,$B9&amp;I$5&amp;YEAR($Q$7),,,,)=I8,_xll.ECONOMATICA($Q$6,$Q$8,,$B9&amp;I$5&amp;YEAR($Q$7),,,,)=I7),"",_xll.ECONOMATICA($Q$6,$Q$8,,$B9&amp;I$5&amp;YEAR($Q$7),,,,)),"")</f>
        <v/>
      </c>
      <c r="J9" s="39">
        <f>IFERROR(IF(OR(_xll.ECONOMATICA($Q$6,$Q$8,,$B9&amp;J$5&amp;YEAR($Q$7),,,,)=J8,_xll.ECONOMATICA($Q$6,$Q$8,,$B9&amp;J$5&amp;YEAR($Q$7),,,,)=J7),"",_xll.ECONOMATICA($Q$6,$Q$8,,$B9&amp;J$5&amp;YEAR($Q$7),,,,)),"")</f>
        <v>121801.21</v>
      </c>
      <c r="K9" s="39" t="str">
        <f>IFERROR(IF(OR(_xll.ECONOMATICA($Q$6,$Q$8,,$B9&amp;K$5&amp;YEAR($Q$7),,,,)=K8,_xll.ECONOMATICA($Q$6,$Q$8,,$B9&amp;K$5&amp;YEAR($Q$7),,,,)=K7),"",_xll.ECONOMATICA($Q$6,$Q$8,,$B9&amp;K$5&amp;YEAR($Q$7),,,,)),"")</f>
        <v/>
      </c>
      <c r="L9" s="39">
        <f>IFERROR(IF(OR(_xll.ECONOMATICA($Q$6,$Q$8,,$B9&amp;L$5&amp;YEAR($Q$7),,,,)=L8,_xll.ECONOMATICA($Q$6,$Q$8,,$B9&amp;L$5&amp;YEAR($Q$7),,,,)=L7),"",_xll.ECONOMATICA($Q$6,$Q$8,,$B9&amp;L$5&amp;YEAR($Q$7),,,,)),"")</f>
        <v>110393.09</v>
      </c>
      <c r="M9" s="39">
        <f>IFERROR(IF(OR(_xll.ECONOMATICA($Q$6,$Q$8,,$B9&amp;M$5&amp;YEAR($Q$7),,,,)=M8,_xll.ECONOMATICA($Q$6,$Q$8,,$B9&amp;M$5&amp;YEAR($Q$7),,,,)=M7),"",_xll.ECONOMATICA($Q$6,$Q$8,,$B9&amp;M$5&amp;YEAR($Q$7),,,,)),"")</f>
        <v>103412.09</v>
      </c>
      <c r="N9" s="40" t="str">
        <f>IFERROR(IF(OR(_xll.ECONOMATICA($Q$6,$Q$8,,$B9&amp;N$5&amp;YEAR($Q$7),,,,)=N8,_xll.ECONOMATICA($Q$6,$Q$8,,$B9&amp;N$5&amp;YEAR($Q$7),,,,)=N7),"",_xll.ECONOMATICA($Q$6,$Q$8,,$B9&amp;N$5&amp;YEAR($Q$7),,,,)),"")</f>
        <v/>
      </c>
      <c r="O9" s="37"/>
      <c r="P9" s="73" t="s">
        <v>18</v>
      </c>
      <c r="Q9" s="62" t="s">
        <v>19</v>
      </c>
      <c r="R9" s="76" t="s">
        <v>69</v>
      </c>
    </row>
    <row r="10" spans="2:27" ht="16.8" thickTop="1" thickBot="1" x14ac:dyDescent="0.35">
      <c r="B10" s="41">
        <v>5</v>
      </c>
      <c r="C10" s="39">
        <f>IFERROR(IF(OR(_xll.ECONOMATICA($Q$6,$Q$8,,$B10&amp;C$5&amp;YEAR($Q$7),,,,)=C9,_xll.ECONOMATICA($Q$6,$Q$8,,$B10&amp;C$5&amp;YEAR($Q$7),,,,)=C8),"",_xll.ECONOMATICA($Q$6,$Q$8,,$B10&amp;C$5&amp;YEAR($Q$7),,,,)),"")</f>
        <v>119376.21</v>
      </c>
      <c r="D10" s="39">
        <f>IFERROR(IF(OR(_xll.ECONOMATICA($Q$6,$Q$8,,$B10&amp;D$5&amp;YEAR($Q$7),,,,)=D9,_xll.ECONOMATICA($Q$6,$Q$8,,$B10&amp;D$5&amp;YEAR($Q$7),,,,)=D8),"",_xll.ECONOMATICA($Q$6,$Q$8,,$B10&amp;D$5&amp;YEAR($Q$7),,,,)),"")</f>
        <v>120240.26</v>
      </c>
      <c r="E10" s="39">
        <f>IFERROR(IF(OR(_xll.ECONOMATICA($Q$6,$Q$8,,$B10&amp;E$5&amp;YEAR($Q$7),,,,)=E9,_xll.ECONOMATICA($Q$6,$Q$8,,$B10&amp;E$5&amp;YEAR($Q$7),,,,)=E8),"",_xll.ECONOMATICA($Q$6,$Q$8,,$B10&amp;E$5&amp;YEAR($Q$7),,,,)),"")</f>
        <v>115202.23</v>
      </c>
      <c r="F10" s="39">
        <f>IFERROR(IF(OR(_xll.ECONOMATICA($Q$6,$Q$8,,$B10&amp;F$5&amp;YEAR($Q$7),,,,)=F9,_xll.ECONOMATICA($Q$6,$Q$8,,$B10&amp;F$5&amp;YEAR($Q$7),,,,)=F8),"",_xll.ECONOMATICA($Q$6,$Q$8,,$B10&amp;F$5&amp;YEAR($Q$7),,,,)),"")</f>
        <v>117518.44</v>
      </c>
      <c r="G10" s="39">
        <f>IFERROR(IF(OR(_xll.ECONOMATICA($Q$6,$Q$8,,$B10&amp;G$5&amp;YEAR($Q$7),,,,)=G9,_xll.ECONOMATICA($Q$6,$Q$8,,$B10&amp;G$5&amp;YEAR($Q$7),,,,)=G8),"",_xll.ECONOMATICA($Q$6,$Q$8,,$B10&amp;G$5&amp;YEAR($Q$7),,,,)),"")</f>
        <v>119564.44</v>
      </c>
      <c r="H10" s="39" t="str">
        <f>IFERROR(IF(OR(_xll.ECONOMATICA($Q$6,$Q$8,,$B10&amp;H$5&amp;YEAR($Q$7),,,,)=H9,_xll.ECONOMATICA($Q$6,$Q$8,,$B10&amp;H$5&amp;YEAR($Q$7),,,,)=H8),"",_xll.ECONOMATICA($Q$6,$Q$8,,$B10&amp;H$5&amp;YEAR($Q$7),,,,)),"")</f>
        <v/>
      </c>
      <c r="I10" s="39">
        <f>IFERROR(IF(OR(_xll.ECONOMATICA($Q$6,$Q$8,,$B10&amp;I$5&amp;YEAR($Q$7),,,,)=I9,_xll.ECONOMATICA($Q$6,$Q$8,,$B10&amp;I$5&amp;YEAR($Q$7),,,,)=I8),"",_xll.ECONOMATICA($Q$6,$Q$8,,$B10&amp;I$5&amp;YEAR($Q$7),,,,)),"")</f>
        <v>126920.05</v>
      </c>
      <c r="J10" s="39">
        <f>IFERROR(IF(OR(_xll.ECONOMATICA($Q$6,$Q$8,,$B10&amp;J$5&amp;YEAR($Q$7),,,,)=J9,_xll.ECONOMATICA($Q$6,$Q$8,,$B10&amp;J$5&amp;YEAR($Q$7),,,,)=J8),"",_xll.ECONOMATICA($Q$6,$Q$8,,$B10&amp;J$5&amp;YEAR($Q$7),,,,)),"")</f>
        <v>121632.92</v>
      </c>
      <c r="K10" s="39" t="str">
        <f>IFERROR(IF(OR(_xll.ECONOMATICA($Q$6,$Q$8,,$B10&amp;K$5&amp;YEAR($Q$7),,,,)=K9,_xll.ECONOMATICA($Q$6,$Q$8,,$B10&amp;K$5&amp;YEAR($Q$7),,,,)=K8),"",_xll.ECONOMATICA($Q$6,$Q$8,,$B10&amp;K$5&amp;YEAR($Q$7),,,,)),"")</f>
        <v/>
      </c>
      <c r="L10" s="39">
        <f>IFERROR(IF(OR(_xll.ECONOMATICA($Q$6,$Q$8,,$B10&amp;L$5&amp;YEAR($Q$7),,,,)=L9,_xll.ECONOMATICA($Q$6,$Q$8,,$B10&amp;L$5&amp;YEAR($Q$7),,,,)=L8),"",_xll.ECONOMATICA($Q$6,$Q$8,,$B10&amp;L$5&amp;YEAR($Q$7),,,,)),"")</f>
        <v>110457.64</v>
      </c>
      <c r="M10" s="39">
        <f>IFERROR(IF(OR(_xll.ECONOMATICA($Q$6,$Q$8,,$B10&amp;M$5&amp;YEAR($Q$7),,,,)=M9,_xll.ECONOMATICA($Q$6,$Q$8,,$B10&amp;M$5&amp;YEAR($Q$7),,,,)=M8),"",_xll.ECONOMATICA($Q$6,$Q$8,,$B10&amp;M$5&amp;YEAR($Q$7),,,,)),"")</f>
        <v>104824.23</v>
      </c>
      <c r="N10" s="40" t="str">
        <f>IFERROR(IF(OR(_xll.ECONOMATICA($Q$6,$Q$8,,$B10&amp;N$5&amp;YEAR($Q$7),,,,)=N9,_xll.ECONOMATICA($Q$6,$Q$8,,$B10&amp;N$5&amp;YEAR($Q$7),,,,)=N8),"",_xll.ECONOMATICA($Q$6,$Q$8,,$B10&amp;N$5&amp;YEAR($Q$7),,,,)),"")</f>
        <v/>
      </c>
      <c r="O10" s="37"/>
      <c r="P10" s="74"/>
      <c r="Q10" s="52"/>
      <c r="R10" s="49"/>
    </row>
    <row r="11" spans="2:27" ht="16.2" thickTop="1" x14ac:dyDescent="0.3">
      <c r="B11" s="38">
        <v>6</v>
      </c>
      <c r="C11" s="39">
        <f>IFERROR(IF(OR(_xll.ECONOMATICA($Q$6,$Q$8,,$B11&amp;C$5&amp;YEAR($Q$7),,,,)=C10,_xll.ECONOMATICA($Q$6,$Q$8,,$B11&amp;C$5&amp;YEAR($Q$7),,,,)=C9),"",_xll.ECONOMATICA($Q$6,$Q$8,,$B11&amp;C$5&amp;YEAR($Q$7),,,,)),"")</f>
        <v>119100.08</v>
      </c>
      <c r="D11" s="39" t="str">
        <f>IFERROR(IF(OR(_xll.ECONOMATICA($Q$6,$Q$8,,$B11&amp;D$5&amp;YEAR($Q$7),,,,)=D10,_xll.ECONOMATICA($Q$6,$Q$8,,$B11&amp;D$5&amp;YEAR($Q$7),,,,)=D9),"",_xll.ECONOMATICA($Q$6,$Q$8,,$B11&amp;D$5&amp;YEAR($Q$7),,,,)),"")</f>
        <v/>
      </c>
      <c r="E11" s="39" t="str">
        <f>IFERROR(IF(OR(_xll.ECONOMATICA($Q$6,$Q$8,,$B11&amp;E$5&amp;YEAR($Q$7),,,,)=E10,_xll.ECONOMATICA($Q$6,$Q$8,,$B11&amp;E$5&amp;YEAR($Q$7),,,,)=E9),"",_xll.ECONOMATICA($Q$6,$Q$8,,$B11&amp;E$5&amp;YEAR($Q$7),,,,)),"")</f>
        <v/>
      </c>
      <c r="F11" s="39">
        <f>IFERROR(IF(OR(_xll.ECONOMATICA($Q$6,$Q$8,,$B11&amp;F$5&amp;YEAR($Q$7),,,,)=F10,_xll.ECONOMATICA($Q$6,$Q$8,,$B11&amp;F$5&amp;YEAR($Q$7),,,,)=F9),"",_xll.ECONOMATICA($Q$6,$Q$8,,$B11&amp;F$5&amp;YEAR($Q$7),,,,)),"")</f>
        <v>117498.87</v>
      </c>
      <c r="G11" s="39">
        <f>IFERROR(IF(OR(_xll.ECONOMATICA($Q$6,$Q$8,,$B11&amp;G$5&amp;YEAR($Q$7),,,,)=G10,_xll.ECONOMATICA($Q$6,$Q$8,,$B11&amp;G$5&amp;YEAR($Q$7),,,,)=G9),"",_xll.ECONOMATICA($Q$6,$Q$8,,$B11&amp;G$5&amp;YEAR($Q$7),,,,)),"")</f>
        <v>119920.61</v>
      </c>
      <c r="H11" s="39" t="str">
        <f>IFERROR(IF(OR(_xll.ECONOMATICA($Q$6,$Q$8,,$B11&amp;H$5&amp;YEAR($Q$7),,,,)=H10,_xll.ECONOMATICA($Q$6,$Q$8,,$B11&amp;H$5&amp;YEAR($Q$7),,,,)=H9),"",_xll.ECONOMATICA($Q$6,$Q$8,,$B11&amp;H$5&amp;YEAR($Q$7),,,,)),"")</f>
        <v/>
      </c>
      <c r="I11" s="39">
        <f>IFERROR(IF(OR(_xll.ECONOMATICA($Q$6,$Q$8,,$B11&amp;I$5&amp;YEAR($Q$7),,,,)=I10,_xll.ECONOMATICA($Q$6,$Q$8,,$B11&amp;I$5&amp;YEAR($Q$7),,,,)=I9),"",_xll.ECONOMATICA($Q$6,$Q$8,,$B11&amp;I$5&amp;YEAR($Q$7),,,,)),"")</f>
        <v>125094.88</v>
      </c>
      <c r="J11" s="39">
        <f>IFERROR(IF(OR(_xll.ECONOMATICA($Q$6,$Q$8,,$B11&amp;J$5&amp;YEAR($Q$7),,,,)=J10,_xll.ECONOMATICA($Q$6,$Q$8,,$B11&amp;J$5&amp;YEAR($Q$7),,,,)=J9),"",_xll.ECONOMATICA($Q$6,$Q$8,,$B11&amp;J$5&amp;YEAR($Q$7),,,,)),"")</f>
        <v>122810.36</v>
      </c>
      <c r="K11" s="39">
        <f>IFERROR(IF(OR(_xll.ECONOMATICA($Q$6,$Q$8,,$B11&amp;K$5&amp;YEAR($Q$7),,,,)=K10,_xll.ECONOMATICA($Q$6,$Q$8,,$B11&amp;K$5&amp;YEAR($Q$7),,,,)=K9),"",_xll.ECONOMATICA($Q$6,$Q$8,,$B11&amp;K$5&amp;YEAR($Q$7),,,,)),"")</f>
        <v>117868.63</v>
      </c>
      <c r="L11" s="39">
        <f>IFERROR(IF(OR(_xll.ECONOMATICA($Q$6,$Q$8,,$B11&amp;L$5&amp;YEAR($Q$7),,,,)=L10,_xll.ECONOMATICA($Q$6,$Q$8,,$B11&amp;L$5&amp;YEAR($Q$7),,,,)=L9),"",_xll.ECONOMATICA($Q$6,$Q$8,,$B11&amp;L$5&amp;YEAR($Q$7),,,,)),"")</f>
        <v>110559.57</v>
      </c>
      <c r="M11" s="39" t="str">
        <f>IFERROR(IF(OR(_xll.ECONOMATICA($Q$6,$Q$8,,$B11&amp;M$5&amp;YEAR($Q$7),,,,)=M10,_xll.ECONOMATICA($Q$6,$Q$8,,$B11&amp;M$5&amp;YEAR($Q$7),,,,)=M9),"",_xll.ECONOMATICA($Q$6,$Q$8,,$B11&amp;M$5&amp;YEAR($Q$7),,,,)),"")</f>
        <v/>
      </c>
      <c r="N11" s="40">
        <f>IFERROR(IF(OR(_xll.ECONOMATICA($Q$6,$Q$8,,$B11&amp;N$5&amp;YEAR($Q$7),,,,)=N10,_xll.ECONOMATICA($Q$6,$Q$8,,$B11&amp;N$5&amp;YEAR($Q$7),,,,)=N9),"",_xll.ECONOMATICA($Q$6,$Q$8,,$B11&amp;N$5&amp;YEAR($Q$7),,,,)),"")</f>
        <v>106858.87</v>
      </c>
      <c r="O11" s="37"/>
      <c r="P11" s="70" t="s">
        <v>54</v>
      </c>
      <c r="Q11" s="63">
        <f>MAX(C6:N36)</f>
        <v>130776.27</v>
      </c>
      <c r="R11" s="14" t="s">
        <v>65</v>
      </c>
    </row>
    <row r="12" spans="2:27" ht="15.6" x14ac:dyDescent="0.3">
      <c r="B12" s="41">
        <v>7</v>
      </c>
      <c r="C12" s="39">
        <f>IFERROR(IF(OR(_xll.ECONOMATICA($Q$6,$Q$8,,$B12&amp;C$5&amp;YEAR($Q$7),,,,)=C11,_xll.ECONOMATICA($Q$6,$Q$8,,$B12&amp;C$5&amp;YEAR($Q$7),,,,)=C10),"",_xll.ECONOMATICA($Q$6,$Q$8,,$B12&amp;C$5&amp;YEAR($Q$7),,,,)),"")</f>
        <v>122385.92</v>
      </c>
      <c r="D12" s="39" t="str">
        <f>IFERROR(IF(OR(_xll.ECONOMATICA($Q$6,$Q$8,,$B12&amp;D$5&amp;YEAR($Q$7),,,,)=D11,_xll.ECONOMATICA($Q$6,$Q$8,,$B12&amp;D$5&amp;YEAR($Q$7),,,,)=D10),"",_xll.ECONOMATICA($Q$6,$Q$8,,$B12&amp;D$5&amp;YEAR($Q$7),,,,)),"")</f>
        <v/>
      </c>
      <c r="E12" s="39" t="str">
        <f>IFERROR(IF(OR(_xll.ECONOMATICA($Q$6,$Q$8,,$B12&amp;E$5&amp;YEAR($Q$7),,,,)=E11,_xll.ECONOMATICA($Q$6,$Q$8,,$B12&amp;E$5&amp;YEAR($Q$7),,,,)=E10),"",_xll.ECONOMATICA($Q$6,$Q$8,,$B12&amp;E$5&amp;YEAR($Q$7),,,,)),"")</f>
        <v/>
      </c>
      <c r="F12" s="39">
        <f>IFERROR(IF(OR(_xll.ECONOMATICA($Q$6,$Q$8,,$B12&amp;F$5&amp;YEAR($Q$7),,,,)=F11,_xll.ECONOMATICA($Q$6,$Q$8,,$B12&amp;F$5&amp;YEAR($Q$7),,,,)=F10),"",_xll.ECONOMATICA($Q$6,$Q$8,,$B12&amp;F$5&amp;YEAR($Q$7),,,,)),"")</f>
        <v>117623.58</v>
      </c>
      <c r="G12" s="39">
        <f>IFERROR(IF(OR(_xll.ECONOMATICA($Q$6,$Q$8,,$B12&amp;G$5&amp;YEAR($Q$7),,,,)=G11,_xll.ECONOMATICA($Q$6,$Q$8,,$B12&amp;G$5&amp;YEAR($Q$7),,,,)=G10),"",_xll.ECONOMATICA($Q$6,$Q$8,,$B12&amp;G$5&amp;YEAR($Q$7),,,,)),"")</f>
        <v>122038.11</v>
      </c>
      <c r="H12" s="39">
        <f>IFERROR(IF(OR(_xll.ECONOMATICA($Q$6,$Q$8,,$B12&amp;H$5&amp;YEAR($Q$7),,,,)=H11,_xll.ECONOMATICA($Q$6,$Q$8,,$B12&amp;H$5&amp;YEAR($Q$7),,,,)=H10),"",_xll.ECONOMATICA($Q$6,$Q$8,,$B12&amp;H$5&amp;YEAR($Q$7),,,,)),"")</f>
        <v>130776.27</v>
      </c>
      <c r="I12" s="39">
        <f>IFERROR(IF(OR(_xll.ECONOMATICA($Q$6,$Q$8,,$B12&amp;I$5&amp;YEAR($Q$7),,,,)=I11,_xll.ECONOMATICA($Q$6,$Q$8,,$B12&amp;I$5&amp;YEAR($Q$7),,,,)=I10),"",_xll.ECONOMATICA($Q$6,$Q$8,,$B12&amp;I$5&amp;YEAR($Q$7),,,,)),"")</f>
        <v>127018.71</v>
      </c>
      <c r="J12" s="39" t="str">
        <f>IFERROR(IF(OR(_xll.ECONOMATICA($Q$6,$Q$8,,$B12&amp;J$5&amp;YEAR($Q$7),,,,)=J11,_xll.ECONOMATICA($Q$6,$Q$8,,$B12&amp;J$5&amp;YEAR($Q$7),,,,)=J10),"",_xll.ECONOMATICA($Q$6,$Q$8,,$B12&amp;J$5&amp;YEAR($Q$7),,,,)),"")</f>
        <v/>
      </c>
      <c r="K12" s="39" t="str">
        <f>IFERROR(IF(OR(_xll.ECONOMATICA($Q$6,$Q$8,,$B12&amp;K$5&amp;YEAR($Q$7),,,,)=K11,_xll.ECONOMATICA($Q$6,$Q$8,,$B12&amp;K$5&amp;YEAR($Q$7),,,,)=K10),"",_xll.ECONOMATICA($Q$6,$Q$8,,$B12&amp;K$5&amp;YEAR($Q$7),,,,)),"")</f>
        <v/>
      </c>
      <c r="L12" s="39">
        <f>IFERROR(IF(OR(_xll.ECONOMATICA($Q$6,$Q$8,,$B12&amp;L$5&amp;YEAR($Q$7),,,,)=L11,_xll.ECONOMATICA($Q$6,$Q$8,,$B12&amp;L$5&amp;YEAR($Q$7),,,,)=L10),"",_xll.ECONOMATICA($Q$6,$Q$8,,$B12&amp;L$5&amp;YEAR($Q$7),,,,)),"")</f>
        <v>110585.43</v>
      </c>
      <c r="M12" s="39" t="str">
        <f>IFERROR(IF(OR(_xll.ECONOMATICA($Q$6,$Q$8,,$B12&amp;M$5&amp;YEAR($Q$7),,,,)=M11,_xll.ECONOMATICA($Q$6,$Q$8,,$B12&amp;M$5&amp;YEAR($Q$7),,,,)=M10),"",_xll.ECONOMATICA($Q$6,$Q$8,,$B12&amp;M$5&amp;YEAR($Q$7),,,,)),"")</f>
        <v/>
      </c>
      <c r="N12" s="40">
        <f>IFERROR(IF(OR(_xll.ECONOMATICA($Q$6,$Q$8,,$B12&amp;N$5&amp;YEAR($Q$7),,,,)=N11,_xll.ECONOMATICA($Q$6,$Q$8,,$B12&amp;N$5&amp;YEAR($Q$7),,,,)=N10),"",_xll.ECONOMATICA($Q$6,$Q$8,,$B12&amp;N$5&amp;YEAR($Q$7),,,,)),"")</f>
        <v>107557.67</v>
      </c>
      <c r="O12" s="37"/>
      <c r="P12" s="71" t="s">
        <v>55</v>
      </c>
      <c r="Q12" s="58">
        <f>MIN(C6:N36)</f>
        <v>100774.57</v>
      </c>
      <c r="R12" s="14" t="s">
        <v>65</v>
      </c>
    </row>
    <row r="13" spans="2:27" ht="16.2" thickBot="1" x14ac:dyDescent="0.35">
      <c r="B13" s="38">
        <v>8</v>
      </c>
      <c r="C13" s="39">
        <f>IFERROR(IF(OR(_xll.ECONOMATICA($Q$6,$Q$8,,$B13&amp;C$5&amp;YEAR($Q$7),,,,)=C12,_xll.ECONOMATICA($Q$6,$Q$8,,$B13&amp;C$5&amp;YEAR($Q$7),,,,)=C11),"",_xll.ECONOMATICA($Q$6,$Q$8,,$B13&amp;C$5&amp;YEAR($Q$7),,,,)),"")</f>
        <v>125076.63</v>
      </c>
      <c r="D13" s="39">
        <f>IFERROR(IF(OR(_xll.ECONOMATICA($Q$6,$Q$8,,$B13&amp;D$5&amp;YEAR($Q$7),,,,)=D12,_xll.ECONOMATICA($Q$6,$Q$8,,$B13&amp;D$5&amp;YEAR($Q$7),,,,)=D11),"",_xll.ECONOMATICA($Q$6,$Q$8,,$B13&amp;D$5&amp;YEAR($Q$7),,,,)),"")</f>
        <v>119696.36</v>
      </c>
      <c r="E13" s="39">
        <f>IFERROR(IF(OR(_xll.ECONOMATICA($Q$6,$Q$8,,$B13&amp;E$5&amp;YEAR($Q$7),,,,)=E12,_xll.ECONOMATICA($Q$6,$Q$8,,$B13&amp;E$5&amp;YEAR($Q$7),,,,)=E11),"",_xll.ECONOMATICA($Q$6,$Q$8,,$B13&amp;E$5&amp;YEAR($Q$7),,,,)),"")</f>
        <v>110611.58</v>
      </c>
      <c r="F13" s="39">
        <f>IFERROR(IF(OR(_xll.ECONOMATICA($Q$6,$Q$8,,$B13&amp;F$5&amp;YEAR($Q$7),,,,)=F12,_xll.ECONOMATICA($Q$6,$Q$8,,$B13&amp;F$5&amp;YEAR($Q$7),,,,)=F11),"",_xll.ECONOMATICA($Q$6,$Q$8,,$B13&amp;F$5&amp;YEAR($Q$7),,,,)),"")</f>
        <v>118313.23</v>
      </c>
      <c r="G13" s="39" t="str">
        <f>IFERROR(IF(OR(_xll.ECONOMATICA($Q$6,$Q$8,,$B13&amp;G$5&amp;YEAR($Q$7),,,,)=G12,_xll.ECONOMATICA($Q$6,$Q$8,,$B13&amp;G$5&amp;YEAR($Q$7),,,,)=G11),"",_xll.ECONOMATICA($Q$6,$Q$8,,$B13&amp;G$5&amp;YEAR($Q$7),,,,)),"")</f>
        <v/>
      </c>
      <c r="H13" s="39">
        <f>IFERROR(IF(OR(_xll.ECONOMATICA($Q$6,$Q$8,,$B13&amp;H$5&amp;YEAR($Q$7),,,,)=H12,_xll.ECONOMATICA($Q$6,$Q$8,,$B13&amp;H$5&amp;YEAR($Q$7),,,,)=H11),"",_xll.ECONOMATICA($Q$6,$Q$8,,$B13&amp;H$5&amp;YEAR($Q$7),,,,)),"")</f>
        <v>129787.11</v>
      </c>
      <c r="I13" s="39">
        <f>IFERROR(IF(OR(_xll.ECONOMATICA($Q$6,$Q$8,,$B13&amp;I$5&amp;YEAR($Q$7),,,,)=I12,_xll.ECONOMATICA($Q$6,$Q$8,,$B13&amp;I$5&amp;YEAR($Q$7),,,,)=I11),"",_xll.ECONOMATICA($Q$6,$Q$8,,$B13&amp;I$5&amp;YEAR($Q$7),,,,)),"")</f>
        <v>125427.77</v>
      </c>
      <c r="J13" s="39" t="str">
        <f>IFERROR(IF(OR(_xll.ECONOMATICA($Q$6,$Q$8,,$B13&amp;J$5&amp;YEAR($Q$7),,,,)=J12,_xll.ECONOMATICA($Q$6,$Q$8,,$B13&amp;J$5&amp;YEAR($Q$7),,,,)=J11),"",_xll.ECONOMATICA($Q$6,$Q$8,,$B13&amp;J$5&amp;YEAR($Q$7),,,,)),"")</f>
        <v/>
      </c>
      <c r="K13" s="39">
        <f>IFERROR(IF(OR(_xll.ECONOMATICA($Q$6,$Q$8,,$B13&amp;K$5&amp;YEAR($Q$7),,,,)=K12,_xll.ECONOMATICA($Q$6,$Q$8,,$B13&amp;K$5&amp;YEAR($Q$7),,,,)=K11),"",_xll.ECONOMATICA($Q$6,$Q$8,,$B13&amp;K$5&amp;YEAR($Q$7),,,,)),"")</f>
        <v>113412.84</v>
      </c>
      <c r="L13" s="39">
        <f>IFERROR(IF(OR(_xll.ECONOMATICA($Q$6,$Q$8,,$B13&amp;L$5&amp;YEAR($Q$7),,,,)=L12,_xll.ECONOMATICA($Q$6,$Q$8,,$B13&amp;L$5&amp;YEAR($Q$7),,,,)=L11),"",_xll.ECONOMATICA($Q$6,$Q$8,,$B13&amp;L$5&amp;YEAR($Q$7),,,,)),"")</f>
        <v>112833.2</v>
      </c>
      <c r="M13" s="39">
        <f>IFERROR(IF(OR(_xll.ECONOMATICA($Q$6,$Q$8,,$B13&amp;M$5&amp;YEAR($Q$7),,,,)=M12,_xll.ECONOMATICA($Q$6,$Q$8,,$B13&amp;M$5&amp;YEAR($Q$7),,,,)=M11),"",_xll.ECONOMATICA($Q$6,$Q$8,,$B13&amp;M$5&amp;YEAR($Q$7),,,,)),"")</f>
        <v>104781.13</v>
      </c>
      <c r="N13" s="40">
        <f>IFERROR(IF(OR(_xll.ECONOMATICA($Q$6,$Q$8,,$B13&amp;N$5&amp;YEAR($Q$7),,,,)=N12,_xll.ECONOMATICA($Q$6,$Q$8,,$B13&amp;N$5&amp;YEAR($Q$7),,,,)=N11),"",_xll.ECONOMATICA($Q$6,$Q$8,,$B13&amp;N$5&amp;YEAR($Q$7),,,,)),"")</f>
        <v>108095.53</v>
      </c>
      <c r="O13" s="37"/>
      <c r="P13" s="75" t="s">
        <v>64</v>
      </c>
      <c r="Q13" s="64">
        <f>_xll.ECONOMATICA($Q$6,"Hist Average","YTD",$Q$7,,,,"THOUSANDS",,,,{"std.tec.cals=7"})</f>
        <v>28795407.839000002</v>
      </c>
      <c r="R13" s="14" t="s">
        <v>65</v>
      </c>
    </row>
    <row r="14" spans="2:27" ht="16.8" thickTop="1" thickBot="1" x14ac:dyDescent="0.35">
      <c r="B14" s="41">
        <v>9</v>
      </c>
      <c r="C14" s="39" t="str">
        <f>IFERROR(IF(OR(_xll.ECONOMATICA($Q$6,$Q$8,,$B14&amp;C$5&amp;YEAR($Q$7),,,,)=C13,_xll.ECONOMATICA($Q$6,$Q$8,,$B14&amp;C$5&amp;YEAR($Q$7),,,,)=C12),"",_xll.ECONOMATICA($Q$6,$Q$8,,$B14&amp;C$5&amp;YEAR($Q$7),,,,)),"")</f>
        <v/>
      </c>
      <c r="D14" s="39">
        <f>IFERROR(IF(OR(_xll.ECONOMATICA($Q$6,$Q$8,,$B14&amp;D$5&amp;YEAR($Q$7),,,,)=D13,_xll.ECONOMATICA($Q$6,$Q$8,,$B14&amp;D$5&amp;YEAR($Q$7),,,,)=D12),"",_xll.ECONOMATICA($Q$6,$Q$8,,$B14&amp;D$5&amp;YEAR($Q$7),,,,)),"")</f>
        <v>119471.62</v>
      </c>
      <c r="E14" s="39">
        <f>IFERROR(IF(OR(_xll.ECONOMATICA($Q$6,$Q$8,,$B14&amp;E$5&amp;YEAR($Q$7),,,,)=E13,_xll.ECONOMATICA($Q$6,$Q$8,,$B14&amp;E$5&amp;YEAR($Q$7),,,,)=E12),"",_xll.ECONOMATICA($Q$6,$Q$8,,$B14&amp;E$5&amp;YEAR($Q$7),,,,)),"")</f>
        <v>111330.62</v>
      </c>
      <c r="F14" s="39">
        <f>IFERROR(IF(OR(_xll.ECONOMATICA($Q$6,$Q$8,,$B14&amp;F$5&amp;YEAR($Q$7),,,,)=F13,_xll.ECONOMATICA($Q$6,$Q$8,,$B14&amp;F$5&amp;YEAR($Q$7),,,,)=F12),"",_xll.ECONOMATICA($Q$6,$Q$8,,$B14&amp;F$5&amp;YEAR($Q$7),,,,)),"")</f>
        <v>117669.9</v>
      </c>
      <c r="G14" s="39" t="str">
        <f>IFERROR(IF(OR(_xll.ECONOMATICA($Q$6,$Q$8,,$B14&amp;G$5&amp;YEAR($Q$7),,,,)=G13,_xll.ECONOMATICA($Q$6,$Q$8,,$B14&amp;G$5&amp;YEAR($Q$7),,,,)=G12),"",_xll.ECONOMATICA($Q$6,$Q$8,,$B14&amp;G$5&amp;YEAR($Q$7),,,,)),"")</f>
        <v/>
      </c>
      <c r="H14" s="39">
        <f>IFERROR(IF(OR(_xll.ECONOMATICA($Q$6,$Q$8,,$B14&amp;H$5&amp;YEAR($Q$7),,,,)=H13,_xll.ECONOMATICA($Q$6,$Q$8,,$B14&amp;H$5&amp;YEAR($Q$7),,,,)=H12),"",_xll.ECONOMATICA($Q$6,$Q$8,,$B14&amp;H$5&amp;YEAR($Q$7),,,,)),"")</f>
        <v>129906.8</v>
      </c>
      <c r="I14" s="39" t="str">
        <f>IFERROR(IF(OR(_xll.ECONOMATICA($Q$6,$Q$8,,$B14&amp;I$5&amp;YEAR($Q$7),,,,)=I13,_xll.ECONOMATICA($Q$6,$Q$8,,$B14&amp;I$5&amp;YEAR($Q$7),,,,)=I12),"",_xll.ECONOMATICA($Q$6,$Q$8,,$B14&amp;I$5&amp;YEAR($Q$7),,,,)),"")</f>
        <v/>
      </c>
      <c r="J14" s="39">
        <f>IFERROR(IF(OR(_xll.ECONOMATICA($Q$6,$Q$8,,$B14&amp;J$5&amp;YEAR($Q$7),,,,)=J13,_xll.ECONOMATICA($Q$6,$Q$8,,$B14&amp;J$5&amp;YEAR($Q$7),,,,)=J12),"",_xll.ECONOMATICA($Q$6,$Q$8,,$B14&amp;J$5&amp;YEAR($Q$7),,,,)),"")</f>
        <v>123019.38</v>
      </c>
      <c r="K14" s="39">
        <f>IFERROR(IF(OR(_xll.ECONOMATICA($Q$6,$Q$8,,$B14&amp;K$5&amp;YEAR($Q$7),,,,)=K13,_xll.ECONOMATICA($Q$6,$Q$8,,$B14&amp;K$5&amp;YEAR($Q$7),,,,)=K12),"",_xll.ECONOMATICA($Q$6,$Q$8,,$B14&amp;K$5&amp;YEAR($Q$7),,,,)),"")</f>
        <v>115360.86</v>
      </c>
      <c r="L14" s="39" t="str">
        <f>IFERROR(IF(OR(_xll.ECONOMATICA($Q$6,$Q$8,,$B14&amp;L$5&amp;YEAR($Q$7),,,,)=L13,_xll.ECONOMATICA($Q$6,$Q$8,,$B14&amp;L$5&amp;YEAR($Q$7),,,,)=L12),"",_xll.ECONOMATICA($Q$6,$Q$8,,$B14&amp;L$5&amp;YEAR($Q$7),,,,)),"")</f>
        <v/>
      </c>
      <c r="M14" s="39">
        <f>IFERROR(IF(OR(_xll.ECONOMATICA($Q$6,$Q$8,,$B14&amp;M$5&amp;YEAR($Q$7),,,,)=M13,_xll.ECONOMATICA($Q$6,$Q$8,,$B14&amp;M$5&amp;YEAR($Q$7),,,,)=M12),"",_xll.ECONOMATICA($Q$6,$Q$8,,$B14&amp;M$5&amp;YEAR($Q$7),,,,)),"")</f>
        <v>105535.08</v>
      </c>
      <c r="N14" s="40">
        <f>IFERROR(IF(OR(_xll.ECONOMATICA($Q$6,$Q$8,,$B14&amp;N$5&amp;YEAR($Q$7),,,,)=N13,_xll.ECONOMATICA($Q$6,$Q$8,,$B14&amp;N$5&amp;YEAR($Q$7),,,,)=N12),"",_xll.ECONOMATICA($Q$6,$Q$8,,$B14&amp;N$5&amp;YEAR($Q$7),,,,)),"")</f>
        <v>106291.24</v>
      </c>
      <c r="O14" s="37"/>
      <c r="P14" s="74"/>
      <c r="Q14" s="56"/>
      <c r="R14" s="49"/>
    </row>
    <row r="15" spans="2:27" ht="16.2" thickTop="1" x14ac:dyDescent="0.3">
      <c r="B15" s="38">
        <v>10</v>
      </c>
      <c r="C15" s="39" t="str">
        <f>IFERROR(IF(OR(_xll.ECONOMATICA($Q$6,$Q$8,,$B15&amp;C$5&amp;YEAR($Q$7),,,,)=C14,_xll.ECONOMATICA($Q$6,$Q$8,,$B15&amp;C$5&amp;YEAR($Q$7),,,,)=C13),"",_xll.ECONOMATICA($Q$6,$Q$8,,$B15&amp;C$5&amp;YEAR($Q$7),,,,)),"")</f>
        <v/>
      </c>
      <c r="D15" s="39">
        <f>IFERROR(IF(OR(_xll.ECONOMATICA($Q$6,$Q$8,,$B15&amp;D$5&amp;YEAR($Q$7),,,,)=D14,_xll.ECONOMATICA($Q$6,$Q$8,,$B15&amp;D$5&amp;YEAR($Q$7),,,,)=D13),"",_xll.ECONOMATICA($Q$6,$Q$8,,$B15&amp;D$5&amp;YEAR($Q$7),,,,)),"")</f>
        <v>118435.33</v>
      </c>
      <c r="E15" s="39">
        <f>IFERROR(IF(OR(_xll.ECONOMATICA($Q$6,$Q$8,,$B15&amp;E$5&amp;YEAR($Q$7),,,,)=E14,_xll.ECONOMATICA($Q$6,$Q$8,,$B15&amp;E$5&amp;YEAR($Q$7),,,,)=E13),"",_xll.ECONOMATICA($Q$6,$Q$8,,$B15&amp;E$5&amp;YEAR($Q$7),,,,)),"")</f>
        <v>112776.49</v>
      </c>
      <c r="F15" s="39" t="str">
        <f>IFERROR(IF(OR(_xll.ECONOMATICA($Q$6,$Q$8,,$B15&amp;F$5&amp;YEAR($Q$7),,,,)=F14,_xll.ECONOMATICA($Q$6,$Q$8,,$B15&amp;F$5&amp;YEAR($Q$7),,,,)=F13),"",_xll.ECONOMATICA($Q$6,$Q$8,,$B15&amp;F$5&amp;YEAR($Q$7),,,,)),"")</f>
        <v/>
      </c>
      <c r="G15" s="39">
        <f>IFERROR(IF(OR(_xll.ECONOMATICA($Q$6,$Q$8,,$B15&amp;G$5&amp;YEAR($Q$7),,,,)=G14,_xll.ECONOMATICA($Q$6,$Q$8,,$B15&amp;G$5&amp;YEAR($Q$7),,,,)=G13),"",_xll.ECONOMATICA($Q$6,$Q$8,,$B15&amp;G$5&amp;YEAR($Q$7),,,,)),"")</f>
        <v>121909.03</v>
      </c>
      <c r="H15" s="39">
        <f>IFERROR(IF(OR(_xll.ECONOMATICA($Q$6,$Q$8,,$B15&amp;H$5&amp;YEAR($Q$7),,,,)=H14,_xll.ECONOMATICA($Q$6,$Q$8,,$B15&amp;H$5&amp;YEAR($Q$7),,,,)=H13),"",_xll.ECONOMATICA($Q$6,$Q$8,,$B15&amp;H$5&amp;YEAR($Q$7),,,,)),"")</f>
        <v>130076.17</v>
      </c>
      <c r="I15" s="39" t="str">
        <f>IFERROR(IF(OR(_xll.ECONOMATICA($Q$6,$Q$8,,$B15&amp;I$5&amp;YEAR($Q$7),,,,)=I14,_xll.ECONOMATICA($Q$6,$Q$8,,$B15&amp;I$5&amp;YEAR($Q$7),,,,)=I13),"",_xll.ECONOMATICA($Q$6,$Q$8,,$B15&amp;I$5&amp;YEAR($Q$7),,,,)),"")</f>
        <v/>
      </c>
      <c r="J15" s="39">
        <f>IFERROR(IF(OR(_xll.ECONOMATICA($Q$6,$Q$8,,$B15&amp;J$5&amp;YEAR($Q$7),,,,)=J14,_xll.ECONOMATICA($Q$6,$Q$8,,$B15&amp;J$5&amp;YEAR($Q$7),,,,)=J13),"",_xll.ECONOMATICA($Q$6,$Q$8,,$B15&amp;J$5&amp;YEAR($Q$7),,,,)),"")</f>
        <v>122202.47</v>
      </c>
      <c r="K15" s="39">
        <f>IFERROR(IF(OR(_xll.ECONOMATICA($Q$6,$Q$8,,$B15&amp;K$5&amp;YEAR($Q$7),,,,)=K14,_xll.ECONOMATICA($Q$6,$Q$8,,$B15&amp;K$5&amp;YEAR($Q$7),,,,)=K13),"",_xll.ECONOMATICA($Q$6,$Q$8,,$B15&amp;K$5&amp;YEAR($Q$7),,,,)),"")</f>
        <v>114285.93</v>
      </c>
      <c r="L15" s="39" t="str">
        <f>IFERROR(IF(OR(_xll.ECONOMATICA($Q$6,$Q$8,,$B15&amp;L$5&amp;YEAR($Q$7),,,,)=L14,_xll.ECONOMATICA($Q$6,$Q$8,,$B15&amp;L$5&amp;YEAR($Q$7),,,,)=L13),"",_xll.ECONOMATICA($Q$6,$Q$8,,$B15&amp;L$5&amp;YEAR($Q$7),,,,)),"")</f>
        <v/>
      </c>
      <c r="M15" s="39">
        <f>IFERROR(IF(OR(_xll.ECONOMATICA($Q$6,$Q$8,,$B15&amp;M$5&amp;YEAR($Q$7),,,,)=M14,_xll.ECONOMATICA($Q$6,$Q$8,,$B15&amp;M$5&amp;YEAR($Q$7),,,,)=M13),"",_xll.ECONOMATICA($Q$6,$Q$8,,$B15&amp;M$5&amp;YEAR($Q$7),,,,)),"")</f>
        <v>105967.51</v>
      </c>
      <c r="N15" s="40">
        <f>IFERROR(IF(OR(_xll.ECONOMATICA($Q$6,$Q$8,,$B15&amp;N$5&amp;YEAR($Q$7),,,,)=N14,_xll.ECONOMATICA($Q$6,$Q$8,,$B15&amp;N$5&amp;YEAR($Q$7),,,,)=N13),"",_xll.ECONOMATICA($Q$6,$Q$8,,$B15&amp;N$5&amp;YEAR($Q$7),,,,)),"")</f>
        <v>107758.34</v>
      </c>
      <c r="O15" s="37"/>
      <c r="P15" s="70" t="s">
        <v>21</v>
      </c>
      <c r="Q15" s="65">
        <f>_xll.ECONOMATICA($Q$6,"Number Return","ytd",$Q$7,,,,,,,,{"std.tec.dret.noprc=true"})</f>
        <v>5</v>
      </c>
      <c r="R15" s="14" t="s">
        <v>65</v>
      </c>
    </row>
    <row r="16" spans="2:27" ht="15.6" x14ac:dyDescent="0.3">
      <c r="B16" s="41">
        <v>11</v>
      </c>
      <c r="C16" s="39">
        <f>IFERROR(IF(OR(_xll.ECONOMATICA($Q$6,$Q$8,,$B16&amp;C$5&amp;YEAR($Q$7),,,,)=C15,_xll.ECONOMATICA($Q$6,$Q$8,,$B16&amp;C$5&amp;YEAR($Q$7),,,,)=C14),"",_xll.ECONOMATICA($Q$6,$Q$8,,$B16&amp;C$5&amp;YEAR($Q$7),,,,)),"")</f>
        <v>123255.13</v>
      </c>
      <c r="D16" s="39">
        <f>IFERROR(IF(OR(_xll.ECONOMATICA($Q$6,$Q$8,,$B16&amp;D$5&amp;YEAR($Q$7),,,,)=D15,_xll.ECONOMATICA($Q$6,$Q$8,,$B16&amp;D$5&amp;YEAR($Q$7),,,,)=D14),"",_xll.ECONOMATICA($Q$6,$Q$8,,$B16&amp;D$5&amp;YEAR($Q$7),,,,)),"")</f>
        <v>119299.83</v>
      </c>
      <c r="E16" s="39">
        <f>IFERROR(IF(OR(_xll.ECONOMATICA($Q$6,$Q$8,,$B16&amp;E$5&amp;YEAR($Q$7),,,,)=E15,_xll.ECONOMATICA($Q$6,$Q$8,,$B16&amp;E$5&amp;YEAR($Q$7),,,,)=E14),"",_xll.ECONOMATICA($Q$6,$Q$8,,$B16&amp;E$5&amp;YEAR($Q$7),,,,)),"")</f>
        <v>114983.76</v>
      </c>
      <c r="F16" s="39" t="str">
        <f>IFERROR(IF(OR(_xll.ECONOMATICA($Q$6,$Q$8,,$B16&amp;F$5&amp;YEAR($Q$7),,,,)=F15,_xll.ECONOMATICA($Q$6,$Q$8,,$B16&amp;F$5&amp;YEAR($Q$7),,,,)=F14),"",_xll.ECONOMATICA($Q$6,$Q$8,,$B16&amp;F$5&amp;YEAR($Q$7),,,,)),"")</f>
        <v/>
      </c>
      <c r="G16" s="39">
        <f>IFERROR(IF(OR(_xll.ECONOMATICA($Q$6,$Q$8,,$B16&amp;G$5&amp;YEAR($Q$7),,,,)=G15,_xll.ECONOMATICA($Q$6,$Q$8,,$B16&amp;G$5&amp;YEAR($Q$7),,,,)=G14),"",_xll.ECONOMATICA($Q$6,$Q$8,,$B16&amp;G$5&amp;YEAR($Q$7),,,,)),"")</f>
        <v>122964.01</v>
      </c>
      <c r="H16" s="39">
        <f>IFERROR(IF(OR(_xll.ECONOMATICA($Q$6,$Q$8,,$B16&amp;H$5&amp;YEAR($Q$7),,,,)=H15,_xll.ECONOMATICA($Q$6,$Q$8,,$B16&amp;H$5&amp;YEAR($Q$7),,,,)=H14),"",_xll.ECONOMATICA($Q$6,$Q$8,,$B16&amp;H$5&amp;YEAR($Q$7),,,,)),"")</f>
        <v>129441.03</v>
      </c>
      <c r="I16" s="39" t="str">
        <f>IFERROR(IF(OR(_xll.ECONOMATICA($Q$6,$Q$8,,$B16&amp;I$5&amp;YEAR($Q$7),,,,)=I15,_xll.ECONOMATICA($Q$6,$Q$8,,$B16&amp;I$5&amp;YEAR($Q$7),,,,)=I14),"",_xll.ECONOMATICA($Q$6,$Q$8,,$B16&amp;I$5&amp;YEAR($Q$7),,,,)),"")</f>
        <v/>
      </c>
      <c r="J16" s="39">
        <f>IFERROR(IF(OR(_xll.ECONOMATICA($Q$6,$Q$8,,$B16&amp;J$5&amp;YEAR($Q$7),,,,)=J15,_xll.ECONOMATICA($Q$6,$Q$8,,$B16&amp;J$5&amp;YEAR($Q$7),,,,)=J14),"",_xll.ECONOMATICA($Q$6,$Q$8,,$B16&amp;J$5&amp;YEAR($Q$7),,,,)),"")</f>
        <v>122056.34</v>
      </c>
      <c r="K16" s="39" t="str">
        <f>IFERROR(IF(OR(_xll.ECONOMATICA($Q$6,$Q$8,,$B16&amp;K$5&amp;YEAR($Q$7),,,,)=K15,_xll.ECONOMATICA($Q$6,$Q$8,,$B16&amp;K$5&amp;YEAR($Q$7),,,,)=K14),"",_xll.ECONOMATICA($Q$6,$Q$8,,$B16&amp;K$5&amp;YEAR($Q$7),,,,)),"")</f>
        <v/>
      </c>
      <c r="L16" s="39">
        <f>IFERROR(IF(OR(_xll.ECONOMATICA($Q$6,$Q$8,,$B16&amp;L$5&amp;YEAR($Q$7),,,,)=L15,_xll.ECONOMATICA($Q$6,$Q$8,,$B16&amp;L$5&amp;YEAR($Q$7),,,,)=L14),"",_xll.ECONOMATICA($Q$6,$Q$8,,$B16&amp;L$5&amp;YEAR($Q$7),,,,)),"")</f>
        <v>112180.48</v>
      </c>
      <c r="M16" s="39">
        <f>IFERROR(IF(OR(_xll.ECONOMATICA($Q$6,$Q$8,,$B16&amp;M$5&amp;YEAR($Q$7),,,,)=M15,_xll.ECONOMATICA($Q$6,$Q$8,,$B16&amp;M$5&amp;YEAR($Q$7),,,,)=M14),"",_xll.ECONOMATICA($Q$6,$Q$8,,$B16&amp;M$5&amp;YEAR($Q$7),,,,)),"")</f>
        <v>107594.67</v>
      </c>
      <c r="N16" s="40" t="str">
        <f>IFERROR(IF(OR(_xll.ECONOMATICA($Q$6,$Q$8,,$B16&amp;N$5&amp;YEAR($Q$7),,,,)=N15,_xll.ECONOMATICA($Q$6,$Q$8,,$B16&amp;N$5&amp;YEAR($Q$7),,,,)=N14),"",_xll.ECONOMATICA($Q$6,$Q$8,,$B16&amp;N$5&amp;YEAR($Q$7),,,,)),"")</f>
        <v/>
      </c>
      <c r="O16" s="37"/>
      <c r="P16" s="71" t="s">
        <v>22</v>
      </c>
      <c r="Q16" s="59">
        <f>_xll.ECONOMATICA($Q$6,"Number Return","ytd",$Q$7,,,,,,,,{"std.tec.dret.cmp=-1";"std.tec.dret.noprc=true"})</f>
        <v>7</v>
      </c>
      <c r="R16" s="14" t="s">
        <v>65</v>
      </c>
    </row>
    <row r="17" spans="2:18" ht="15.6" x14ac:dyDescent="0.3">
      <c r="B17" s="38">
        <v>12</v>
      </c>
      <c r="C17" s="39">
        <f>IFERROR(IF(OR(_xll.ECONOMATICA($Q$6,$Q$8,,$B17&amp;C$5&amp;YEAR($Q$7),,,,)=C16,_xll.ECONOMATICA($Q$6,$Q$8,,$B17&amp;C$5&amp;YEAR($Q$7),,,,)=C15),"",_xll.ECONOMATICA($Q$6,$Q$8,,$B17&amp;C$5&amp;YEAR($Q$7),,,,)),"")</f>
        <v>123998</v>
      </c>
      <c r="D17" s="39">
        <f>IFERROR(IF(OR(_xll.ECONOMATICA($Q$6,$Q$8,,$B17&amp;D$5&amp;YEAR($Q$7),,,,)=D16,_xll.ECONOMATICA($Q$6,$Q$8,,$B17&amp;D$5&amp;YEAR($Q$7),,,,)=D15),"",_xll.ECONOMATICA($Q$6,$Q$8,,$B17&amp;D$5&amp;YEAR($Q$7),,,,)),"")</f>
        <v>119428.72</v>
      </c>
      <c r="E17" s="39">
        <f>IFERROR(IF(OR(_xll.ECONOMATICA($Q$6,$Q$8,,$B17&amp;E$5&amp;YEAR($Q$7),,,,)=E16,_xll.ECONOMATICA($Q$6,$Q$8,,$B17&amp;E$5&amp;YEAR($Q$7),,,,)=E15),"",_xll.ECONOMATICA($Q$6,$Q$8,,$B17&amp;E$5&amp;YEAR($Q$7),,,,)),"")</f>
        <v>114160.4</v>
      </c>
      <c r="F17" s="39">
        <f>IFERROR(IF(OR(_xll.ECONOMATICA($Q$6,$Q$8,,$B17&amp;F$5&amp;YEAR($Q$7),,,,)=F16,_xll.ECONOMATICA($Q$6,$Q$8,,$B17&amp;F$5&amp;YEAR($Q$7),,,,)=F15),"",_xll.ECONOMATICA($Q$6,$Q$8,,$B17&amp;F$5&amp;YEAR($Q$7),,,,)),"")</f>
        <v>118811.74</v>
      </c>
      <c r="G17" s="39">
        <f>IFERROR(IF(OR(_xll.ECONOMATICA($Q$6,$Q$8,,$B17&amp;G$5&amp;YEAR($Q$7),,,,)=G16,_xll.ECONOMATICA($Q$6,$Q$8,,$B17&amp;G$5&amp;YEAR($Q$7),,,,)=G15),"",_xll.ECONOMATICA($Q$6,$Q$8,,$B17&amp;G$5&amp;YEAR($Q$7),,,,)),"")</f>
        <v>119710.03</v>
      </c>
      <c r="H17" s="39" t="str">
        <f>IFERROR(IF(OR(_xll.ECONOMATICA($Q$6,$Q$8,,$B17&amp;H$5&amp;YEAR($Q$7),,,,)=H16,_xll.ECONOMATICA($Q$6,$Q$8,,$B17&amp;H$5&amp;YEAR($Q$7),,,,)=H15),"",_xll.ECONOMATICA($Q$6,$Q$8,,$B17&amp;H$5&amp;YEAR($Q$7),,,,)),"")</f>
        <v/>
      </c>
      <c r="I17" s="39">
        <f>IFERROR(IF(OR(_xll.ECONOMATICA($Q$6,$Q$8,,$B17&amp;I$5&amp;YEAR($Q$7),,,,)=I16,_xll.ECONOMATICA($Q$6,$Q$8,,$B17&amp;I$5&amp;YEAR($Q$7),,,,)=I15),"",_xll.ECONOMATICA($Q$6,$Q$8,,$B17&amp;I$5&amp;YEAR($Q$7),,,,)),"")</f>
        <v>127593.83</v>
      </c>
      <c r="J17" s="39">
        <f>IFERROR(IF(OR(_xll.ECONOMATICA($Q$6,$Q$8,,$B17&amp;J$5&amp;YEAR($Q$7),,,,)=J16,_xll.ECONOMATICA($Q$6,$Q$8,,$B17&amp;J$5&amp;YEAR($Q$7),,,,)=J15),"",_xll.ECONOMATICA($Q$6,$Q$8,,$B17&amp;J$5&amp;YEAR($Q$7),,,,)),"")</f>
        <v>120700.98</v>
      </c>
      <c r="K17" s="39" t="str">
        <f>IFERROR(IF(OR(_xll.ECONOMATICA($Q$6,$Q$8,,$B17&amp;K$5&amp;YEAR($Q$7),,,,)=K16,_xll.ECONOMATICA($Q$6,$Q$8,,$B17&amp;K$5&amp;YEAR($Q$7),,,,)=K15),"",_xll.ECONOMATICA($Q$6,$Q$8,,$B17&amp;K$5&amp;YEAR($Q$7),,,,)),"")</f>
        <v/>
      </c>
      <c r="L17" s="39" t="str">
        <f>IFERROR(IF(OR(_xll.ECONOMATICA($Q$6,$Q$8,,$B17&amp;L$5&amp;YEAR($Q$7),,,,)=L16,_xll.ECONOMATICA($Q$6,$Q$8,,$B17&amp;L$5&amp;YEAR($Q$7),,,,)=L15),"",_xll.ECONOMATICA($Q$6,$Q$8,,$B17&amp;L$5&amp;YEAR($Q$7),,,,)),"")</f>
        <v/>
      </c>
      <c r="M17" s="39">
        <f>IFERROR(IF(OR(_xll.ECONOMATICA($Q$6,$Q$8,,$B17&amp;M$5&amp;YEAR($Q$7),,,,)=M16,_xll.ECONOMATICA($Q$6,$Q$8,,$B17&amp;M$5&amp;YEAR($Q$7),,,,)=M15),"",_xll.ECONOMATICA($Q$6,$Q$8,,$B17&amp;M$5&amp;YEAR($Q$7),,,,)),"")</f>
        <v>106334.54</v>
      </c>
      <c r="N17" s="40" t="str">
        <f>IFERROR(IF(OR(_xll.ECONOMATICA($Q$6,$Q$8,,$B17&amp;N$5&amp;YEAR($Q$7),,,,)=N16,_xll.ECONOMATICA($Q$6,$Q$8,,$B17&amp;N$5&amp;YEAR($Q$7),,,,)=N15),"",_xll.ECONOMATICA($Q$6,$Q$8,,$B17&amp;N$5&amp;YEAR($Q$7),,,,)),"")</f>
        <v/>
      </c>
      <c r="O17" s="37"/>
      <c r="P17" s="72" t="s">
        <v>26</v>
      </c>
      <c r="Q17" s="57">
        <f>_xll.ECONOMATICA($Q$6,"Number Return","ytd",$Q$7,,,,"decimal",,,,{"jtc.per=0";"std.tec.dret.per=0"})</f>
        <v>0.52282157675999996</v>
      </c>
      <c r="R17" s="14" t="s">
        <v>65</v>
      </c>
    </row>
    <row r="18" spans="2:18" ht="16.2" thickBot="1" x14ac:dyDescent="0.35">
      <c r="B18" s="41">
        <v>13</v>
      </c>
      <c r="C18" s="39">
        <f>IFERROR(IF(OR(_xll.ECONOMATICA($Q$6,$Q$8,,$B18&amp;C$5&amp;YEAR($Q$7),,,,)=C17,_xll.ECONOMATICA($Q$6,$Q$8,,$B18&amp;C$5&amp;YEAR($Q$7),,,,)=C16),"",_xll.ECONOMATICA($Q$6,$Q$8,,$B18&amp;C$5&amp;YEAR($Q$7),,,,)),"")</f>
        <v>121933.08</v>
      </c>
      <c r="D18" s="39" t="str">
        <f>IFERROR(IF(OR(_xll.ECONOMATICA($Q$6,$Q$8,,$B18&amp;D$5&amp;YEAR($Q$7),,,,)=D17,_xll.ECONOMATICA($Q$6,$Q$8,,$B18&amp;D$5&amp;YEAR($Q$7),,,,)=D16),"",_xll.ECONOMATICA($Q$6,$Q$8,,$B18&amp;D$5&amp;YEAR($Q$7),,,,)),"")</f>
        <v/>
      </c>
      <c r="E18" s="39" t="str">
        <f>IFERROR(IF(OR(_xll.ECONOMATICA($Q$6,$Q$8,,$B18&amp;E$5&amp;YEAR($Q$7),,,,)=E17,_xll.ECONOMATICA($Q$6,$Q$8,,$B18&amp;E$5&amp;YEAR($Q$7),,,,)=E16),"",_xll.ECONOMATICA($Q$6,$Q$8,,$B18&amp;E$5&amp;YEAR($Q$7),,,,)),"")</f>
        <v/>
      </c>
      <c r="F18" s="39">
        <f>IFERROR(IF(OR(_xll.ECONOMATICA($Q$6,$Q$8,,$B18&amp;F$5&amp;YEAR($Q$7),,,,)=F17,_xll.ECONOMATICA($Q$6,$Q$8,,$B18&amp;F$5&amp;YEAR($Q$7),,,,)=F16),"",_xll.ECONOMATICA($Q$6,$Q$8,,$B18&amp;F$5&amp;YEAR($Q$7),,,,)),"")</f>
        <v>119297.13</v>
      </c>
      <c r="G18" s="39">
        <f>IFERROR(IF(OR(_xll.ECONOMATICA($Q$6,$Q$8,,$B18&amp;G$5&amp;YEAR($Q$7),,,,)=G17,_xll.ECONOMATICA($Q$6,$Q$8,,$B18&amp;G$5&amp;YEAR($Q$7),,,,)=G16),"",_xll.ECONOMATICA($Q$6,$Q$8,,$B18&amp;G$5&amp;YEAR($Q$7),,,,)),"")</f>
        <v>120705.91</v>
      </c>
      <c r="H18" s="39" t="str">
        <f>IFERROR(IF(OR(_xll.ECONOMATICA($Q$6,$Q$8,,$B18&amp;H$5&amp;YEAR($Q$7),,,,)=H17,_xll.ECONOMATICA($Q$6,$Q$8,,$B18&amp;H$5&amp;YEAR($Q$7),,,,)=H16),"",_xll.ECONOMATICA($Q$6,$Q$8,,$B18&amp;H$5&amp;YEAR($Q$7),,,,)),"")</f>
        <v/>
      </c>
      <c r="I18" s="39">
        <f>IFERROR(IF(OR(_xll.ECONOMATICA($Q$6,$Q$8,,$B18&amp;I$5&amp;YEAR($Q$7),,,,)=I17,_xll.ECONOMATICA($Q$6,$Q$8,,$B18&amp;I$5&amp;YEAR($Q$7),,,,)=I16),"",_xll.ECONOMATICA($Q$6,$Q$8,,$B18&amp;I$5&amp;YEAR($Q$7),,,,)),"")</f>
        <v>128167.74</v>
      </c>
      <c r="J18" s="39">
        <f>IFERROR(IF(OR(_xll.ECONOMATICA($Q$6,$Q$8,,$B18&amp;J$5&amp;YEAR($Q$7),,,,)=J17,_xll.ECONOMATICA($Q$6,$Q$8,,$B18&amp;J$5&amp;YEAR($Q$7),,,,)=J16),"",_xll.ECONOMATICA($Q$6,$Q$8,,$B18&amp;J$5&amp;YEAR($Q$7),,,,)),"")</f>
        <v>121193.75</v>
      </c>
      <c r="K18" s="39">
        <f>IFERROR(IF(OR(_xll.ECONOMATICA($Q$6,$Q$8,,$B18&amp;K$5&amp;YEAR($Q$7),,,,)=K17,_xll.ECONOMATICA($Q$6,$Q$8,,$B18&amp;K$5&amp;YEAR($Q$7),,,,)=K16),"",_xll.ECONOMATICA($Q$6,$Q$8,,$B18&amp;K$5&amp;YEAR($Q$7),,,,)),"")</f>
        <v>116403.72</v>
      </c>
      <c r="L18" s="39">
        <f>IFERROR(IF(OR(_xll.ECONOMATICA($Q$6,$Q$8,,$B18&amp;L$5&amp;YEAR($Q$7),,,,)=L17,_xll.ECONOMATICA($Q$6,$Q$8,,$B18&amp;L$5&amp;YEAR($Q$7),,,,)=L16),"",_xll.ECONOMATICA($Q$6,$Q$8,,$B18&amp;L$5&amp;YEAR($Q$7),,,,)),"")</f>
        <v>113455.92</v>
      </c>
      <c r="M18" s="39" t="str">
        <f>IFERROR(IF(OR(_xll.ECONOMATICA($Q$6,$Q$8,,$B18&amp;M$5&amp;YEAR($Q$7),,,,)=M17,_xll.ECONOMATICA($Q$6,$Q$8,,$B18&amp;M$5&amp;YEAR($Q$7),,,,)=M16),"",_xll.ECONOMATICA($Q$6,$Q$8,,$B18&amp;M$5&amp;YEAR($Q$7),,,,)),"")</f>
        <v/>
      </c>
      <c r="N18" s="40">
        <f>IFERROR(IF(OR(_xll.ECONOMATICA($Q$6,$Q$8,,$B18&amp;N$5&amp;YEAR($Q$7),,,,)=N17,_xll.ECONOMATICA($Q$6,$Q$8,,$B18&amp;N$5&amp;YEAR($Q$7),,,,)=N16),"",_xll.ECONOMATICA($Q$6,$Q$8,,$B18&amp;N$5&amp;YEAR($Q$7),,,,)),"")</f>
        <v>107383.32</v>
      </c>
      <c r="O18" s="37"/>
      <c r="P18" s="73" t="s">
        <v>27</v>
      </c>
      <c r="Q18" s="66">
        <f>_xll.ECONOMATICA($Q$6,"Number Return","ytd",$Q$7,,,,"decimal",,,,{"jtc.per=0";"std.tec.dret.per=0";"std.tec.dret.cmp=-1"})</f>
        <v>0.47717842323999998</v>
      </c>
      <c r="R18" s="14" t="s">
        <v>65</v>
      </c>
    </row>
    <row r="19" spans="2:18" ht="16.8" thickTop="1" thickBot="1" x14ac:dyDescent="0.35">
      <c r="B19" s="38">
        <v>14</v>
      </c>
      <c r="C19" s="39">
        <f>IFERROR(IF(OR(_xll.ECONOMATICA($Q$6,$Q$8,,$B19&amp;C$5&amp;YEAR($Q$7),,,,)=C18,_xll.ECONOMATICA($Q$6,$Q$8,,$B19&amp;C$5&amp;YEAR($Q$7),,,,)=C17),"",_xll.ECONOMATICA($Q$6,$Q$8,,$B19&amp;C$5&amp;YEAR($Q$7),,,,)),"")</f>
        <v>123480.52</v>
      </c>
      <c r="D19" s="39" t="str">
        <f>IFERROR(IF(OR(_xll.ECONOMATICA($Q$6,$Q$8,,$B19&amp;D$5&amp;YEAR($Q$7),,,,)=D18,_xll.ECONOMATICA($Q$6,$Q$8,,$B19&amp;D$5&amp;YEAR($Q$7),,,,)=D17),"",_xll.ECONOMATICA($Q$6,$Q$8,,$B19&amp;D$5&amp;YEAR($Q$7),,,,)),"")</f>
        <v/>
      </c>
      <c r="E19" s="39" t="str">
        <f>IFERROR(IF(OR(_xll.ECONOMATICA($Q$6,$Q$8,,$B19&amp;E$5&amp;YEAR($Q$7),,,,)=E18,_xll.ECONOMATICA($Q$6,$Q$8,,$B19&amp;E$5&amp;YEAR($Q$7),,,,)=E17),"",_xll.ECONOMATICA($Q$6,$Q$8,,$B19&amp;E$5&amp;YEAR($Q$7),,,,)),"")</f>
        <v/>
      </c>
      <c r="F19" s="39">
        <f>IFERROR(IF(OR(_xll.ECONOMATICA($Q$6,$Q$8,,$B19&amp;F$5&amp;YEAR($Q$7),,,,)=F18,_xll.ECONOMATICA($Q$6,$Q$8,,$B19&amp;F$5&amp;YEAR($Q$7),,,,)=F17),"",_xll.ECONOMATICA($Q$6,$Q$8,,$B19&amp;F$5&amp;YEAR($Q$7),,,,)),"")</f>
        <v>120294.68</v>
      </c>
      <c r="G19" s="39">
        <f>IFERROR(IF(OR(_xll.ECONOMATICA($Q$6,$Q$8,,$B19&amp;G$5&amp;YEAR($Q$7),,,,)=G18,_xll.ECONOMATICA($Q$6,$Q$8,,$B19&amp;G$5&amp;YEAR($Q$7),,,,)=G17),"",_xll.ECONOMATICA($Q$6,$Q$8,,$B19&amp;G$5&amp;YEAR($Q$7),,,,)),"")</f>
        <v>121880.82</v>
      </c>
      <c r="H19" s="39">
        <f>IFERROR(IF(OR(_xll.ECONOMATICA($Q$6,$Q$8,,$B19&amp;H$5&amp;YEAR($Q$7),,,,)=H18,_xll.ECONOMATICA($Q$6,$Q$8,,$B19&amp;H$5&amp;YEAR($Q$7),,,,)=H17),"",_xll.ECONOMATICA($Q$6,$Q$8,,$B19&amp;H$5&amp;YEAR($Q$7),,,,)),"")</f>
        <v>130207.96</v>
      </c>
      <c r="I19" s="39">
        <f>IFERROR(IF(OR(_xll.ECONOMATICA($Q$6,$Q$8,,$B19&amp;I$5&amp;YEAR($Q$7),,,,)=I18,_xll.ECONOMATICA($Q$6,$Q$8,,$B19&amp;I$5&amp;YEAR($Q$7),,,,)=I17),"",_xll.ECONOMATICA($Q$6,$Q$8,,$B19&amp;I$5&amp;YEAR($Q$7),,,,)),"")</f>
        <v>128406.51</v>
      </c>
      <c r="J19" s="39" t="str">
        <f>IFERROR(IF(OR(_xll.ECONOMATICA($Q$6,$Q$8,,$B19&amp;J$5&amp;YEAR($Q$7),,,,)=J18,_xll.ECONOMATICA($Q$6,$Q$8,,$B19&amp;J$5&amp;YEAR($Q$7),,,,)=J17),"",_xll.ECONOMATICA($Q$6,$Q$8,,$B19&amp;J$5&amp;YEAR($Q$7),,,,)),"")</f>
        <v/>
      </c>
      <c r="K19" s="39">
        <f>IFERROR(IF(OR(_xll.ECONOMATICA($Q$6,$Q$8,,$B19&amp;K$5&amp;YEAR($Q$7),,,,)=K18,_xll.ECONOMATICA($Q$6,$Q$8,,$B19&amp;K$5&amp;YEAR($Q$7),,,,)=K17),"",_xll.ECONOMATICA($Q$6,$Q$8,,$B19&amp;K$5&amp;YEAR($Q$7),,,,)),"")</f>
        <v>116180.55</v>
      </c>
      <c r="L19" s="39">
        <f>IFERROR(IF(OR(_xll.ECONOMATICA($Q$6,$Q$8,,$B19&amp;L$5&amp;YEAR($Q$7),,,,)=L18,_xll.ECONOMATICA($Q$6,$Q$8,,$B19&amp;L$5&amp;YEAR($Q$7),,,,)=L17),"",_xll.ECONOMATICA($Q$6,$Q$8,,$B19&amp;L$5&amp;YEAR($Q$7),,,,)),"")</f>
        <v>113185.48</v>
      </c>
      <c r="M19" s="39" t="str">
        <f>IFERROR(IF(OR(_xll.ECONOMATICA($Q$6,$Q$8,,$B19&amp;M$5&amp;YEAR($Q$7),,,,)=M18,_xll.ECONOMATICA($Q$6,$Q$8,,$B19&amp;M$5&amp;YEAR($Q$7),,,,)=M17),"",_xll.ECONOMATICA($Q$6,$Q$8,,$B19&amp;M$5&amp;YEAR($Q$7),,,,)),"")</f>
        <v/>
      </c>
      <c r="N19" s="40">
        <f>IFERROR(IF(OR(_xll.ECONOMATICA($Q$6,$Q$8,,$B19&amp;N$5&amp;YEAR($Q$7),,,,)=N18,_xll.ECONOMATICA($Q$6,$Q$8,,$B19&amp;N$5&amp;YEAR($Q$7),,,,)=N17),"",_xll.ECONOMATICA($Q$6,$Q$8,,$B19&amp;N$5&amp;YEAR($Q$7),,,,)),"")</f>
        <v>106759.92</v>
      </c>
      <c r="O19" s="37"/>
      <c r="P19" s="74"/>
      <c r="Q19" s="50"/>
      <c r="R19" s="49"/>
    </row>
    <row r="20" spans="2:18" ht="16.2" thickTop="1" x14ac:dyDescent="0.3">
      <c r="B20" s="41">
        <v>15</v>
      </c>
      <c r="C20" s="39">
        <f>IFERROR(IF(OR(_xll.ECONOMATICA($Q$6,$Q$8,,$B20&amp;C$5&amp;YEAR($Q$7),,,,)=C19,_xll.ECONOMATICA($Q$6,$Q$8,,$B20&amp;C$5&amp;YEAR($Q$7),,,,)=C18),"",_xll.ECONOMATICA($Q$6,$Q$8,,$B20&amp;C$5&amp;YEAR($Q$7),,,,)),"")</f>
        <v>120348.8</v>
      </c>
      <c r="D20" s="39" t="str">
        <f>IFERROR(IF(OR(_xll.ECONOMATICA($Q$6,$Q$8,,$B20&amp;D$5&amp;YEAR($Q$7),,,,)=D19,_xll.ECONOMATICA($Q$6,$Q$8,,$B20&amp;D$5&amp;YEAR($Q$7),,,,)=D18),"",_xll.ECONOMATICA($Q$6,$Q$8,,$B20&amp;D$5&amp;YEAR($Q$7),,,,)),"")</f>
        <v/>
      </c>
      <c r="E20" s="39">
        <f>IFERROR(IF(OR(_xll.ECONOMATICA($Q$6,$Q$8,,$B20&amp;E$5&amp;YEAR($Q$7),,,,)=E19,_xll.ECONOMATICA($Q$6,$Q$8,,$B20&amp;E$5&amp;YEAR($Q$7),,,,)=E18),"",_xll.ECONOMATICA($Q$6,$Q$8,,$B20&amp;E$5&amp;YEAR($Q$7),,,,)),"")</f>
        <v>114850.74</v>
      </c>
      <c r="F20" s="39">
        <f>IFERROR(IF(OR(_xll.ECONOMATICA($Q$6,$Q$8,,$B20&amp;F$5&amp;YEAR($Q$7),,,,)=F19,_xll.ECONOMATICA($Q$6,$Q$8,,$B20&amp;F$5&amp;YEAR($Q$7),,,,)=F18),"",_xll.ECONOMATICA($Q$6,$Q$8,,$B20&amp;F$5&amp;YEAR($Q$7),,,,)),"")</f>
        <v>120700.67</v>
      </c>
      <c r="G20" s="39" t="str">
        <f>IFERROR(IF(OR(_xll.ECONOMATICA($Q$6,$Q$8,,$B20&amp;G$5&amp;YEAR($Q$7),,,,)=G19,_xll.ECONOMATICA($Q$6,$Q$8,,$B20&amp;G$5&amp;YEAR($Q$7),,,,)=G18),"",_xll.ECONOMATICA($Q$6,$Q$8,,$B20&amp;G$5&amp;YEAR($Q$7),,,,)),"")</f>
        <v/>
      </c>
      <c r="H20" s="39">
        <f>IFERROR(IF(OR(_xll.ECONOMATICA($Q$6,$Q$8,,$B20&amp;H$5&amp;YEAR($Q$7),,,,)=H19,_xll.ECONOMATICA($Q$6,$Q$8,,$B20&amp;H$5&amp;YEAR($Q$7),,,,)=H18),"",_xll.ECONOMATICA($Q$6,$Q$8,,$B20&amp;H$5&amp;YEAR($Q$7),,,,)),"")</f>
        <v>130091.08</v>
      </c>
      <c r="I20" s="39">
        <f>IFERROR(IF(OR(_xll.ECONOMATICA($Q$6,$Q$8,,$B20&amp;I$5&amp;YEAR($Q$7),,,,)=I19,_xll.ECONOMATICA($Q$6,$Q$8,,$B20&amp;I$5&amp;YEAR($Q$7),,,,)=I18),"",_xll.ECONOMATICA($Q$6,$Q$8,,$B20&amp;I$5&amp;YEAR($Q$7),,,,)),"")</f>
        <v>127467.88</v>
      </c>
      <c r="J20" s="39" t="str">
        <f>IFERROR(IF(OR(_xll.ECONOMATICA($Q$6,$Q$8,,$B20&amp;J$5&amp;YEAR($Q$7),,,,)=J19,_xll.ECONOMATICA($Q$6,$Q$8,,$B20&amp;J$5&amp;YEAR($Q$7),,,,)=J18),"",_xll.ECONOMATICA($Q$6,$Q$8,,$B20&amp;J$5&amp;YEAR($Q$7),,,,)),"")</f>
        <v/>
      </c>
      <c r="K20" s="39">
        <f>IFERROR(IF(OR(_xll.ECONOMATICA($Q$6,$Q$8,,$B20&amp;K$5&amp;YEAR($Q$7),,,,)=K19,_xll.ECONOMATICA($Q$6,$Q$8,,$B20&amp;K$5&amp;YEAR($Q$7),,,,)=K18),"",_xll.ECONOMATICA($Q$6,$Q$8,,$B20&amp;K$5&amp;YEAR($Q$7),,,,)),"")</f>
        <v>115062.54</v>
      </c>
      <c r="L20" s="39">
        <f>IFERROR(IF(OR(_xll.ECONOMATICA($Q$6,$Q$8,,$B20&amp;L$5&amp;YEAR($Q$7),,,,)=L19,_xll.ECONOMATICA($Q$6,$Q$8,,$B20&amp;L$5&amp;YEAR($Q$7),,,,)=L18),"",_xll.ECONOMATICA($Q$6,$Q$8,,$B20&amp;L$5&amp;YEAR($Q$7),,,,)),"")</f>
        <v>114647.99</v>
      </c>
      <c r="M20" s="39" t="str">
        <f>IFERROR(IF(OR(_xll.ECONOMATICA($Q$6,$Q$8,,$B20&amp;M$5&amp;YEAR($Q$7),,,,)=M19,_xll.ECONOMATICA($Q$6,$Q$8,,$B20&amp;M$5&amp;YEAR($Q$7),,,,)=M18),"",_xll.ECONOMATICA($Q$6,$Q$8,,$B20&amp;M$5&amp;YEAR($Q$7),,,,)),"")</f>
        <v/>
      </c>
      <c r="N20" s="40">
        <f>IFERROR(IF(OR(_xll.ECONOMATICA($Q$6,$Q$8,,$B20&amp;N$5&amp;YEAR($Q$7),,,,)=N19,_xll.ECONOMATICA($Q$6,$Q$8,,$B20&amp;N$5&amp;YEAR($Q$7),,,,)=N18),"",_xll.ECONOMATICA($Q$6,$Q$8,,$B20&amp;N$5&amp;YEAR($Q$7),,,,)),"")</f>
        <v>107431.18</v>
      </c>
      <c r="O20" s="37"/>
      <c r="P20" s="70" t="s">
        <v>23</v>
      </c>
      <c r="Q20" s="67">
        <f>_xll.ECONOMATICA($Q$6,"Return M","YTD",$Q$7,,,,"Decimal")</f>
        <v>6.1583426020999997E-2</v>
      </c>
      <c r="R20" s="14" t="s">
        <v>65</v>
      </c>
    </row>
    <row r="21" spans="2:18" ht="15.6" x14ac:dyDescent="0.3">
      <c r="B21" s="38">
        <v>16</v>
      </c>
      <c r="C21" s="39" t="str">
        <f>IFERROR(IF(OR(_xll.ECONOMATICA($Q$6,$Q$8,,$B21&amp;C$5&amp;YEAR($Q$7),,,,)=C20,_xll.ECONOMATICA($Q$6,$Q$8,,$B21&amp;C$5&amp;YEAR($Q$7),,,,)=C19),"",_xll.ECONOMATICA($Q$6,$Q$8,,$B21&amp;C$5&amp;YEAR($Q$7),,,,)),"")</f>
        <v/>
      </c>
      <c r="D21" s="39" t="str">
        <f>IFERROR(IF(OR(_xll.ECONOMATICA($Q$6,$Q$8,,$B21&amp;D$5&amp;YEAR($Q$7),,,,)=D20,_xll.ECONOMATICA($Q$6,$Q$8,,$B21&amp;D$5&amp;YEAR($Q$7),,,,)=D19),"",_xll.ECONOMATICA($Q$6,$Q$8,,$B21&amp;D$5&amp;YEAR($Q$7),,,,)),"")</f>
        <v/>
      </c>
      <c r="E21" s="39">
        <f>IFERROR(IF(OR(_xll.ECONOMATICA($Q$6,$Q$8,,$B21&amp;E$5&amp;YEAR($Q$7),,,,)=E20,_xll.ECONOMATICA($Q$6,$Q$8,,$B21&amp;E$5&amp;YEAR($Q$7),,,,)=E19),"",_xll.ECONOMATICA($Q$6,$Q$8,,$B21&amp;E$5&amp;YEAR($Q$7),,,,)),"")</f>
        <v>114018.78</v>
      </c>
      <c r="F21" s="39">
        <f>IFERROR(IF(OR(_xll.ECONOMATICA($Q$6,$Q$8,,$B21&amp;F$5&amp;YEAR($Q$7),,,,)=F20,_xll.ECONOMATICA($Q$6,$Q$8,,$B21&amp;F$5&amp;YEAR($Q$7),,,,)=F19),"",_xll.ECONOMATICA($Q$6,$Q$8,,$B21&amp;F$5&amp;YEAR($Q$7),,,,)),"")</f>
        <v>121113.93</v>
      </c>
      <c r="G21" s="39" t="str">
        <f>IFERROR(IF(OR(_xll.ECONOMATICA($Q$6,$Q$8,,$B21&amp;G$5&amp;YEAR($Q$7),,,,)=G20,_xll.ECONOMATICA($Q$6,$Q$8,,$B21&amp;G$5&amp;YEAR($Q$7),,,,)=G19),"",_xll.ECONOMATICA($Q$6,$Q$8,,$B21&amp;G$5&amp;YEAR($Q$7),,,,)),"")</f>
        <v/>
      </c>
      <c r="H21" s="39">
        <f>IFERROR(IF(OR(_xll.ECONOMATICA($Q$6,$Q$8,,$B21&amp;H$5&amp;YEAR($Q$7),,,,)=H20,_xll.ECONOMATICA($Q$6,$Q$8,,$B21&amp;H$5&amp;YEAR($Q$7),,,,)=H19),"",_xll.ECONOMATICA($Q$6,$Q$8,,$B21&amp;H$5&amp;YEAR($Q$7),,,,)),"")</f>
        <v>129259.49</v>
      </c>
      <c r="I21" s="39">
        <f>IFERROR(IF(OR(_xll.ECONOMATICA($Q$6,$Q$8,,$B21&amp;I$5&amp;YEAR($Q$7),,,,)=I20,_xll.ECONOMATICA($Q$6,$Q$8,,$B21&amp;I$5&amp;YEAR($Q$7),,,,)=I19),"",_xll.ECONOMATICA($Q$6,$Q$8,,$B21&amp;I$5&amp;YEAR($Q$7),,,,)),"")</f>
        <v>125960.26</v>
      </c>
      <c r="J21" s="39">
        <f>IFERROR(IF(OR(_xll.ECONOMATICA($Q$6,$Q$8,,$B21&amp;J$5&amp;YEAR($Q$7),,,,)=J20,_xll.ECONOMATICA($Q$6,$Q$8,,$B21&amp;J$5&amp;YEAR($Q$7),,,,)=J19),"",_xll.ECONOMATICA($Q$6,$Q$8,,$B21&amp;J$5&amp;YEAR($Q$7),,,,)),"")</f>
        <v>119180.03</v>
      </c>
      <c r="K21" s="39">
        <f>IFERROR(IF(OR(_xll.ECONOMATICA($Q$6,$Q$8,,$B21&amp;K$5&amp;YEAR($Q$7),,,,)=K20,_xll.ECONOMATICA($Q$6,$Q$8,,$B21&amp;K$5&amp;YEAR($Q$7),,,,)=K19),"",_xll.ECONOMATICA($Q$6,$Q$8,,$B21&amp;K$5&amp;YEAR($Q$7),,,,)),"")</f>
        <v>113794.28</v>
      </c>
      <c r="L21" s="39" t="str">
        <f>IFERROR(IF(OR(_xll.ECONOMATICA($Q$6,$Q$8,,$B21&amp;L$5&amp;YEAR($Q$7),,,,)=L20,_xll.ECONOMATICA($Q$6,$Q$8,,$B21&amp;L$5&amp;YEAR($Q$7),,,,)=L19),"",_xll.ECONOMATICA($Q$6,$Q$8,,$B21&amp;L$5&amp;YEAR($Q$7),,,,)),"")</f>
        <v/>
      </c>
      <c r="M21" s="39">
        <f>IFERROR(IF(OR(_xll.ECONOMATICA($Q$6,$Q$8,,$B21&amp;M$5&amp;YEAR($Q$7),,,,)=M20,_xll.ECONOMATICA($Q$6,$Q$8,,$B21&amp;M$5&amp;YEAR($Q$7),,,,)=M19),"",_xll.ECONOMATICA($Q$6,$Q$8,,$B21&amp;M$5&amp;YEAR($Q$7),,,,)),"")</f>
        <v>104403.66</v>
      </c>
      <c r="N21" s="40">
        <f>IFERROR(IF(OR(_xll.ECONOMATICA($Q$6,$Q$8,,$B21&amp;N$5&amp;YEAR($Q$7),,,,)=N20,_xll.ECONOMATICA($Q$6,$Q$8,,$B21&amp;N$5&amp;YEAR($Q$7),,,,)=N19),"",_xll.ECONOMATICA($Q$6,$Q$8,,$B21&amp;N$5&amp;YEAR($Q$7),,,,)),"")</f>
        <v>108326.33</v>
      </c>
      <c r="O21" s="37"/>
      <c r="P21" s="71" t="s">
        <v>24</v>
      </c>
      <c r="Q21" s="61">
        <f>_xll.ECONOMATICA($Q$6,"Return M","YTD",$Q$7,,,,"Decimal",,,,{"std.tec.dret.mom=true"})</f>
        <v>-6.7385570795999994E-2</v>
      </c>
      <c r="R21" s="14" t="s">
        <v>65</v>
      </c>
    </row>
    <row r="22" spans="2:18" ht="15.6" x14ac:dyDescent="0.3">
      <c r="B22" s="41">
        <v>17</v>
      </c>
      <c r="C22" s="39" t="str">
        <f>IFERROR(IF(OR(_xll.ECONOMATICA($Q$6,$Q$8,,$B22&amp;C$5&amp;YEAR($Q$7),,,,)=C21,_xll.ECONOMATICA($Q$6,$Q$8,,$B22&amp;C$5&amp;YEAR($Q$7),,,,)=C20),"",_xll.ECONOMATICA($Q$6,$Q$8,,$B22&amp;C$5&amp;YEAR($Q$7),,,,)),"")</f>
        <v/>
      </c>
      <c r="D22" s="39">
        <f>IFERROR(IF(OR(_xll.ECONOMATICA($Q$6,$Q$8,,$B22&amp;D$5&amp;YEAR($Q$7),,,,)=D21,_xll.ECONOMATICA($Q$6,$Q$8,,$B22&amp;D$5&amp;YEAR($Q$7),,,,)=D20),"",_xll.ECONOMATICA($Q$6,$Q$8,,$B22&amp;D$5&amp;YEAR($Q$7),,,,)),"")</f>
        <v>120355.79</v>
      </c>
      <c r="E22" s="39">
        <f>IFERROR(IF(OR(_xll.ECONOMATICA($Q$6,$Q$8,,$B22&amp;E$5&amp;YEAR($Q$7),,,,)=E21,_xll.ECONOMATICA($Q$6,$Q$8,,$B22&amp;E$5&amp;YEAR($Q$7),,,,)=E20),"",_xll.ECONOMATICA($Q$6,$Q$8,,$B22&amp;E$5&amp;YEAR($Q$7),,,,)),"")</f>
        <v>116549.44</v>
      </c>
      <c r="F22" s="39" t="str">
        <f>IFERROR(IF(OR(_xll.ECONOMATICA($Q$6,$Q$8,,$B22&amp;F$5&amp;YEAR($Q$7),,,,)=F21,_xll.ECONOMATICA($Q$6,$Q$8,,$B22&amp;F$5&amp;YEAR($Q$7),,,,)=F20),"",_xll.ECONOMATICA($Q$6,$Q$8,,$B22&amp;F$5&amp;YEAR($Q$7),,,,)),"")</f>
        <v/>
      </c>
      <c r="G22" s="39">
        <f>IFERROR(IF(OR(_xll.ECONOMATICA($Q$6,$Q$8,,$B22&amp;G$5&amp;YEAR($Q$7),,,,)=G21,_xll.ECONOMATICA($Q$6,$Q$8,,$B22&amp;G$5&amp;YEAR($Q$7),,,,)=G20),"",_xll.ECONOMATICA($Q$6,$Q$8,,$B22&amp;G$5&amp;YEAR($Q$7),,,,)),"")</f>
        <v>122937.87</v>
      </c>
      <c r="H22" s="39">
        <f>IFERROR(IF(OR(_xll.ECONOMATICA($Q$6,$Q$8,,$B22&amp;H$5&amp;YEAR($Q$7),,,,)=H21,_xll.ECONOMATICA($Q$6,$Q$8,,$B22&amp;H$5&amp;YEAR($Q$7),,,,)=H20),"",_xll.ECONOMATICA($Q$6,$Q$8,,$B22&amp;H$5&amp;YEAR($Q$7),,,,)),"")</f>
        <v>128057.22</v>
      </c>
      <c r="I22" s="39" t="str">
        <f>IFERROR(IF(OR(_xll.ECONOMATICA($Q$6,$Q$8,,$B22&amp;I$5&amp;YEAR($Q$7),,,,)=I21,_xll.ECONOMATICA($Q$6,$Q$8,,$B22&amp;I$5&amp;YEAR($Q$7),,,,)=I20),"",_xll.ECONOMATICA($Q$6,$Q$8,,$B22&amp;I$5&amp;YEAR($Q$7),,,,)),"")</f>
        <v/>
      </c>
      <c r="J22" s="39">
        <f>IFERROR(IF(OR(_xll.ECONOMATICA($Q$6,$Q$8,,$B22&amp;J$5&amp;YEAR($Q$7),,,,)=J21,_xll.ECONOMATICA($Q$6,$Q$8,,$B22&amp;J$5&amp;YEAR($Q$7),,,,)=J20),"",_xll.ECONOMATICA($Q$6,$Q$8,,$B22&amp;J$5&amp;YEAR($Q$7),,,,)),"")</f>
        <v>117903.81</v>
      </c>
      <c r="K22" s="39">
        <f>IFERROR(IF(OR(_xll.ECONOMATICA($Q$6,$Q$8,,$B22&amp;K$5&amp;YEAR($Q$7),,,,)=K21,_xll.ECONOMATICA($Q$6,$Q$8,,$B22&amp;K$5&amp;YEAR($Q$7),,,,)=K20),"",_xll.ECONOMATICA($Q$6,$Q$8,,$B22&amp;K$5&amp;YEAR($Q$7),,,,)),"")</f>
        <v>111439.37</v>
      </c>
      <c r="L22" s="39" t="str">
        <f>IFERROR(IF(OR(_xll.ECONOMATICA($Q$6,$Q$8,,$B22&amp;L$5&amp;YEAR($Q$7),,,,)=L21,_xll.ECONOMATICA($Q$6,$Q$8,,$B22&amp;L$5&amp;YEAR($Q$7),,,,)=L20),"",_xll.ECONOMATICA($Q$6,$Q$8,,$B22&amp;L$5&amp;YEAR($Q$7),,,,)),"")</f>
        <v/>
      </c>
      <c r="M22" s="39">
        <f>IFERROR(IF(OR(_xll.ECONOMATICA($Q$6,$Q$8,,$B22&amp;M$5&amp;YEAR($Q$7),,,,)=M21,_xll.ECONOMATICA($Q$6,$Q$8,,$B22&amp;M$5&amp;YEAR($Q$7),,,,)=M20),"",_xll.ECONOMATICA($Q$6,$Q$8,,$B22&amp;M$5&amp;YEAR($Q$7),,,,)),"")</f>
        <v>102948.45</v>
      </c>
      <c r="N22" s="40">
        <f>IFERROR(IF(OR(_xll.ECONOMATICA($Q$6,$Q$8,,$B22&amp;N$5&amp;YEAR($Q$7),,,,)=N21,_xll.ECONOMATICA($Q$6,$Q$8,,$B22&amp;N$5&amp;YEAR($Q$7),,,,)=N20),"",_xll.ECONOMATICA($Q$6,$Q$8,,$B22&amp;N$5&amp;YEAR($Q$7),,,,)),"")</f>
        <v>107200.56</v>
      </c>
      <c r="O22" s="37"/>
      <c r="P22" s="72" t="s">
        <v>28</v>
      </c>
      <c r="Q22" s="60">
        <f>_xll.ECONOMATICA($Q$6,"Return M","YTD",$Q$7,,,,"Decimal",,,,{"jtc.per=0";"std.tec.dret.per=0"})</f>
        <v>3.6632952141999998E-2</v>
      </c>
      <c r="R22" s="14" t="s">
        <v>65</v>
      </c>
    </row>
    <row r="23" spans="2:18" ht="16.2" thickBot="1" x14ac:dyDescent="0.35">
      <c r="B23" s="38">
        <v>18</v>
      </c>
      <c r="C23" s="39">
        <f>IFERROR(IF(OR(_xll.ECONOMATICA($Q$6,$Q$8,,$B23&amp;C$5&amp;YEAR($Q$7),,,,)=C22,_xll.ECONOMATICA($Q$6,$Q$8,,$B23&amp;C$5&amp;YEAR($Q$7),,,,)=C21),"",_xll.ECONOMATICA($Q$6,$Q$8,,$B23&amp;C$5&amp;YEAR($Q$7),,,,)),"")</f>
        <v>121241.63</v>
      </c>
      <c r="D23" s="39">
        <f>IFERROR(IF(OR(_xll.ECONOMATICA($Q$6,$Q$8,,$B23&amp;D$5&amp;YEAR($Q$7),,,,)=D22,_xll.ECONOMATICA($Q$6,$Q$8,,$B23&amp;D$5&amp;YEAR($Q$7),,,,)=D21),"",_xll.ECONOMATICA($Q$6,$Q$8,,$B23&amp;D$5&amp;YEAR($Q$7),,,,)),"")</f>
        <v>119198.97</v>
      </c>
      <c r="E23" s="39">
        <f>IFERROR(IF(OR(_xll.ECONOMATICA($Q$6,$Q$8,,$B23&amp;E$5&amp;YEAR($Q$7),,,,)=E22,_xll.ECONOMATICA($Q$6,$Q$8,,$B23&amp;E$5&amp;YEAR($Q$7),,,,)=E21),"",_xll.ECONOMATICA($Q$6,$Q$8,,$B23&amp;E$5&amp;YEAR($Q$7),,,,)),"")</f>
        <v>114835.43</v>
      </c>
      <c r="F23" s="39" t="str">
        <f>IFERROR(IF(OR(_xll.ECONOMATICA($Q$6,$Q$8,,$B23&amp;F$5&amp;YEAR($Q$7),,,,)=F22,_xll.ECONOMATICA($Q$6,$Q$8,,$B23&amp;F$5&amp;YEAR($Q$7),,,,)=F21),"",_xll.ECONOMATICA($Q$6,$Q$8,,$B23&amp;F$5&amp;YEAR($Q$7),,,,)),"")</f>
        <v/>
      </c>
      <c r="G23" s="39">
        <f>IFERROR(IF(OR(_xll.ECONOMATICA($Q$6,$Q$8,,$B23&amp;G$5&amp;YEAR($Q$7),,,,)=G22,_xll.ECONOMATICA($Q$6,$Q$8,,$B23&amp;G$5&amp;YEAR($Q$7),,,,)=G21),"",_xll.ECONOMATICA($Q$6,$Q$8,,$B23&amp;G$5&amp;YEAR($Q$7),,,,)),"")</f>
        <v>122979.96</v>
      </c>
      <c r="H23" s="39">
        <f>IFERROR(IF(OR(_xll.ECONOMATICA($Q$6,$Q$8,,$B23&amp;H$5&amp;YEAR($Q$7),,,,)=H22,_xll.ECONOMATICA($Q$6,$Q$8,,$B23&amp;H$5&amp;YEAR($Q$7),,,,)=H21),"",_xll.ECONOMATICA($Q$6,$Q$8,,$B23&amp;H$5&amp;YEAR($Q$7),,,,)),"")</f>
        <v>128405.35</v>
      </c>
      <c r="I23" s="39" t="str">
        <f>IFERROR(IF(OR(_xll.ECONOMATICA($Q$6,$Q$8,,$B23&amp;I$5&amp;YEAR($Q$7),,,,)=I22,_xll.ECONOMATICA($Q$6,$Q$8,,$B23&amp;I$5&amp;YEAR($Q$7),,,,)=I21),"",_xll.ECONOMATICA($Q$6,$Q$8,,$B23&amp;I$5&amp;YEAR($Q$7),,,,)),"")</f>
        <v/>
      </c>
      <c r="J23" s="39">
        <f>IFERROR(IF(OR(_xll.ECONOMATICA($Q$6,$Q$8,,$B23&amp;J$5&amp;YEAR($Q$7),,,,)=J22,_xll.ECONOMATICA($Q$6,$Q$8,,$B23&amp;J$5&amp;YEAR($Q$7),,,,)=J21),"",_xll.ECONOMATICA($Q$6,$Q$8,,$B23&amp;J$5&amp;YEAR($Q$7),,,,)),"")</f>
        <v>116642.62</v>
      </c>
      <c r="K23" s="39" t="str">
        <f>IFERROR(IF(OR(_xll.ECONOMATICA($Q$6,$Q$8,,$B23&amp;K$5&amp;YEAR($Q$7),,,,)=K22,_xll.ECONOMATICA($Q$6,$Q$8,,$B23&amp;K$5&amp;YEAR($Q$7),,,,)=K21),"",_xll.ECONOMATICA($Q$6,$Q$8,,$B23&amp;K$5&amp;YEAR($Q$7),,,,)),"")</f>
        <v/>
      </c>
      <c r="L23" s="39">
        <f>IFERROR(IF(OR(_xll.ECONOMATICA($Q$6,$Q$8,,$B23&amp;L$5&amp;YEAR($Q$7),,,,)=L22,_xll.ECONOMATICA($Q$6,$Q$8,,$B23&amp;L$5&amp;YEAR($Q$7),,,,)=L21),"",_xll.ECONOMATICA($Q$6,$Q$8,,$B23&amp;L$5&amp;YEAR($Q$7),,,,)),"")</f>
        <v>114428.18</v>
      </c>
      <c r="M23" s="39">
        <f>IFERROR(IF(OR(_xll.ECONOMATICA($Q$6,$Q$8,,$B23&amp;M$5&amp;YEAR($Q$7),,,,)=M22,_xll.ECONOMATICA($Q$6,$Q$8,,$B23&amp;M$5&amp;YEAR($Q$7),,,,)=M21),"",_xll.ECONOMATICA($Q$6,$Q$8,,$B23&amp;M$5&amp;YEAR($Q$7),,,,)),"")</f>
        <v>102426</v>
      </c>
      <c r="N23" s="40" t="str">
        <f>IFERROR(IF(OR(_xll.ECONOMATICA($Q$6,$Q$8,,$B23&amp;N$5&amp;YEAR($Q$7),,,,)=N22,_xll.ECONOMATICA($Q$6,$Q$8,,$B23&amp;N$5&amp;YEAR($Q$7),,,,)=N21),"",_xll.ECONOMATICA($Q$6,$Q$8,,$B23&amp;N$5&amp;YEAR($Q$7),,,,)),"")</f>
        <v/>
      </c>
      <c r="O23" s="37"/>
      <c r="P23" s="73" t="s">
        <v>29</v>
      </c>
      <c r="Q23" s="68">
        <f>_xll.ECONOMATICA($Q$6,"Return M","YTD",$Q$7,,,,"Decimal",,,,{"jtc.per=0";"std.tec.dret.per=0";"std.tec.dret.mom=true"})</f>
        <v>-4.8660003463E-2</v>
      </c>
      <c r="R23" s="14" t="s">
        <v>65</v>
      </c>
    </row>
    <row r="24" spans="2:18" ht="16.8" thickTop="1" thickBot="1" x14ac:dyDescent="0.35">
      <c r="B24" s="41">
        <v>19</v>
      </c>
      <c r="C24" s="39">
        <f>IFERROR(IF(OR(_xll.ECONOMATICA($Q$6,$Q$8,,$B24&amp;C$5&amp;YEAR($Q$7),,,,)=C23,_xll.ECONOMATICA($Q$6,$Q$8,,$B24&amp;C$5&amp;YEAR($Q$7),,,,)=C22),"",_xll.ECONOMATICA($Q$6,$Q$8,,$B24&amp;C$5&amp;YEAR($Q$7),,,,)),"")</f>
        <v>120636.39</v>
      </c>
      <c r="D24" s="39">
        <f>IFERROR(IF(OR(_xll.ECONOMATICA($Q$6,$Q$8,,$B24&amp;D$5&amp;YEAR($Q$7),,,,)=D23,_xll.ECONOMATICA($Q$6,$Q$8,,$B24&amp;D$5&amp;YEAR($Q$7),,,,)=D22),"",_xll.ECONOMATICA($Q$6,$Q$8,,$B24&amp;D$5&amp;YEAR($Q$7),,,,)),"")</f>
        <v>118430.53</v>
      </c>
      <c r="E24" s="39">
        <f>IFERROR(IF(OR(_xll.ECONOMATICA($Q$6,$Q$8,,$B24&amp;E$5&amp;YEAR($Q$7),,,,)=E23,_xll.ECONOMATICA($Q$6,$Q$8,,$B24&amp;E$5&amp;YEAR($Q$7),,,,)=E22),"",_xll.ECONOMATICA($Q$6,$Q$8,,$B24&amp;E$5&amp;YEAR($Q$7),,,,)),"")</f>
        <v>116221.58</v>
      </c>
      <c r="F24" s="39">
        <f>IFERROR(IF(OR(_xll.ECONOMATICA($Q$6,$Q$8,,$B24&amp;F$5&amp;YEAR($Q$7),,,,)=F23,_xll.ECONOMATICA($Q$6,$Q$8,,$B24&amp;F$5&amp;YEAR($Q$7),,,,)=F22),"",_xll.ECONOMATICA($Q$6,$Q$8,,$B24&amp;F$5&amp;YEAR($Q$7),,,,)),"")</f>
        <v>120933.78</v>
      </c>
      <c r="G24" s="39">
        <f>IFERROR(IF(OR(_xll.ECONOMATICA($Q$6,$Q$8,,$B24&amp;G$5&amp;YEAR($Q$7),,,,)=G23,_xll.ECONOMATICA($Q$6,$Q$8,,$B24&amp;G$5&amp;YEAR($Q$7),,,,)=G22),"",_xll.ECONOMATICA($Q$6,$Q$8,,$B24&amp;G$5&amp;YEAR($Q$7),,,,)),"")</f>
        <v>122636.3</v>
      </c>
      <c r="H24" s="39" t="str">
        <f>IFERROR(IF(OR(_xll.ECONOMATICA($Q$6,$Q$8,,$B24&amp;H$5&amp;YEAR($Q$7),,,,)=H23,_xll.ECONOMATICA($Q$6,$Q$8,,$B24&amp;H$5&amp;YEAR($Q$7),,,,)=H22),"",_xll.ECONOMATICA($Q$6,$Q$8,,$B24&amp;H$5&amp;YEAR($Q$7),,,,)),"")</f>
        <v/>
      </c>
      <c r="I24" s="39">
        <f>IFERROR(IF(OR(_xll.ECONOMATICA($Q$6,$Q$8,,$B24&amp;I$5&amp;YEAR($Q$7),,,,)=I23,_xll.ECONOMATICA($Q$6,$Q$8,,$B24&amp;I$5&amp;YEAR($Q$7),,,,)=I22),"",_xll.ECONOMATICA($Q$6,$Q$8,,$B24&amp;I$5&amp;YEAR($Q$7),,,,)),"")</f>
        <v>124394.57</v>
      </c>
      <c r="J24" s="39">
        <f>IFERROR(IF(OR(_xll.ECONOMATICA($Q$6,$Q$8,,$B24&amp;J$5&amp;YEAR($Q$7),,,,)=J23,_xll.ECONOMATICA($Q$6,$Q$8,,$B24&amp;J$5&amp;YEAR($Q$7),,,,)=J22),"",_xll.ECONOMATICA($Q$6,$Q$8,,$B24&amp;J$5&amp;YEAR($Q$7),,,,)),"")</f>
        <v>117164.69</v>
      </c>
      <c r="K24" s="39" t="str">
        <f>IFERROR(IF(OR(_xll.ECONOMATICA($Q$6,$Q$8,,$B24&amp;K$5&amp;YEAR($Q$7),,,,)=K23,_xll.ECONOMATICA($Q$6,$Q$8,,$B24&amp;K$5&amp;YEAR($Q$7),,,,)=K22),"",_xll.ECONOMATICA($Q$6,$Q$8,,$B24&amp;K$5&amp;YEAR($Q$7),,,,)),"")</f>
        <v/>
      </c>
      <c r="L24" s="39">
        <f>IFERROR(IF(OR(_xll.ECONOMATICA($Q$6,$Q$8,,$B24&amp;L$5&amp;YEAR($Q$7),,,,)=L23,_xll.ECONOMATICA($Q$6,$Q$8,,$B24&amp;L$5&amp;YEAR($Q$7),,,,)=L22),"",_xll.ECONOMATICA($Q$6,$Q$8,,$B24&amp;L$5&amp;YEAR($Q$7),,,,)),"")</f>
        <v>110672.76</v>
      </c>
      <c r="M24" s="39">
        <f>IFERROR(IF(OR(_xll.ECONOMATICA($Q$6,$Q$8,,$B24&amp;M$5&amp;YEAR($Q$7),,,,)=M23,_xll.ECONOMATICA($Q$6,$Q$8,,$B24&amp;M$5&amp;YEAR($Q$7),,,,)=M22),"",_xll.ECONOMATICA($Q$6,$Q$8,,$B24&amp;M$5&amp;YEAR($Q$7),,,,)),"")</f>
        <v>103035.02</v>
      </c>
      <c r="N24" s="40" t="str">
        <f>IFERROR(IF(OR(_xll.ECONOMATICA($Q$6,$Q$8,,$B24&amp;N$5&amp;YEAR($Q$7),,,,)=N23,_xll.ECONOMATICA($Q$6,$Q$8,,$B24&amp;N$5&amp;YEAR($Q$7),,,,)=N22),"",_xll.ECONOMATICA($Q$6,$Q$8,,$B24&amp;N$5&amp;YEAR($Q$7),,,,)),"")</f>
        <v/>
      </c>
      <c r="O24" s="37"/>
      <c r="P24" s="74"/>
      <c r="Q24" s="50"/>
      <c r="R24" s="49"/>
    </row>
    <row r="25" spans="2:18" ht="16.2" thickTop="1" x14ac:dyDescent="0.3">
      <c r="B25" s="38">
        <v>20</v>
      </c>
      <c r="C25" s="39">
        <f>IFERROR(IF(OR(_xll.ECONOMATICA($Q$6,$Q$8,,$B25&amp;C$5&amp;YEAR($Q$7),,,,)=C24,_xll.ECONOMATICA($Q$6,$Q$8,,$B25&amp;C$5&amp;YEAR($Q$7),,,,)=C23),"",_xll.ECONOMATICA($Q$6,$Q$8,,$B25&amp;C$5&amp;YEAR($Q$7),,,,)),"")</f>
        <v>119646.39999999999</v>
      </c>
      <c r="D25" s="39" t="str">
        <f>IFERROR(IF(OR(_xll.ECONOMATICA($Q$6,$Q$8,,$B25&amp;D$5&amp;YEAR($Q$7),,,,)=D24,_xll.ECONOMATICA($Q$6,$Q$8,,$B25&amp;D$5&amp;YEAR($Q$7),,,,)=D23),"",_xll.ECONOMATICA($Q$6,$Q$8,,$B25&amp;D$5&amp;YEAR($Q$7),,,,)),"")</f>
        <v/>
      </c>
      <c r="E25" s="39" t="str">
        <f>IFERROR(IF(OR(_xll.ECONOMATICA($Q$6,$Q$8,,$B25&amp;E$5&amp;YEAR($Q$7),,,,)=E24,_xll.ECONOMATICA($Q$6,$Q$8,,$B25&amp;E$5&amp;YEAR($Q$7),,,,)=E23),"",_xll.ECONOMATICA($Q$6,$Q$8,,$B25&amp;E$5&amp;YEAR($Q$7),,,,)),"")</f>
        <v/>
      </c>
      <c r="F25" s="39">
        <f>IFERROR(IF(OR(_xll.ECONOMATICA($Q$6,$Q$8,,$B25&amp;F$5&amp;YEAR($Q$7),,,,)=F24,_xll.ECONOMATICA($Q$6,$Q$8,,$B25&amp;F$5&amp;YEAR($Q$7),,,,)=F23),"",_xll.ECONOMATICA($Q$6,$Q$8,,$B25&amp;F$5&amp;YEAR($Q$7),,,,)),"")</f>
        <v>120061.99</v>
      </c>
      <c r="G25" s="39">
        <f>IFERROR(IF(OR(_xll.ECONOMATICA($Q$6,$Q$8,,$B25&amp;G$5&amp;YEAR($Q$7),,,,)=G24,_xll.ECONOMATICA($Q$6,$Q$8,,$B25&amp;G$5&amp;YEAR($Q$7),,,,)=G23),"",_xll.ECONOMATICA($Q$6,$Q$8,,$B25&amp;G$5&amp;YEAR($Q$7),,,,)),"")</f>
        <v>122700.79</v>
      </c>
      <c r="H25" s="39" t="str">
        <f>IFERROR(IF(OR(_xll.ECONOMATICA($Q$6,$Q$8,,$B25&amp;H$5&amp;YEAR($Q$7),,,,)=H24,_xll.ECONOMATICA($Q$6,$Q$8,,$B25&amp;H$5&amp;YEAR($Q$7),,,,)=H23),"",_xll.ECONOMATICA($Q$6,$Q$8,,$B25&amp;H$5&amp;YEAR($Q$7),,,,)),"")</f>
        <v/>
      </c>
      <c r="I25" s="39">
        <f>IFERROR(IF(OR(_xll.ECONOMATICA($Q$6,$Q$8,,$B25&amp;I$5&amp;YEAR($Q$7),,,,)=I24,_xll.ECONOMATICA($Q$6,$Q$8,,$B25&amp;I$5&amp;YEAR($Q$7),,,,)=I23),"",_xll.ECONOMATICA($Q$6,$Q$8,,$B25&amp;I$5&amp;YEAR($Q$7),,,,)),"")</f>
        <v>125401.36</v>
      </c>
      <c r="J25" s="39">
        <f>IFERROR(IF(OR(_xll.ECONOMATICA($Q$6,$Q$8,,$B25&amp;J$5&amp;YEAR($Q$7),,,,)=J24,_xll.ECONOMATICA($Q$6,$Q$8,,$B25&amp;J$5&amp;YEAR($Q$7),,,,)=J23),"",_xll.ECONOMATICA($Q$6,$Q$8,,$B25&amp;J$5&amp;YEAR($Q$7),,,,)),"")</f>
        <v>118052.77</v>
      </c>
      <c r="K25" s="39">
        <f>IFERROR(IF(OR(_xll.ECONOMATICA($Q$6,$Q$8,,$B25&amp;K$5&amp;YEAR($Q$7),,,,)=K24,_xll.ECONOMATICA($Q$6,$Q$8,,$B25&amp;K$5&amp;YEAR($Q$7),,,,)=K23),"",_xll.ECONOMATICA($Q$6,$Q$8,,$B25&amp;K$5&amp;YEAR($Q$7),,,,)),"")</f>
        <v>108843.74</v>
      </c>
      <c r="L25" s="39">
        <f>IFERROR(IF(OR(_xll.ECONOMATICA($Q$6,$Q$8,,$B25&amp;L$5&amp;YEAR($Q$7),,,,)=L24,_xll.ECONOMATICA($Q$6,$Q$8,,$B25&amp;L$5&amp;YEAR($Q$7),,,,)=L23),"",_xll.ECONOMATICA($Q$6,$Q$8,,$B25&amp;L$5&amp;YEAR($Q$7),,,,)),"")</f>
        <v>110786.43</v>
      </c>
      <c r="M25" s="39" t="str">
        <f>IFERROR(IF(OR(_xll.ECONOMATICA($Q$6,$Q$8,,$B25&amp;M$5&amp;YEAR($Q$7),,,,)=M24,_xll.ECONOMATICA($Q$6,$Q$8,,$B25&amp;M$5&amp;YEAR($Q$7),,,,)=M23),"",_xll.ECONOMATICA($Q$6,$Q$8,,$B25&amp;M$5&amp;YEAR($Q$7),,,,)),"")</f>
        <v/>
      </c>
      <c r="N25" s="40">
        <f>IFERROR(IF(OR(_xll.ECONOMATICA($Q$6,$Q$8,,$B25&amp;N$5&amp;YEAR($Q$7),,,,)=N24,_xll.ECONOMATICA($Q$6,$Q$8,,$B25&amp;N$5&amp;YEAR($Q$7),,,,)=N23),"",_xll.ECONOMATICA($Q$6,$Q$8,,$B25&amp;N$5&amp;YEAR($Q$7),,,,)),"")</f>
        <v>105019.78</v>
      </c>
      <c r="O25" s="37"/>
      <c r="P25" s="70" t="s">
        <v>25</v>
      </c>
      <c r="Q25" s="67">
        <f>_xll.ECONOMATICA($Q$6,"return","YTD",$Q$7,,,,"decimal",,,,)</f>
        <v>-0.1157270997</v>
      </c>
      <c r="R25" s="14" t="s">
        <v>65</v>
      </c>
    </row>
    <row r="26" spans="2:18" ht="16.2" thickBot="1" x14ac:dyDescent="0.35">
      <c r="B26" s="41">
        <v>21</v>
      </c>
      <c r="C26" s="39">
        <f>IFERROR(IF(OR(_xll.ECONOMATICA($Q$6,$Q$8,,$B26&amp;C$5&amp;YEAR($Q$7),,,,)=C25,_xll.ECONOMATICA($Q$6,$Q$8,,$B26&amp;C$5&amp;YEAR($Q$7),,,,)=C24),"",_xll.ECONOMATICA($Q$6,$Q$8,,$B26&amp;C$5&amp;YEAR($Q$7),,,,)),"")</f>
        <v>118328.99</v>
      </c>
      <c r="D26" s="39" t="str">
        <f>IFERROR(IF(OR(_xll.ECONOMATICA($Q$6,$Q$8,,$B26&amp;D$5&amp;YEAR($Q$7),,,,)=D25,_xll.ECONOMATICA($Q$6,$Q$8,,$B26&amp;D$5&amp;YEAR($Q$7),,,,)=D24),"",_xll.ECONOMATICA($Q$6,$Q$8,,$B26&amp;D$5&amp;YEAR($Q$7),,,,)),"")</f>
        <v/>
      </c>
      <c r="E26" s="39" t="str">
        <f>IFERROR(IF(OR(_xll.ECONOMATICA($Q$6,$Q$8,,$B26&amp;E$5&amp;YEAR($Q$7),,,,)=E25,_xll.ECONOMATICA($Q$6,$Q$8,,$B26&amp;E$5&amp;YEAR($Q$7),,,,)=E24),"",_xll.ECONOMATICA($Q$6,$Q$8,,$B26&amp;E$5&amp;YEAR($Q$7),,,,)),"")</f>
        <v/>
      </c>
      <c r="F26" s="39" t="str">
        <f>IFERROR(IF(OR(_xll.ECONOMATICA($Q$6,$Q$8,,$B26&amp;F$5&amp;YEAR($Q$7),,,,)=F25,_xll.ECONOMATICA($Q$6,$Q$8,,$B26&amp;F$5&amp;YEAR($Q$7),,,,)=F24),"",_xll.ECONOMATICA($Q$6,$Q$8,,$B26&amp;F$5&amp;YEAR($Q$7),,,,)),"")</f>
        <v/>
      </c>
      <c r="G26" s="39">
        <f>IFERROR(IF(OR(_xll.ECONOMATICA($Q$6,$Q$8,,$B26&amp;G$5&amp;YEAR($Q$7),,,,)=G25,_xll.ECONOMATICA($Q$6,$Q$8,,$B26&amp;G$5&amp;YEAR($Q$7),,,,)=G24),"",_xll.ECONOMATICA($Q$6,$Q$8,,$B26&amp;G$5&amp;YEAR($Q$7),,,,)),"")</f>
        <v>122592.47</v>
      </c>
      <c r="H26" s="39">
        <f>IFERROR(IF(OR(_xll.ECONOMATICA($Q$6,$Q$8,,$B26&amp;H$5&amp;YEAR($Q$7),,,,)=H25,_xll.ECONOMATICA($Q$6,$Q$8,,$B26&amp;H$5&amp;YEAR($Q$7),,,,)=H24),"",_xll.ECONOMATICA($Q$6,$Q$8,,$B26&amp;H$5&amp;YEAR($Q$7),,,,)),"")</f>
        <v>129264.96000000001</v>
      </c>
      <c r="I26" s="39">
        <f>IFERROR(IF(OR(_xll.ECONOMATICA($Q$6,$Q$8,,$B26&amp;I$5&amp;YEAR($Q$7),,,,)=I25,_xll.ECONOMATICA($Q$6,$Q$8,,$B26&amp;I$5&amp;YEAR($Q$7),,,,)=I24),"",_xll.ECONOMATICA($Q$6,$Q$8,,$B26&amp;I$5&amp;YEAR($Q$7),,,,)),"")</f>
        <v>125929.25</v>
      </c>
      <c r="J26" s="39" t="str">
        <f>IFERROR(IF(OR(_xll.ECONOMATICA($Q$6,$Q$8,,$B26&amp;J$5&amp;YEAR($Q$7),,,,)=J25,_xll.ECONOMATICA($Q$6,$Q$8,,$B26&amp;J$5&amp;YEAR($Q$7),,,,)=J24),"",_xll.ECONOMATICA($Q$6,$Q$8,,$B26&amp;J$5&amp;YEAR($Q$7),,,,)),"")</f>
        <v/>
      </c>
      <c r="K26" s="39">
        <f>IFERROR(IF(OR(_xll.ECONOMATICA($Q$6,$Q$8,,$B26&amp;K$5&amp;YEAR($Q$7),,,,)=K25,_xll.ECONOMATICA($Q$6,$Q$8,,$B26&amp;K$5&amp;YEAR($Q$7),,,,)=K24),"",_xll.ECONOMATICA($Q$6,$Q$8,,$B26&amp;K$5&amp;YEAR($Q$7),,,,)),"")</f>
        <v>110249.73</v>
      </c>
      <c r="L26" s="39">
        <f>IFERROR(IF(OR(_xll.ECONOMATICA($Q$6,$Q$8,,$B26&amp;L$5&amp;YEAR($Q$7),,,,)=L25,_xll.ECONOMATICA($Q$6,$Q$8,,$B26&amp;L$5&amp;YEAR($Q$7),,,,)=L24),"",_xll.ECONOMATICA($Q$6,$Q$8,,$B26&amp;L$5&amp;YEAR($Q$7),,,,)),"")</f>
        <v>107735.01</v>
      </c>
      <c r="M26" s="39" t="str">
        <f>IFERROR(IF(OR(_xll.ECONOMATICA($Q$6,$Q$8,,$B26&amp;M$5&amp;YEAR($Q$7),,,,)=M25,_xll.ECONOMATICA($Q$6,$Q$8,,$B26&amp;M$5&amp;YEAR($Q$7),,,,)=M24),"",_xll.ECONOMATICA($Q$6,$Q$8,,$B26&amp;M$5&amp;YEAR($Q$7),,,,)),"")</f>
        <v/>
      </c>
      <c r="N26" s="40">
        <f>IFERROR(IF(OR(_xll.ECONOMATICA($Q$6,$Q$8,,$B26&amp;N$5&amp;YEAR($Q$7),,,,)=N25,_xll.ECONOMATICA($Q$6,$Q$8,,$B26&amp;N$5&amp;YEAR($Q$7),,,,)=N24),"",_xll.ECONOMATICA($Q$6,$Q$8,,$B26&amp;N$5&amp;YEAR($Q$7),,,,)),"")</f>
        <v>105499.88</v>
      </c>
      <c r="O26" s="37"/>
      <c r="P26" s="73" t="s">
        <v>30</v>
      </c>
      <c r="Q26" s="68">
        <f>_xll.ECONOMATICA($Q$6,"return","YTD",$Q$7,,,,"decimal",,,,{"std.tec.ppr.per=2";"std.tec.ppr.pertd=false"})</f>
        <v>-1.0615896555E-2</v>
      </c>
      <c r="R26" s="14" t="s">
        <v>65</v>
      </c>
    </row>
    <row r="27" spans="2:18" ht="16.8" thickTop="1" thickBot="1" x14ac:dyDescent="0.35">
      <c r="B27" s="38">
        <v>22</v>
      </c>
      <c r="C27" s="39">
        <f>IFERROR(IF(OR(_xll.ECONOMATICA($Q$6,$Q$8,,$B27&amp;C$5&amp;YEAR($Q$7),,,,)=C26,_xll.ECONOMATICA($Q$6,$Q$8,,$B27&amp;C$5&amp;YEAR($Q$7),,,,)=C25),"",_xll.ECONOMATICA($Q$6,$Q$8,,$B27&amp;C$5&amp;YEAR($Q$7),,,,)),"")</f>
        <v>117380.49</v>
      </c>
      <c r="D27" s="39">
        <f>IFERROR(IF(OR(_xll.ECONOMATICA($Q$6,$Q$8,,$B27&amp;D$5&amp;YEAR($Q$7),,,,)=D26,_xll.ECONOMATICA($Q$6,$Q$8,,$B27&amp;D$5&amp;YEAR($Q$7),,,,)=D25),"",_xll.ECONOMATICA($Q$6,$Q$8,,$B27&amp;D$5&amp;YEAR($Q$7),,,,)),"")</f>
        <v>112667.7</v>
      </c>
      <c r="E27" s="39">
        <f>IFERROR(IF(OR(_xll.ECONOMATICA($Q$6,$Q$8,,$B27&amp;E$5&amp;YEAR($Q$7),,,,)=E26,_xll.ECONOMATICA($Q$6,$Q$8,,$B27&amp;E$5&amp;YEAR($Q$7),,,,)=E25),"",_xll.ECONOMATICA($Q$6,$Q$8,,$B27&amp;E$5&amp;YEAR($Q$7),,,,)),"")</f>
        <v>114978.86</v>
      </c>
      <c r="F27" s="39">
        <f>IFERROR(IF(OR(_xll.ECONOMATICA($Q$6,$Q$8,,$B27&amp;F$5&amp;YEAR($Q$7),,,,)=F26,_xll.ECONOMATICA($Q$6,$Q$8,,$B27&amp;F$5&amp;YEAR($Q$7),,,,)=F25),"",_xll.ECONOMATICA($Q$6,$Q$8,,$B27&amp;F$5&amp;YEAR($Q$7),,,,)),"")</f>
        <v>119371.48</v>
      </c>
      <c r="G27" s="39" t="str">
        <f>IFERROR(IF(OR(_xll.ECONOMATICA($Q$6,$Q$8,,$B27&amp;G$5&amp;YEAR($Q$7),,,,)=G26,_xll.ECONOMATICA($Q$6,$Q$8,,$B27&amp;G$5&amp;YEAR($Q$7),,,,)=G25),"",_xll.ECONOMATICA($Q$6,$Q$8,,$B27&amp;G$5&amp;YEAR($Q$7),,,,)),"")</f>
        <v/>
      </c>
      <c r="H27" s="39">
        <f>IFERROR(IF(OR(_xll.ECONOMATICA($Q$6,$Q$8,,$B27&amp;H$5&amp;YEAR($Q$7),,,,)=H26,_xll.ECONOMATICA($Q$6,$Q$8,,$B27&amp;H$5&amp;YEAR($Q$7),,,,)=H25),"",_xll.ECONOMATICA($Q$6,$Q$8,,$B27&amp;H$5&amp;YEAR($Q$7),,,,)),"")</f>
        <v>128767.45</v>
      </c>
      <c r="I27" s="39">
        <f>IFERROR(IF(OR(_xll.ECONOMATICA($Q$6,$Q$8,,$B27&amp;I$5&amp;YEAR($Q$7),,,,)=I26,_xll.ECONOMATICA($Q$6,$Q$8,,$B27&amp;I$5&amp;YEAR($Q$7),,,,)=I25),"",_xll.ECONOMATICA($Q$6,$Q$8,,$B27&amp;I$5&amp;YEAR($Q$7),,,,)),"")</f>
        <v>126146.66</v>
      </c>
      <c r="J27" s="39" t="str">
        <f>IFERROR(IF(OR(_xll.ECONOMATICA($Q$6,$Q$8,,$B27&amp;J$5&amp;YEAR($Q$7),,,,)=J26,_xll.ECONOMATICA($Q$6,$Q$8,,$B27&amp;J$5&amp;YEAR($Q$7),,,,)=J25),"",_xll.ECONOMATICA($Q$6,$Q$8,,$B27&amp;J$5&amp;YEAR($Q$7),,,,)),"")</f>
        <v/>
      </c>
      <c r="K27" s="39">
        <f>IFERROR(IF(OR(_xll.ECONOMATICA($Q$6,$Q$8,,$B27&amp;K$5&amp;YEAR($Q$7),,,,)=K26,_xll.ECONOMATICA($Q$6,$Q$8,,$B27&amp;K$5&amp;YEAR($Q$7),,,,)=K25),"",_xll.ECONOMATICA($Q$6,$Q$8,,$B27&amp;K$5&amp;YEAR($Q$7),,,,)),"")</f>
        <v>112282.28</v>
      </c>
      <c r="L27" s="39">
        <f>IFERROR(IF(OR(_xll.ECONOMATICA($Q$6,$Q$8,,$B27&amp;L$5&amp;YEAR($Q$7),,,,)=L26,_xll.ECONOMATICA($Q$6,$Q$8,,$B27&amp;L$5&amp;YEAR($Q$7),,,,)=L25),"",_xll.ECONOMATICA($Q$6,$Q$8,,$B27&amp;L$5&amp;YEAR($Q$7),,,,)),"")</f>
        <v>106296.18</v>
      </c>
      <c r="M27" s="39">
        <f>IFERROR(IF(OR(_xll.ECONOMATICA($Q$6,$Q$8,,$B27&amp;M$5&amp;YEAR($Q$7),,,,)=M26,_xll.ECONOMATICA($Q$6,$Q$8,,$B27&amp;M$5&amp;YEAR($Q$7),,,,)=M25),"",_xll.ECONOMATICA($Q$6,$Q$8,,$B27&amp;M$5&amp;YEAR($Q$7),,,,)),"")</f>
        <v>102122.37</v>
      </c>
      <c r="N27" s="40">
        <f>IFERROR(IF(OR(_xll.ECONOMATICA($Q$6,$Q$8,,$B27&amp;N$5&amp;YEAR($Q$7),,,,)=N26,_xll.ECONOMATICA($Q$6,$Q$8,,$B27&amp;N$5&amp;YEAR($Q$7),,,,)=N25),"",_xll.ECONOMATICA($Q$6,$Q$8,,$B27&amp;N$5&amp;YEAR($Q$7),,,,)),"")</f>
        <v>105243.72</v>
      </c>
      <c r="O27" s="37"/>
      <c r="P27" s="74"/>
      <c r="Q27" s="51"/>
      <c r="R27" s="49"/>
    </row>
    <row r="28" spans="2:18" ht="16.2" thickTop="1" x14ac:dyDescent="0.3">
      <c r="B28" s="41">
        <v>23</v>
      </c>
      <c r="C28" s="39" t="str">
        <f>IFERROR(IF(OR(_xll.ECONOMATICA($Q$6,$Q$8,,$B28&amp;C$5&amp;YEAR($Q$7),,,,)=C27,_xll.ECONOMATICA($Q$6,$Q$8,,$B28&amp;C$5&amp;YEAR($Q$7),,,,)=C26),"",_xll.ECONOMATICA($Q$6,$Q$8,,$B28&amp;C$5&amp;YEAR($Q$7),,,,)),"")</f>
        <v/>
      </c>
      <c r="D28" s="39">
        <f>IFERROR(IF(OR(_xll.ECONOMATICA($Q$6,$Q$8,,$B28&amp;D$5&amp;YEAR($Q$7),,,,)=D27,_xll.ECONOMATICA($Q$6,$Q$8,,$B28&amp;D$5&amp;YEAR($Q$7),,,,)=D26),"",_xll.ECONOMATICA($Q$6,$Q$8,,$B28&amp;D$5&amp;YEAR($Q$7),,,,)),"")</f>
        <v>115227.46</v>
      </c>
      <c r="E28" s="39">
        <f>IFERROR(IF(OR(_xll.ECONOMATICA($Q$6,$Q$8,,$B28&amp;E$5&amp;YEAR($Q$7),,,,)=E27,_xll.ECONOMATICA($Q$6,$Q$8,,$B28&amp;E$5&amp;YEAR($Q$7),,,,)=E26),"",_xll.ECONOMATICA($Q$6,$Q$8,,$B28&amp;E$5&amp;YEAR($Q$7),,,,)),"")</f>
        <v>113261.8</v>
      </c>
      <c r="F28" s="39">
        <f>IFERROR(IF(OR(_xll.ECONOMATICA($Q$6,$Q$8,,$B28&amp;F$5&amp;YEAR($Q$7),,,,)=F27,_xll.ECONOMATICA($Q$6,$Q$8,,$B28&amp;F$5&amp;YEAR($Q$7),,,,)=F26),"",_xll.ECONOMATICA($Q$6,$Q$8,,$B28&amp;F$5&amp;YEAR($Q$7),,,,)),"")</f>
        <v>120530.06</v>
      </c>
      <c r="G28" s="39" t="str">
        <f>IFERROR(IF(OR(_xll.ECONOMATICA($Q$6,$Q$8,,$B28&amp;G$5&amp;YEAR($Q$7),,,,)=G27,_xll.ECONOMATICA($Q$6,$Q$8,,$B28&amp;G$5&amp;YEAR($Q$7),,,,)=G26),"",_xll.ECONOMATICA($Q$6,$Q$8,,$B28&amp;G$5&amp;YEAR($Q$7),,,,)),"")</f>
        <v/>
      </c>
      <c r="H28" s="39">
        <f>IFERROR(IF(OR(_xll.ECONOMATICA($Q$6,$Q$8,,$B28&amp;H$5&amp;YEAR($Q$7),,,,)=H27,_xll.ECONOMATICA($Q$6,$Q$8,,$B28&amp;H$5&amp;YEAR($Q$7),,,,)=H26),"",_xll.ECONOMATICA($Q$6,$Q$8,,$B28&amp;H$5&amp;YEAR($Q$7),,,,)),"")</f>
        <v>128427.98</v>
      </c>
      <c r="I28" s="39">
        <f>IFERROR(IF(OR(_xll.ECONOMATICA($Q$6,$Q$8,,$B28&amp;I$5&amp;YEAR($Q$7),,,,)=I27,_xll.ECONOMATICA($Q$6,$Q$8,,$B28&amp;I$5&amp;YEAR($Q$7),,,,)=I26),"",_xll.ECONOMATICA($Q$6,$Q$8,,$B28&amp;I$5&amp;YEAR($Q$7),,,,)),"")</f>
        <v>125052.78</v>
      </c>
      <c r="J28" s="39">
        <f>IFERROR(IF(OR(_xll.ECONOMATICA($Q$6,$Q$8,,$B28&amp;J$5&amp;YEAR($Q$7),,,,)=J27,_xll.ECONOMATICA($Q$6,$Q$8,,$B28&amp;J$5&amp;YEAR($Q$7),,,,)=J26),"",_xll.ECONOMATICA($Q$6,$Q$8,,$B28&amp;J$5&amp;YEAR($Q$7),,,,)),"")</f>
        <v>117471.67</v>
      </c>
      <c r="K28" s="39">
        <f>IFERROR(IF(OR(_xll.ECONOMATICA($Q$6,$Q$8,,$B28&amp;K$5&amp;YEAR($Q$7),,,,)=K27,_xll.ECONOMATICA($Q$6,$Q$8,,$B28&amp;K$5&amp;YEAR($Q$7),,,,)=K26),"",_xll.ECONOMATICA($Q$6,$Q$8,,$B28&amp;K$5&amp;YEAR($Q$7),,,,)),"")</f>
        <v>114064.36</v>
      </c>
      <c r="L28" s="39" t="str">
        <f>IFERROR(IF(OR(_xll.ECONOMATICA($Q$6,$Q$8,,$B28&amp;L$5&amp;YEAR($Q$7),,,,)=L27,_xll.ECONOMATICA($Q$6,$Q$8,,$B28&amp;L$5&amp;YEAR($Q$7),,,,)=L26),"",_xll.ECONOMATICA($Q$6,$Q$8,,$B28&amp;L$5&amp;YEAR($Q$7),,,,)),"")</f>
        <v/>
      </c>
      <c r="M28" s="39">
        <f>IFERROR(IF(OR(_xll.ECONOMATICA($Q$6,$Q$8,,$B28&amp;M$5&amp;YEAR($Q$7),,,,)=M27,_xll.ECONOMATICA($Q$6,$Q$8,,$B28&amp;M$5&amp;YEAR($Q$7),,,,)=M26),"",_xll.ECONOMATICA($Q$6,$Q$8,,$B28&amp;M$5&amp;YEAR($Q$7),,,,)),"")</f>
        <v>103653.82</v>
      </c>
      <c r="N28" s="40">
        <f>IFERROR(IF(OR(_xll.ECONOMATICA($Q$6,$Q$8,,$B28&amp;N$5&amp;YEAR($Q$7),,,,)=N27,_xll.ECONOMATICA($Q$6,$Q$8,,$B28&amp;N$5&amp;YEAR($Q$7),,,,)=N26),"",_xll.ECONOMATICA($Q$6,$Q$8,,$B28&amp;N$5&amp;YEAR($Q$7),,,,)),"")</f>
        <v>104891.32</v>
      </c>
      <c r="O28" s="37"/>
      <c r="P28" s="70" t="s">
        <v>31</v>
      </c>
      <c r="Q28" s="67">
        <f>_xll.ECONOMATICA($Q$6,"volatility","YTD",$Q$7,,,,"decimal",,,,)</f>
        <v>0.21196103320000001</v>
      </c>
      <c r="R28" s="14" t="s">
        <v>65</v>
      </c>
    </row>
    <row r="29" spans="2:18" ht="16.2" thickBot="1" x14ac:dyDescent="0.35">
      <c r="B29" s="38">
        <v>24</v>
      </c>
      <c r="C29" s="39" t="str">
        <f>IFERROR(IF(OR(_xll.ECONOMATICA($Q$6,$Q$8,,$B29&amp;C$5&amp;YEAR($Q$7),,,,)=C28,_xll.ECONOMATICA($Q$6,$Q$8,,$B29&amp;C$5&amp;YEAR($Q$7),,,,)=C27),"",_xll.ECONOMATICA($Q$6,$Q$8,,$B29&amp;C$5&amp;YEAR($Q$7),,,,)),"")</f>
        <v/>
      </c>
      <c r="D29" s="39">
        <f>IFERROR(IF(OR(_xll.ECONOMATICA($Q$6,$Q$8,,$B29&amp;D$5&amp;YEAR($Q$7),,,,)=D28,_xll.ECONOMATICA($Q$6,$Q$8,,$B29&amp;D$5&amp;YEAR($Q$7),,,,)=D27),"",_xll.ECONOMATICA($Q$6,$Q$8,,$B29&amp;D$5&amp;YEAR($Q$7),,,,)),"")</f>
        <v>115667.78</v>
      </c>
      <c r="E29" s="39">
        <f>IFERROR(IF(OR(_xll.ECONOMATICA($Q$6,$Q$8,,$B29&amp;E$5&amp;YEAR($Q$7),,,,)=E28,_xll.ECONOMATICA($Q$6,$Q$8,,$B29&amp;E$5&amp;YEAR($Q$7),,,,)=E27),"",_xll.ECONOMATICA($Q$6,$Q$8,,$B29&amp;E$5&amp;YEAR($Q$7),,,,)),"")</f>
        <v>112064.19</v>
      </c>
      <c r="F29" s="39" t="str">
        <f>IFERROR(IF(OR(_xll.ECONOMATICA($Q$6,$Q$8,,$B29&amp;F$5&amp;YEAR($Q$7),,,,)=F28,_xll.ECONOMATICA($Q$6,$Q$8,,$B29&amp;F$5&amp;YEAR($Q$7),,,,)=F27),"",_xll.ECONOMATICA($Q$6,$Q$8,,$B29&amp;F$5&amp;YEAR($Q$7),,,,)),"")</f>
        <v/>
      </c>
      <c r="G29" s="39">
        <f>IFERROR(IF(OR(_xll.ECONOMATICA($Q$6,$Q$8,,$B29&amp;G$5&amp;YEAR($Q$7),,,,)=G28,_xll.ECONOMATICA($Q$6,$Q$8,,$B29&amp;G$5&amp;YEAR($Q$7),,,,)=G27),"",_xll.ECONOMATICA($Q$6,$Q$8,,$B29&amp;G$5&amp;YEAR($Q$7),,,,)),"")</f>
        <v>124031.62</v>
      </c>
      <c r="H29" s="39">
        <f>IFERROR(IF(OR(_xll.ECONOMATICA($Q$6,$Q$8,,$B29&amp;H$5&amp;YEAR($Q$7),,,,)=H28,_xll.ECONOMATICA($Q$6,$Q$8,,$B29&amp;H$5&amp;YEAR($Q$7),,,,)=H27),"",_xll.ECONOMATICA($Q$6,$Q$8,,$B29&amp;H$5&amp;YEAR($Q$7),,,,)),"")</f>
        <v>129513.62</v>
      </c>
      <c r="I29" s="39" t="str">
        <f>IFERROR(IF(OR(_xll.ECONOMATICA($Q$6,$Q$8,,$B29&amp;I$5&amp;YEAR($Q$7),,,,)=I28,_xll.ECONOMATICA($Q$6,$Q$8,,$B29&amp;I$5&amp;YEAR($Q$7),,,,)=I27),"",_xll.ECONOMATICA($Q$6,$Q$8,,$B29&amp;I$5&amp;YEAR($Q$7),,,,)),"")</f>
        <v/>
      </c>
      <c r="J29" s="39">
        <f>IFERROR(IF(OR(_xll.ECONOMATICA($Q$6,$Q$8,,$B29&amp;J$5&amp;YEAR($Q$7),,,,)=J28,_xll.ECONOMATICA($Q$6,$Q$8,,$B29&amp;J$5&amp;YEAR($Q$7),,,,)=J27),"",_xll.ECONOMATICA($Q$6,$Q$8,,$B29&amp;J$5&amp;YEAR($Q$7),,,,)),"")</f>
        <v>120210.75</v>
      </c>
      <c r="K29" s="39">
        <f>IFERROR(IF(OR(_xll.ECONOMATICA($Q$6,$Q$8,,$B29&amp;K$5&amp;YEAR($Q$7),,,,)=K28,_xll.ECONOMATICA($Q$6,$Q$8,,$B29&amp;K$5&amp;YEAR($Q$7),,,,)=K27),"",_xll.ECONOMATICA($Q$6,$Q$8,,$B29&amp;K$5&amp;YEAR($Q$7),,,,)),"")</f>
        <v>113282.67</v>
      </c>
      <c r="L29" s="39" t="str">
        <f>IFERROR(IF(OR(_xll.ECONOMATICA($Q$6,$Q$8,,$B29&amp;L$5&amp;YEAR($Q$7),,,,)=L28,_xll.ECONOMATICA($Q$6,$Q$8,,$B29&amp;L$5&amp;YEAR($Q$7),,,,)=L27),"",_xll.ECONOMATICA($Q$6,$Q$8,,$B29&amp;L$5&amp;YEAR($Q$7),,,,)),"")</f>
        <v/>
      </c>
      <c r="M29" s="39">
        <f>IFERROR(IF(OR(_xll.ECONOMATICA($Q$6,$Q$8,,$B29&amp;M$5&amp;YEAR($Q$7),,,,)=M28,_xll.ECONOMATICA($Q$6,$Q$8,,$B29&amp;M$5&amp;YEAR($Q$7),,,,)=M27),"",_xll.ECONOMATICA($Q$6,$Q$8,,$B29&amp;M$5&amp;YEAR($Q$7),,,,)),"")</f>
        <v>104514.19</v>
      </c>
      <c r="N29" s="40" t="str">
        <f>IFERROR(IF(OR(_xll.ECONOMATICA($Q$6,$Q$8,,$B29&amp;N$5&amp;YEAR($Q$7),,,,)=N28,_xll.ECONOMATICA($Q$6,$Q$8,,$B29&amp;N$5&amp;YEAR($Q$7),,,,)=N27),"",_xll.ECONOMATICA($Q$6,$Q$8,,$B29&amp;N$5&amp;YEAR($Q$7),,,,)),"")</f>
        <v/>
      </c>
      <c r="O29" s="37"/>
      <c r="P29" s="73" t="s">
        <v>38</v>
      </c>
      <c r="Q29" s="68">
        <f>_xll.ECONOMATICA($Q$6,"MaxLoss","YTD",$Q$7,,,,"decimal")</f>
        <v>-0.22941241557</v>
      </c>
      <c r="R29" s="14" t="s">
        <v>65</v>
      </c>
    </row>
    <row r="30" spans="2:18" ht="16.8" thickTop="1" thickBot="1" x14ac:dyDescent="0.35">
      <c r="B30" s="41">
        <v>25</v>
      </c>
      <c r="C30" s="39" t="str">
        <f>IFERROR(IF(OR(_xll.ECONOMATICA($Q$6,$Q$8,,$B30&amp;C$5&amp;YEAR($Q$7),,,,)=C29,_xll.ECONOMATICA($Q$6,$Q$8,,$B30&amp;C$5&amp;YEAR($Q$7),,,,)=C28),"",_xll.ECONOMATICA($Q$6,$Q$8,,$B30&amp;C$5&amp;YEAR($Q$7),,,,)),"")</f>
        <v/>
      </c>
      <c r="D30" s="39">
        <f>IFERROR(IF(OR(_xll.ECONOMATICA($Q$6,$Q$8,,$B30&amp;D$5&amp;YEAR($Q$7),,,,)=D29,_xll.ECONOMATICA($Q$6,$Q$8,,$B30&amp;D$5&amp;YEAR($Q$7),,,,)=D28),"",_xll.ECONOMATICA($Q$6,$Q$8,,$B30&amp;D$5&amp;YEAR($Q$7),,,,)),"")</f>
        <v>112256.36</v>
      </c>
      <c r="E30" s="39">
        <f>IFERROR(IF(OR(_xll.ECONOMATICA($Q$6,$Q$8,,$B30&amp;E$5&amp;YEAR($Q$7),,,,)=E29,_xll.ECONOMATICA($Q$6,$Q$8,,$B30&amp;E$5&amp;YEAR($Q$7),,,,)=E28),"",_xll.ECONOMATICA($Q$6,$Q$8,,$B30&amp;E$5&amp;YEAR($Q$7),,,,)),"")</f>
        <v>113749.9</v>
      </c>
      <c r="F30" s="39" t="str">
        <f>IFERROR(IF(OR(_xll.ECONOMATICA($Q$6,$Q$8,,$B30&amp;F$5&amp;YEAR($Q$7),,,,)=F29,_xll.ECONOMATICA($Q$6,$Q$8,,$B30&amp;F$5&amp;YEAR($Q$7),,,,)=F28),"",_xll.ECONOMATICA($Q$6,$Q$8,,$B30&amp;F$5&amp;YEAR($Q$7),,,,)),"")</f>
        <v/>
      </c>
      <c r="G30" s="39">
        <f>IFERROR(IF(OR(_xll.ECONOMATICA($Q$6,$Q$8,,$B30&amp;G$5&amp;YEAR($Q$7),,,,)=G29,_xll.ECONOMATICA($Q$6,$Q$8,,$B30&amp;G$5&amp;YEAR($Q$7),,,,)=G28),"",_xll.ECONOMATICA($Q$6,$Q$8,,$B30&amp;G$5&amp;YEAR($Q$7),,,,)),"")</f>
        <v>122987.71</v>
      </c>
      <c r="H30" s="39">
        <f>IFERROR(IF(OR(_xll.ECONOMATICA($Q$6,$Q$8,,$B30&amp;H$5&amp;YEAR($Q$7),,,,)=H29,_xll.ECONOMATICA($Q$6,$Q$8,,$B30&amp;H$5&amp;YEAR($Q$7),,,,)=H28),"",_xll.ECONOMATICA($Q$6,$Q$8,,$B30&amp;H$5&amp;YEAR($Q$7),,,,)),"")</f>
        <v>127255.61</v>
      </c>
      <c r="I30" s="39" t="str">
        <f>IFERROR(IF(OR(_xll.ECONOMATICA($Q$6,$Q$8,,$B30&amp;I$5&amp;YEAR($Q$7),,,,)=I29,_xll.ECONOMATICA($Q$6,$Q$8,,$B30&amp;I$5&amp;YEAR($Q$7),,,,)=I28),"",_xll.ECONOMATICA($Q$6,$Q$8,,$B30&amp;I$5&amp;YEAR($Q$7),,,,)),"")</f>
        <v/>
      </c>
      <c r="J30" s="39">
        <f>IFERROR(IF(OR(_xll.ECONOMATICA($Q$6,$Q$8,,$B30&amp;J$5&amp;YEAR($Q$7),,,,)=J29,_xll.ECONOMATICA($Q$6,$Q$8,,$B30&amp;J$5&amp;YEAR($Q$7),,,,)=J28),"",_xll.ECONOMATICA($Q$6,$Q$8,,$B30&amp;J$5&amp;YEAR($Q$7),,,,)),"")</f>
        <v>120817.71</v>
      </c>
      <c r="K30" s="39" t="str">
        <f>IFERROR(IF(OR(_xll.ECONOMATICA($Q$6,$Q$8,,$B30&amp;K$5&amp;YEAR($Q$7),,,,)=K29,_xll.ECONOMATICA($Q$6,$Q$8,,$B30&amp;K$5&amp;YEAR($Q$7),,,,)=K28),"",_xll.ECONOMATICA($Q$6,$Q$8,,$B30&amp;K$5&amp;YEAR($Q$7),,,,)),"")</f>
        <v/>
      </c>
      <c r="L30" s="39">
        <f>IFERROR(IF(OR(_xll.ECONOMATICA($Q$6,$Q$8,,$B30&amp;L$5&amp;YEAR($Q$7),,,,)=L29,_xll.ECONOMATICA($Q$6,$Q$8,,$B30&amp;L$5&amp;YEAR($Q$7),,,,)=L28),"",_xll.ECONOMATICA($Q$6,$Q$8,,$B30&amp;L$5&amp;YEAR($Q$7),,,,)),"")</f>
        <v>108714.55</v>
      </c>
      <c r="M30" s="39">
        <f>IFERROR(IF(OR(_xll.ECONOMATICA($Q$6,$Q$8,,$B30&amp;M$5&amp;YEAR($Q$7),,,,)=M29,_xll.ECONOMATICA($Q$6,$Q$8,,$B30&amp;M$5&amp;YEAR($Q$7),,,,)=M28),"",_xll.ECONOMATICA($Q$6,$Q$8,,$B30&amp;M$5&amp;YEAR($Q$7),,,,)),"")</f>
        <v>105811.25</v>
      </c>
      <c r="N30" s="40" t="str">
        <f>IFERROR(IF(OR(_xll.ECONOMATICA($Q$6,$Q$8,,$B30&amp;N$5&amp;YEAR($Q$7),,,,)=N29,_xll.ECONOMATICA($Q$6,$Q$8,,$B30&amp;N$5&amp;YEAR($Q$7),,,,)=N28),"",_xll.ECONOMATICA($Q$6,$Q$8,,$B30&amp;N$5&amp;YEAR($Q$7),,,,)),"")</f>
        <v/>
      </c>
      <c r="O30" s="37"/>
      <c r="P30" s="74"/>
      <c r="Q30" s="50"/>
      <c r="R30" s="49"/>
    </row>
    <row r="31" spans="2:18" ht="16.2" thickTop="1" x14ac:dyDescent="0.3">
      <c r="B31" s="38">
        <v>26</v>
      </c>
      <c r="C31" s="39">
        <f>IFERROR(IF(OR(_xll.ECONOMATICA($Q$6,$Q$8,,$B31&amp;C$5&amp;YEAR($Q$7),,,,)=C30,_xll.ECONOMATICA($Q$6,$Q$8,,$B31&amp;C$5&amp;YEAR($Q$7),,,,)=C29),"",_xll.ECONOMATICA($Q$6,$Q$8,,$B31&amp;C$5&amp;YEAR($Q$7),,,,)),"")</f>
        <v>116464.06</v>
      </c>
      <c r="D31" s="39">
        <f>IFERROR(IF(OR(_xll.ECONOMATICA($Q$6,$Q$8,,$B31&amp;D$5&amp;YEAR($Q$7),,,,)=D30,_xll.ECONOMATICA($Q$6,$Q$8,,$B31&amp;D$5&amp;YEAR($Q$7),,,,)=D29),"",_xll.ECONOMATICA($Q$6,$Q$8,,$B31&amp;D$5&amp;YEAR($Q$7),,,,)),"")</f>
        <v>110035.17</v>
      </c>
      <c r="E31" s="39">
        <f>IFERROR(IF(OR(_xll.ECONOMATICA($Q$6,$Q$8,,$B31&amp;E$5&amp;YEAR($Q$7),,,,)=E30,_xll.ECONOMATICA($Q$6,$Q$8,,$B31&amp;E$5&amp;YEAR($Q$7),,,,)=E29),"",_xll.ECONOMATICA($Q$6,$Q$8,,$B31&amp;E$5&amp;YEAR($Q$7),,,,)),"")</f>
        <v>114780.62</v>
      </c>
      <c r="F31" s="39">
        <f>IFERROR(IF(OR(_xll.ECONOMATICA($Q$6,$Q$8,,$B31&amp;F$5&amp;YEAR($Q$7),,,,)=F30,_xll.ECONOMATICA($Q$6,$Q$8,,$B31&amp;F$5&amp;YEAR($Q$7),,,,)=F29),"",_xll.ECONOMATICA($Q$6,$Q$8,,$B31&amp;F$5&amp;YEAR($Q$7),,,,)),"")</f>
        <v>120594.61</v>
      </c>
      <c r="G31" s="39">
        <f>IFERROR(IF(OR(_xll.ECONOMATICA($Q$6,$Q$8,,$B31&amp;G$5&amp;YEAR($Q$7),,,,)=G30,_xll.ECONOMATICA($Q$6,$Q$8,,$B31&amp;G$5&amp;YEAR($Q$7),,,,)=G29),"",_xll.ECONOMATICA($Q$6,$Q$8,,$B31&amp;G$5&amp;YEAR($Q$7),,,,)),"")</f>
        <v>123989.17</v>
      </c>
      <c r="H31" s="39" t="str">
        <f>IFERROR(IF(OR(_xll.ECONOMATICA($Q$6,$Q$8,,$B31&amp;H$5&amp;YEAR($Q$7),,,,)=H30,_xll.ECONOMATICA($Q$6,$Q$8,,$B31&amp;H$5&amp;YEAR($Q$7),,,,)=H29),"",_xll.ECONOMATICA($Q$6,$Q$8,,$B31&amp;H$5&amp;YEAR($Q$7),,,,)),"")</f>
        <v/>
      </c>
      <c r="I31" s="39">
        <f>IFERROR(IF(OR(_xll.ECONOMATICA($Q$6,$Q$8,,$B31&amp;I$5&amp;YEAR($Q$7),,,,)=I30,_xll.ECONOMATICA($Q$6,$Q$8,,$B31&amp;I$5&amp;YEAR($Q$7),,,,)=I29),"",_xll.ECONOMATICA($Q$6,$Q$8,,$B31&amp;I$5&amp;YEAR($Q$7),,,,)),"")</f>
        <v>126003.86</v>
      </c>
      <c r="J31" s="39">
        <f>IFERROR(IF(OR(_xll.ECONOMATICA($Q$6,$Q$8,,$B31&amp;J$5&amp;YEAR($Q$7),,,,)=J30,_xll.ECONOMATICA($Q$6,$Q$8,,$B31&amp;J$5&amp;YEAR($Q$7),,,,)=J29),"",_xll.ECONOMATICA($Q$6,$Q$8,,$B31&amp;J$5&amp;YEAR($Q$7),,,,)),"")</f>
        <v>118723.97</v>
      </c>
      <c r="K31" s="39" t="str">
        <f>IFERROR(IF(OR(_xll.ECONOMATICA($Q$6,$Q$8,,$B31&amp;K$5&amp;YEAR($Q$7),,,,)=K30,_xll.ECONOMATICA($Q$6,$Q$8,,$B31&amp;K$5&amp;YEAR($Q$7),,,,)=K29),"",_xll.ECONOMATICA($Q$6,$Q$8,,$B31&amp;K$5&amp;YEAR($Q$7),,,,)),"")</f>
        <v/>
      </c>
      <c r="L31" s="39">
        <f>IFERROR(IF(OR(_xll.ECONOMATICA($Q$6,$Q$8,,$B31&amp;L$5&amp;YEAR($Q$7),,,,)=L30,_xll.ECONOMATICA($Q$6,$Q$8,,$B31&amp;L$5&amp;YEAR($Q$7),,,,)=L29),"",_xll.ECONOMATICA($Q$6,$Q$8,,$B31&amp;L$5&amp;YEAR($Q$7),,,,)),"")</f>
        <v>106419.53</v>
      </c>
      <c r="M31" s="39">
        <f>IFERROR(IF(OR(_xll.ECONOMATICA($Q$6,$Q$8,,$B31&amp;M$5&amp;YEAR($Q$7),,,,)=M30,_xll.ECONOMATICA($Q$6,$Q$8,,$B31&amp;M$5&amp;YEAR($Q$7),,,,)=M29),"",_xll.ECONOMATICA($Q$6,$Q$8,,$B31&amp;M$5&amp;YEAR($Q$7),,,,)),"")</f>
        <v>102224.26</v>
      </c>
      <c r="N31" s="40" t="str">
        <f>IFERROR(IF(OR(_xll.ECONOMATICA($Q$6,$Q$8,,$B31&amp;N$5&amp;YEAR($Q$7),,,,)=N30,_xll.ECONOMATICA($Q$6,$Q$8,,$B31&amp;N$5&amp;YEAR($Q$7),,,,)=N29),"",_xll.ECONOMATICA($Q$6,$Q$8,,$B31&amp;N$5&amp;YEAR($Q$7),,,,)),"")</f>
        <v/>
      </c>
      <c r="O31" s="37"/>
      <c r="P31" s="70" t="s">
        <v>35</v>
      </c>
      <c r="Q31" s="67">
        <f>_xll.ECONOMATICA("IPCA&lt;BraNa&gt;","Return","YTD",$Q$7,,,,"decimal",,,,{"tc.dft=false";"tc.tp=0";"tc.pers=40";"tc.per=0"})</f>
        <v>9.2634318236000004E-2</v>
      </c>
      <c r="R31" s="14" t="s">
        <v>65</v>
      </c>
    </row>
    <row r="32" spans="2:18" ht="15.6" x14ac:dyDescent="0.3">
      <c r="B32" s="41">
        <v>27</v>
      </c>
      <c r="C32" s="39">
        <f>IFERROR(IF(OR(_xll.ECONOMATICA($Q$6,$Q$8,,$B32&amp;C$5&amp;YEAR($Q$7),,,,)=C31,_xll.ECONOMATICA($Q$6,$Q$8,,$B32&amp;C$5&amp;YEAR($Q$7),,,,)=C30),"",_xll.ECONOMATICA($Q$6,$Q$8,,$B32&amp;C$5&amp;YEAR($Q$7),,,,)),"")</f>
        <v>115882.3</v>
      </c>
      <c r="D32" s="39" t="str">
        <f>IFERROR(IF(OR(_xll.ECONOMATICA($Q$6,$Q$8,,$B32&amp;D$5&amp;YEAR($Q$7),,,,)=D31,_xll.ECONOMATICA($Q$6,$Q$8,,$B32&amp;D$5&amp;YEAR($Q$7),,,,)=D30),"",_xll.ECONOMATICA($Q$6,$Q$8,,$B32&amp;D$5&amp;YEAR($Q$7),,,,)),"")</f>
        <v/>
      </c>
      <c r="E32" s="39" t="str">
        <f>IFERROR(IF(OR(_xll.ECONOMATICA($Q$6,$Q$8,,$B32&amp;E$5&amp;YEAR($Q$7),,,,)=E31,_xll.ECONOMATICA($Q$6,$Q$8,,$B32&amp;E$5&amp;YEAR($Q$7),,,,)=E30),"",_xll.ECONOMATICA($Q$6,$Q$8,,$B32&amp;E$5&amp;YEAR($Q$7),,,,)),"")</f>
        <v/>
      </c>
      <c r="F32" s="39">
        <f>IFERROR(IF(OR(_xll.ECONOMATICA($Q$6,$Q$8,,$B32&amp;F$5&amp;YEAR($Q$7),,,,)=F31,_xll.ECONOMATICA($Q$6,$Q$8,,$B32&amp;F$5&amp;YEAR($Q$7),,,,)=F30),"",_xll.ECONOMATICA($Q$6,$Q$8,,$B32&amp;F$5&amp;YEAR($Q$7),,,,)),"")</f>
        <v>119388.37</v>
      </c>
      <c r="G32" s="39">
        <f>IFERROR(IF(OR(_xll.ECONOMATICA($Q$6,$Q$8,,$B32&amp;G$5&amp;YEAR($Q$7),,,,)=G31,_xll.ECONOMATICA($Q$6,$Q$8,,$B32&amp;G$5&amp;YEAR($Q$7),,,,)=G30),"",_xll.ECONOMATICA($Q$6,$Q$8,,$B32&amp;G$5&amp;YEAR($Q$7),,,,)),"")</f>
        <v>124366.57</v>
      </c>
      <c r="H32" s="39" t="str">
        <f>IFERROR(IF(OR(_xll.ECONOMATICA($Q$6,$Q$8,,$B32&amp;H$5&amp;YEAR($Q$7),,,,)=H31,_xll.ECONOMATICA($Q$6,$Q$8,,$B32&amp;H$5&amp;YEAR($Q$7),,,,)=H30),"",_xll.ECONOMATICA($Q$6,$Q$8,,$B32&amp;H$5&amp;YEAR($Q$7),,,,)),"")</f>
        <v/>
      </c>
      <c r="I32" s="39">
        <f>IFERROR(IF(OR(_xll.ECONOMATICA($Q$6,$Q$8,,$B32&amp;I$5&amp;YEAR($Q$7),,,,)=I31,_xll.ECONOMATICA($Q$6,$Q$8,,$B32&amp;I$5&amp;YEAR($Q$7),,,,)=I30),"",_xll.ECONOMATICA($Q$6,$Q$8,,$B32&amp;I$5&amp;YEAR($Q$7),,,,)),"")</f>
        <v>124612.03</v>
      </c>
      <c r="J32" s="39">
        <f>IFERROR(IF(OR(_xll.ECONOMATICA($Q$6,$Q$8,,$B32&amp;J$5&amp;YEAR($Q$7),,,,)=J31,_xll.ECONOMATICA($Q$6,$Q$8,,$B32&amp;J$5&amp;YEAR($Q$7),,,,)=J30),"",_xll.ECONOMATICA($Q$6,$Q$8,,$B32&amp;J$5&amp;YEAR($Q$7),,,,)),"")</f>
        <v>120677.6</v>
      </c>
      <c r="K32" s="39">
        <f>IFERROR(IF(OR(_xll.ECONOMATICA($Q$6,$Q$8,,$B32&amp;K$5&amp;YEAR($Q$7),,,,)=K31,_xll.ECONOMATICA($Q$6,$Q$8,,$B32&amp;K$5&amp;YEAR($Q$7),,,,)=K30),"",_xll.ECONOMATICA($Q$6,$Q$8,,$B32&amp;K$5&amp;YEAR($Q$7),,,,)),"")</f>
        <v>113583.01</v>
      </c>
      <c r="L32" s="39">
        <f>IFERROR(IF(OR(_xll.ECONOMATICA($Q$6,$Q$8,,$B32&amp;L$5&amp;YEAR($Q$7),,,,)=L31,_xll.ECONOMATICA($Q$6,$Q$8,,$B32&amp;L$5&amp;YEAR($Q$7),,,,)=L30),"",_xll.ECONOMATICA($Q$6,$Q$8,,$B32&amp;L$5&amp;YEAR($Q$7),,,,)),"")</f>
        <v>106363.1</v>
      </c>
      <c r="M32" s="39" t="str">
        <f>IFERROR(IF(OR(_xll.ECONOMATICA($Q$6,$Q$8,,$B32&amp;M$5&amp;YEAR($Q$7),,,,)=M31,_xll.ECONOMATICA($Q$6,$Q$8,,$B32&amp;M$5&amp;YEAR($Q$7),,,,)=M30),"",_xll.ECONOMATICA($Q$6,$Q$8,,$B32&amp;M$5&amp;YEAR($Q$7),,,,)),"")</f>
        <v/>
      </c>
      <c r="N32" s="40">
        <f>IFERROR(IF(OR(_xll.ECONOMATICA($Q$6,$Q$8,,$B32&amp;N$5&amp;YEAR($Q$7),,,,)=N31,_xll.ECONOMATICA($Q$6,$Q$8,,$B32&amp;N$5&amp;YEAR($Q$7),,,,)=N30),"",_xll.ECONOMATICA($Q$6,$Q$8,,$B32&amp;N$5&amp;YEAR($Q$7),,,,)),"")</f>
        <v>105554.4</v>
      </c>
      <c r="O32" s="37"/>
      <c r="P32" s="71" t="s">
        <v>36</v>
      </c>
      <c r="Q32" s="61">
        <f>_xll.ECONOMATICA("CDI Acumulado","return","YTD",$Q$7,,,,"decimal",,,,)</f>
        <v>4.1699743387999998E-2</v>
      </c>
      <c r="R32" s="14" t="s">
        <v>65</v>
      </c>
    </row>
    <row r="33" spans="2:18" ht="16.2" thickBot="1" x14ac:dyDescent="0.35">
      <c r="B33" s="38">
        <v>28</v>
      </c>
      <c r="C33" s="39">
        <f>IFERROR(IF(OR(_xll.ECONOMATICA($Q$6,$Q$8,,$B33&amp;C$5&amp;YEAR($Q$7),,,,)=C32,_xll.ECONOMATICA($Q$6,$Q$8,,$B33&amp;C$5&amp;YEAR($Q$7),,,,)=C31),"",_xll.ECONOMATICA($Q$6,$Q$8,,$B33&amp;C$5&amp;YEAR($Q$7),,,,)),"")</f>
        <v>118883.25</v>
      </c>
      <c r="D33" s="39" t="str">
        <f>IFERROR(IF(OR(_xll.ECONOMATICA($Q$6,$Q$8,,$B33&amp;D$5&amp;YEAR($Q$7),,,,)=D32,_xll.ECONOMATICA($Q$6,$Q$8,,$B33&amp;D$5&amp;YEAR($Q$7),,,,)=D31),"",_xll.ECONOMATICA($Q$6,$Q$8,,$B33&amp;D$5&amp;YEAR($Q$7),,,,)),"")</f>
        <v/>
      </c>
      <c r="E33" s="39" t="str">
        <f>IFERROR(IF(OR(_xll.ECONOMATICA($Q$6,$Q$8,,$B33&amp;E$5&amp;YEAR($Q$7),,,,)=E32,_xll.ECONOMATICA($Q$6,$Q$8,,$B33&amp;E$5&amp;YEAR($Q$7),,,,)=E31),"",_xll.ECONOMATICA($Q$6,$Q$8,,$B33&amp;E$5&amp;YEAR($Q$7),,,,)),"")</f>
        <v/>
      </c>
      <c r="F33" s="39">
        <f>IFERROR(IF(OR(_xll.ECONOMATICA($Q$6,$Q$8,,$B33&amp;F$5&amp;YEAR($Q$7),,,,)=F32,_xll.ECONOMATICA($Q$6,$Q$8,,$B33&amp;F$5&amp;YEAR($Q$7),,,,)=F31),"",_xll.ECONOMATICA($Q$6,$Q$8,,$B33&amp;F$5&amp;YEAR($Q$7),,,,)),"")</f>
        <v>121052.52</v>
      </c>
      <c r="G33" s="39">
        <f>IFERROR(IF(OR(_xll.ECONOMATICA($Q$6,$Q$8,,$B33&amp;G$5&amp;YEAR($Q$7),,,,)=G32,_xll.ECONOMATICA($Q$6,$Q$8,,$B33&amp;G$5&amp;YEAR($Q$7),,,,)=G31),"",_xll.ECONOMATICA($Q$6,$Q$8,,$B33&amp;G$5&amp;YEAR($Q$7),,,,)),"")</f>
        <v>125561.37</v>
      </c>
      <c r="H33" s="39">
        <f>IFERROR(IF(OR(_xll.ECONOMATICA($Q$6,$Q$8,,$B33&amp;H$5&amp;YEAR($Q$7),,,,)=H32,_xll.ECONOMATICA($Q$6,$Q$8,,$B33&amp;H$5&amp;YEAR($Q$7),,,,)=H31),"",_xll.ECONOMATICA($Q$6,$Q$8,,$B33&amp;H$5&amp;YEAR($Q$7),,,,)),"")</f>
        <v>127429.17</v>
      </c>
      <c r="I33" s="39">
        <f>IFERROR(IF(OR(_xll.ECONOMATICA($Q$6,$Q$8,,$B33&amp;I$5&amp;YEAR($Q$7),,,,)=I32,_xll.ECONOMATICA($Q$6,$Q$8,,$B33&amp;I$5&amp;YEAR($Q$7),,,,)=I31),"",_xll.ECONOMATICA($Q$6,$Q$8,,$B33&amp;I$5&amp;YEAR($Q$7),,,,)),"")</f>
        <v>126285.59</v>
      </c>
      <c r="J33" s="39" t="str">
        <f>IFERROR(IF(OR(_xll.ECONOMATICA($Q$6,$Q$8,,$B33&amp;J$5&amp;YEAR($Q$7),,,,)=J32,_xll.ECONOMATICA($Q$6,$Q$8,,$B33&amp;J$5&amp;YEAR($Q$7),,,,)=J31),"",_xll.ECONOMATICA($Q$6,$Q$8,,$B33&amp;J$5&amp;YEAR($Q$7),,,,)),"")</f>
        <v/>
      </c>
      <c r="K33" s="39">
        <f>IFERROR(IF(OR(_xll.ECONOMATICA($Q$6,$Q$8,,$B33&amp;K$5&amp;YEAR($Q$7),,,,)=K32,_xll.ECONOMATICA($Q$6,$Q$8,,$B33&amp;K$5&amp;YEAR($Q$7),,,,)=K31),"",_xll.ECONOMATICA($Q$6,$Q$8,,$B33&amp;K$5&amp;YEAR($Q$7),,,,)),"")</f>
        <v>110123.85</v>
      </c>
      <c r="L33" s="39">
        <f>IFERROR(IF(OR(_xll.ECONOMATICA($Q$6,$Q$8,,$B33&amp;L$5&amp;YEAR($Q$7),,,,)=L32,_xll.ECONOMATICA($Q$6,$Q$8,,$B33&amp;L$5&amp;YEAR($Q$7),,,,)=L31),"",_xll.ECONOMATICA($Q$6,$Q$8,,$B33&amp;L$5&amp;YEAR($Q$7),,,,)),"")</f>
        <v>105704.96000000001</v>
      </c>
      <c r="M33" s="39" t="str">
        <f>IFERROR(IF(OR(_xll.ECONOMATICA($Q$6,$Q$8,,$B33&amp;M$5&amp;YEAR($Q$7),,,,)=M32,_xll.ECONOMATICA($Q$6,$Q$8,,$B33&amp;M$5&amp;YEAR($Q$7),,,,)=M31),"",_xll.ECONOMATICA($Q$6,$Q$8,,$B33&amp;M$5&amp;YEAR($Q$7),,,,)),"")</f>
        <v/>
      </c>
      <c r="N33" s="40">
        <f>IFERROR(IF(OR(_xll.ECONOMATICA($Q$6,$Q$8,,$B33&amp;N$5&amp;YEAR($Q$7),,,,)=N32,_xll.ECONOMATICA($Q$6,$Q$8,,$B33&amp;N$5&amp;YEAR($Q$7),,,,)=N31),"",_xll.ECONOMATICA($Q$6,$Q$8,,$B33&amp;N$5&amp;YEAR($Q$7),,,,)),"")</f>
        <v>104864.17</v>
      </c>
      <c r="O33" s="37"/>
      <c r="P33" s="75" t="s">
        <v>37</v>
      </c>
      <c r="Q33" s="69">
        <f>_xll.ECONOMATICA("DOLOF","return","YTD",$Q$7,,,,"decimal",,,,)</f>
        <v>0.10071776319</v>
      </c>
      <c r="R33" s="14" t="s">
        <v>65</v>
      </c>
    </row>
    <row r="34" spans="2:18" ht="16.2" thickTop="1" x14ac:dyDescent="0.3">
      <c r="B34" s="41">
        <v>29</v>
      </c>
      <c r="C34" s="39">
        <f>IFERROR(IF(OR(_xll.ECONOMATICA($Q$6,$Q$8,,$B34&amp;C$5&amp;YEAR($Q$7),,,,)=C33,_xll.ECONOMATICA($Q$6,$Q$8,,$B34&amp;C$5&amp;YEAR($Q$7),,,,)=C32),"",_xll.ECONOMATICA($Q$6,$Q$8,,$B34&amp;C$5&amp;YEAR($Q$7),,,,)),"")</f>
        <v>115067.55</v>
      </c>
      <c r="D34" s="39" t="str">
        <f>IFERROR(IF(OR(_xll.ECONOMATICA($Q$6,$Q$8,,$B34&amp;D$5&amp;YEAR($Q$7),,,,)=D33,_xll.ECONOMATICA($Q$6,$Q$8,,$B34&amp;D$5&amp;YEAR($Q$7),,,,)=D32),"",_xll.ECONOMATICA($Q$6,$Q$8,,$B34&amp;D$5&amp;YEAR($Q$7),,,,)),"")</f>
        <v/>
      </c>
      <c r="E34" s="39">
        <f>IFERROR(IF(OR(_xll.ECONOMATICA($Q$6,$Q$8,,$B34&amp;E$5&amp;YEAR($Q$7),,,,)=E33,_xll.ECONOMATICA($Q$6,$Q$8,,$B34&amp;E$5&amp;YEAR($Q$7),,,,)=E32),"",_xll.ECONOMATICA($Q$6,$Q$8,,$B34&amp;E$5&amp;YEAR($Q$7),,,,)),"")</f>
        <v>115418.72</v>
      </c>
      <c r="F34" s="39">
        <f>IFERROR(IF(OR(_xll.ECONOMATICA($Q$6,$Q$8,,$B34&amp;F$5&amp;YEAR($Q$7),,,,)=F33,_xll.ECONOMATICA($Q$6,$Q$8,,$B34&amp;F$5&amp;YEAR($Q$7),,,,)=F32),"",_xll.ECONOMATICA($Q$6,$Q$8,,$B34&amp;F$5&amp;YEAR($Q$7),,,,)),"")</f>
        <v>120065.75</v>
      </c>
      <c r="G34" s="39" t="str">
        <f>IFERROR(IF(OR(_xll.ECONOMATICA($Q$6,$Q$8,,$B34&amp;G$5&amp;YEAR($Q$7),,,,)=G33,_xll.ECONOMATICA($Q$6,$Q$8,,$B34&amp;G$5&amp;YEAR($Q$7),,,,)=G32),"",_xll.ECONOMATICA($Q$6,$Q$8,,$B34&amp;G$5&amp;YEAR($Q$7),,,,)),"")</f>
        <v/>
      </c>
      <c r="H34" s="39">
        <f>IFERROR(IF(OR(_xll.ECONOMATICA($Q$6,$Q$8,,$B34&amp;H$5&amp;YEAR($Q$7),,,,)=H33,_xll.ECONOMATICA($Q$6,$Q$8,,$B34&amp;H$5&amp;YEAR($Q$7),,,,)=H32),"",_xll.ECONOMATICA($Q$6,$Q$8,,$B34&amp;H$5&amp;YEAR($Q$7),,,,)),"")</f>
        <v>127327.44</v>
      </c>
      <c r="I34" s="39">
        <f>IFERROR(IF(OR(_xll.ECONOMATICA($Q$6,$Q$8,,$B34&amp;I$5&amp;YEAR($Q$7),,,,)=I33,_xll.ECONOMATICA($Q$6,$Q$8,,$B34&amp;I$5&amp;YEAR($Q$7),,,,)=I32),"",_xll.ECONOMATICA($Q$6,$Q$8,,$B34&amp;I$5&amp;YEAR($Q$7),,,,)),"")</f>
        <v>125675.33</v>
      </c>
      <c r="J34" s="39" t="str">
        <f>IFERROR(IF(OR(_xll.ECONOMATICA($Q$6,$Q$8,,$B34&amp;J$5&amp;YEAR($Q$7),,,,)=J33,_xll.ECONOMATICA($Q$6,$Q$8,,$B34&amp;J$5&amp;YEAR($Q$7),,,,)=J32),"",_xll.ECONOMATICA($Q$6,$Q$8,,$B34&amp;J$5&amp;YEAR($Q$7),,,,)),"")</f>
        <v/>
      </c>
      <c r="K34" s="39">
        <f>IFERROR(IF(OR(_xll.ECONOMATICA($Q$6,$Q$8,,$B34&amp;K$5&amp;YEAR($Q$7),,,,)=K33,_xll.ECONOMATICA($Q$6,$Q$8,,$B34&amp;K$5&amp;YEAR($Q$7),,,,)=K32),"",_xll.ECONOMATICA($Q$6,$Q$8,,$B34&amp;K$5&amp;YEAR($Q$7),,,,)),"")</f>
        <v>111106.83</v>
      </c>
      <c r="L34" s="39">
        <f>IFERROR(IF(OR(_xll.ECONOMATICA($Q$6,$Q$8,,$B34&amp;L$5&amp;YEAR($Q$7),,,,)=L33,_xll.ECONOMATICA($Q$6,$Q$8,,$B34&amp;L$5&amp;YEAR($Q$7),,,,)=L32),"",_xll.ECONOMATICA($Q$6,$Q$8,,$B34&amp;L$5&amp;YEAR($Q$7),,,,)),"")</f>
        <v>103500.71</v>
      </c>
      <c r="M34" s="39">
        <f>IFERROR(IF(OR(_xll.ECONOMATICA($Q$6,$Q$8,,$B34&amp;M$5&amp;YEAR($Q$7),,,,)=M33,_xll.ECONOMATICA($Q$6,$Q$8,,$B34&amp;M$5&amp;YEAR($Q$7),,,,)=M32),"",_xll.ECONOMATICA($Q$6,$Q$8,,$B34&amp;M$5&amp;YEAR($Q$7),,,,)),"")</f>
        <v>102814.03</v>
      </c>
      <c r="N34" s="40">
        <f>IFERROR(IF(OR(_xll.ECONOMATICA($Q$6,$Q$8,,$B34&amp;N$5&amp;YEAR($Q$7),,,,)=N33,_xll.ECONOMATICA($Q$6,$Q$8,,$B34&amp;N$5&amp;YEAR($Q$7),,,,)=N32),"",_xll.ECONOMATICA($Q$6,$Q$8,,$B34&amp;N$5&amp;YEAR($Q$7),,,,)),"")</f>
        <v>104107.24</v>
      </c>
      <c r="O34" s="37"/>
      <c r="P34" s="48"/>
      <c r="Q34" s="48"/>
    </row>
    <row r="35" spans="2:18" ht="15.6" x14ac:dyDescent="0.3">
      <c r="B35" s="38">
        <v>30</v>
      </c>
      <c r="C35" s="39" t="str">
        <f>IFERROR(IF(OR(_xll.ECONOMATICA($Q$6,$Q$8,,$B35&amp;C$5&amp;YEAR($Q$7),,,,)=C34,_xll.ECONOMATICA($Q$6,$Q$8,,$B35&amp;C$5&amp;YEAR($Q$7),,,,)=C33),"",_xll.ECONOMATICA($Q$6,$Q$8,,$B35&amp;C$5&amp;YEAR($Q$7),,,,)),"")</f>
        <v/>
      </c>
      <c r="D35" s="39" t="str">
        <f>IFERROR(IF(OR(_xll.ECONOMATICA($Q$6,$Q$8,,$B35&amp;D$5&amp;YEAR($Q$7),,,,)=D34,_xll.ECONOMATICA($Q$6,$Q$8,,$B35&amp;D$5&amp;YEAR($Q$7),,,,)=D33),"",_xll.ECONOMATICA($Q$6,$Q$8,,$B35&amp;D$5&amp;YEAR($Q$7),,,,)),"")</f>
        <v/>
      </c>
      <c r="E35" s="39">
        <f>IFERROR(IF(OR(_xll.ECONOMATICA($Q$6,$Q$8,,$B35&amp;E$5&amp;YEAR($Q$7),,,,)=E34,_xll.ECONOMATICA($Q$6,$Q$8,,$B35&amp;E$5&amp;YEAR($Q$7),,,,)=E33),"",_xll.ECONOMATICA($Q$6,$Q$8,,$B35&amp;E$5&amp;YEAR($Q$7),,,,)),"")</f>
        <v>116849.67</v>
      </c>
      <c r="F35" s="39">
        <f>IFERROR(IF(OR(_xll.ECONOMATICA($Q$6,$Q$8,,$B35&amp;F$5&amp;YEAR($Q$7),,,,)=F34,_xll.ECONOMATICA($Q$6,$Q$8,,$B35&amp;F$5&amp;YEAR($Q$7),,,,)=F33),"",_xll.ECONOMATICA($Q$6,$Q$8,,$B35&amp;F$5&amp;YEAR($Q$7),,,,)),"")</f>
        <v>118893.84</v>
      </c>
      <c r="G35" s="39" t="str">
        <f>IFERROR(IF(OR(_xll.ECONOMATICA($Q$6,$Q$8,,$B35&amp;G$5&amp;YEAR($Q$7),,,,)=G34,_xll.ECONOMATICA($Q$6,$Q$8,,$B35&amp;G$5&amp;YEAR($Q$7),,,,)=G33),"",_xll.ECONOMATICA($Q$6,$Q$8,,$B35&amp;G$5&amp;YEAR($Q$7),,,,)),"")</f>
        <v/>
      </c>
      <c r="H35" s="39">
        <f>IFERROR(IF(OR(_xll.ECONOMATICA($Q$6,$Q$8,,$B35&amp;H$5&amp;YEAR($Q$7),,,,)=H34,_xll.ECONOMATICA($Q$6,$Q$8,,$B35&amp;H$5&amp;YEAR($Q$7),,,,)=H33),"",_xll.ECONOMATICA($Q$6,$Q$8,,$B35&amp;H$5&amp;YEAR($Q$7),,,,)),"")</f>
        <v>126801.66</v>
      </c>
      <c r="I35" s="39">
        <f>IFERROR(IF(OR(_xll.ECONOMATICA($Q$6,$Q$8,,$B35&amp;I$5&amp;YEAR($Q$7),,,,)=I34,_xll.ECONOMATICA($Q$6,$Q$8,,$B35&amp;I$5&amp;YEAR($Q$7),,,,)=I33),"",_xll.ECONOMATICA($Q$6,$Q$8,,$B35&amp;I$5&amp;YEAR($Q$7),,,,)),"")</f>
        <v>121800.79</v>
      </c>
      <c r="J35" s="39">
        <f>IFERROR(IF(OR(_xll.ECONOMATICA($Q$6,$Q$8,,$B35&amp;J$5&amp;YEAR($Q$7),,,,)=J34,_xll.ECONOMATICA($Q$6,$Q$8,,$B35&amp;J$5&amp;YEAR($Q$7),,,,)=J33),"",_xll.ECONOMATICA($Q$6,$Q$8,,$B35&amp;J$5&amp;YEAR($Q$7),,,,)),"")</f>
        <v>119739.96</v>
      </c>
      <c r="K35" s="39">
        <f>IFERROR(IF(OR(_xll.ECONOMATICA($Q$6,$Q$8,,$B35&amp;K$5&amp;YEAR($Q$7),,,,)=K34,_xll.ECONOMATICA($Q$6,$Q$8,,$B35&amp;K$5&amp;YEAR($Q$7),,,,)=K33),"",_xll.ECONOMATICA($Q$6,$Q$8,,$B35&amp;K$5&amp;YEAR($Q$7),,,,)),"")</f>
        <v>110979.1</v>
      </c>
      <c r="L35" s="39" t="str">
        <f>IFERROR(IF(OR(_xll.ECONOMATICA($Q$6,$Q$8,,$B35&amp;L$5&amp;YEAR($Q$7),,,,)=L34,_xll.ECONOMATICA($Q$6,$Q$8,,$B35&amp;L$5&amp;YEAR($Q$7),,,,)=L33),"",_xll.ECONOMATICA($Q$6,$Q$8,,$B35&amp;L$5&amp;YEAR($Q$7),,,,)),"")</f>
        <v/>
      </c>
      <c r="M35" s="39">
        <f>IFERROR(IF(OR(_xll.ECONOMATICA($Q$6,$Q$8,,$B35&amp;M$5&amp;YEAR($Q$7),,,,)=M34,_xll.ECONOMATICA($Q$6,$Q$8,,$B35&amp;M$5&amp;YEAR($Q$7),,,,)=M33),"",_xll.ECONOMATICA($Q$6,$Q$8,,$B35&amp;M$5&amp;YEAR($Q$7),,,,)),"")</f>
        <v>101915.45</v>
      </c>
      <c r="N35" s="40">
        <f>IFERROR(IF(OR(_xll.ECONOMATICA($Q$6,$Q$8,,$B35&amp;N$5&amp;YEAR($Q$7),,,,)=N34,_xll.ECONOMATICA($Q$6,$Q$8,,$B35&amp;N$5&amp;YEAR($Q$7),,,,)=N33),"",_xll.ECONOMATICA($Q$6,$Q$8,,$B35&amp;N$5&amp;YEAR($Q$7),,,,)),"")</f>
        <v>104822.44</v>
      </c>
      <c r="O35" s="37"/>
    </row>
    <row r="36" spans="2:18" ht="16.2" thickBot="1" x14ac:dyDescent="0.35">
      <c r="B36" s="42">
        <v>31</v>
      </c>
      <c r="C36" s="43" t="str">
        <f>IFERROR(IF(OR(_xll.ECONOMATICA($Q$6,$Q$8,,$B36&amp;C$5&amp;YEAR($Q$7),,,,)=C35,_xll.ECONOMATICA($Q$6,$Q$8,,$B36&amp;C$5&amp;YEAR($Q$7),,,,)=C34),"",_xll.ECONOMATICA($Q$6,$Q$8,,$B36&amp;C$5&amp;YEAR($Q$7),,,,)),"")</f>
        <v/>
      </c>
      <c r="D36" s="43" t="str">
        <f>IFERROR(IF(OR(_xll.ECONOMATICA($Q$6,$Q$8,,$B36&amp;D$5&amp;YEAR($Q$7),,,,)=D35,_xll.ECONOMATICA($Q$6,$Q$8,,$B36&amp;D$5&amp;YEAR($Q$7),,,,)=D34),"",_xll.ECONOMATICA($Q$6,$Q$8,,$B36&amp;D$5&amp;YEAR($Q$7),,,,)),"")</f>
        <v/>
      </c>
      <c r="E36" s="43">
        <f>IFERROR(IF(OR(_xll.ECONOMATICA($Q$6,$Q$8,,$B36&amp;E$5&amp;YEAR($Q$7),,,,)=E35,_xll.ECONOMATICA($Q$6,$Q$8,,$B36&amp;E$5&amp;YEAR($Q$7),,,,)=E34),"",_xll.ECONOMATICA($Q$6,$Q$8,,$B36&amp;E$5&amp;YEAR($Q$7),,,,)),"")</f>
        <v>116633.72</v>
      </c>
      <c r="F36" s="43" t="str">
        <f>IFERROR(IF(OR(_xll.ECONOMATICA($Q$6,$Q$8,,$B36&amp;F$5&amp;YEAR($Q$7),,,,)=F35,_xll.ECONOMATICA($Q$6,$Q$8,,$B36&amp;F$5&amp;YEAR($Q$7),,,,)=F34),"",_xll.ECONOMATICA($Q$6,$Q$8,,$B36&amp;F$5&amp;YEAR($Q$7),,,,)),"")</f>
        <v/>
      </c>
      <c r="G36" s="43">
        <f>IFERROR(IF(OR(_xll.ECONOMATICA($Q$6,$Q$8,,$B36&amp;G$5&amp;YEAR($Q$7),,,,)=G35,_xll.ECONOMATICA($Q$6,$Q$8,,$B36&amp;G$5&amp;YEAR($Q$7),,,,)=G34),"",_xll.ECONOMATICA($Q$6,$Q$8,,$B36&amp;G$5&amp;YEAR($Q$7),,,,)),"")</f>
        <v>126215.73</v>
      </c>
      <c r="H36" s="43" t="str">
        <f>IFERROR(IF(OR(_xll.ECONOMATICA($Q$6,$Q$8,,$B36&amp;H$5&amp;YEAR($Q$7),,,,)=H35,_xll.ECONOMATICA($Q$6,$Q$8,,$B36&amp;H$5&amp;YEAR($Q$7),,,,)=H34),"",_xll.ECONOMATICA($Q$6,$Q$8,,$B36&amp;H$5&amp;YEAR($Q$7),,,,)),"")</f>
        <v/>
      </c>
      <c r="I36" s="43" t="str">
        <f>IFERROR(IF(OR(_xll.ECONOMATICA($Q$6,$Q$8,,$B36&amp;I$5&amp;YEAR($Q$7),,,,)=I35,_xll.ECONOMATICA($Q$6,$Q$8,,$B36&amp;I$5&amp;YEAR($Q$7),,,,)=I34),"",_xll.ECONOMATICA($Q$6,$Q$8,,$B36&amp;I$5&amp;YEAR($Q$7),,,,)),"")</f>
        <v/>
      </c>
      <c r="J36" s="43">
        <f>IFERROR(IF(OR(_xll.ECONOMATICA($Q$6,$Q$8,,$B36&amp;J$5&amp;YEAR($Q$7),,,,)=J35,_xll.ECONOMATICA($Q$6,$Q$8,,$B36&amp;J$5&amp;YEAR($Q$7),,,,)=J34),"",_xll.ECONOMATICA($Q$6,$Q$8,,$B36&amp;J$5&amp;YEAR($Q$7),,,,)),"")</f>
        <v>118781.03</v>
      </c>
      <c r="K36" s="43" t="str">
        <f>IFERROR(IF(OR(_xll.ECONOMATICA($Q$6,$Q$8,,$B36&amp;K$5&amp;YEAR($Q$7),,,,)=K35,_xll.ECONOMATICA($Q$6,$Q$8,,$B36&amp;K$5&amp;YEAR($Q$7),,,,)=K34),"",_xll.ECONOMATICA($Q$6,$Q$8,,$B36&amp;K$5&amp;YEAR($Q$7),,,,)),"")</f>
        <v/>
      </c>
      <c r="L36" s="43" t="str">
        <f>IFERROR(IF(OR(_xll.ECONOMATICA($Q$6,$Q$8,,$B36&amp;L$5&amp;YEAR($Q$7),,,,)=L35,_xll.ECONOMATICA($Q$6,$Q$8,,$B36&amp;L$5&amp;YEAR($Q$7),,,,)=L34),"",_xll.ECONOMATICA($Q$6,$Q$8,,$B36&amp;L$5&amp;YEAR($Q$7),,,,)),"")</f>
        <v/>
      </c>
      <c r="M36" s="43" t="str">
        <f>IFERROR(IF(OR(_xll.ECONOMATICA($Q$6,$Q$8,,$B36&amp;M$5&amp;YEAR($Q$7),,,,)=M35,_xll.ECONOMATICA($Q$6,$Q$8,,$B36&amp;M$5&amp;YEAR($Q$7),,,,)=M34),"",_xll.ECONOMATICA($Q$6,$Q$8,,$B36&amp;M$5&amp;YEAR($Q$7),,,,)),"")</f>
        <v/>
      </c>
      <c r="N36" s="44" t="str">
        <f>IFERROR(IF(OR(_xll.ECONOMATICA($Q$6,$Q$8,,$B36&amp;N$5&amp;YEAR($Q$7),,,,)=N35,_xll.ECONOMATICA($Q$6,$Q$8,,$B36&amp;N$5&amp;YEAR($Q$7),,,,)=N34),"",_xll.ECONOMATICA($Q$6,$Q$8,,$B36&amp;N$5&amp;YEAR($Q$7),,,,)),"")</f>
        <v/>
      </c>
      <c r="O36" s="37"/>
    </row>
    <row r="37" spans="2:18" ht="16.2" thickTop="1" x14ac:dyDescent="0.3">
      <c r="B37" s="45" t="s">
        <v>14</v>
      </c>
      <c r="C37" s="22">
        <f>IF(MAX(C6:C36)=0,"",MAX(C6:C36))</f>
        <v>125076.63</v>
      </c>
      <c r="D37" s="22">
        <f t="shared" ref="D37:N37" si="0">IF(MAX(D6:D36)=0,"",MAX(D6:D36))</f>
        <v>120355.79</v>
      </c>
      <c r="E37" s="22">
        <f t="shared" si="0"/>
        <v>116849.67</v>
      </c>
      <c r="F37" s="22">
        <f t="shared" si="0"/>
        <v>121113.93</v>
      </c>
      <c r="G37" s="22">
        <f t="shared" si="0"/>
        <v>126215.73</v>
      </c>
      <c r="H37" s="22">
        <f t="shared" si="0"/>
        <v>130776.27</v>
      </c>
      <c r="I37" s="22">
        <f t="shared" si="0"/>
        <v>128406.51</v>
      </c>
      <c r="J37" s="22">
        <f t="shared" si="0"/>
        <v>123576.56</v>
      </c>
      <c r="K37" s="22">
        <f t="shared" si="0"/>
        <v>119395.6</v>
      </c>
      <c r="L37" s="22">
        <f t="shared" si="0"/>
        <v>114647.99</v>
      </c>
      <c r="M37" s="22">
        <f t="shared" si="0"/>
        <v>107594.67</v>
      </c>
      <c r="N37" s="22">
        <f t="shared" si="0"/>
        <v>108326.33</v>
      </c>
      <c r="O37" s="1"/>
    </row>
    <row r="38" spans="2:18" ht="16.2" thickBot="1" x14ac:dyDescent="0.35">
      <c r="B38" s="46" t="s">
        <v>15</v>
      </c>
      <c r="C38" s="23">
        <f>IF(MIN(C6:C36)=0,"",MIN(C6:C36))</f>
        <v>115067.55</v>
      </c>
      <c r="D38" s="23">
        <f t="shared" ref="D38:N38" si="1">IF(MIN(D6:D36)=0,"",MIN(D6:D36))</f>
        <v>110035.17</v>
      </c>
      <c r="E38" s="23">
        <f t="shared" si="1"/>
        <v>110334.83</v>
      </c>
      <c r="F38" s="23">
        <f t="shared" si="1"/>
        <v>115253.31</v>
      </c>
      <c r="G38" s="23">
        <f t="shared" si="1"/>
        <v>117712</v>
      </c>
      <c r="H38" s="23">
        <f t="shared" si="1"/>
        <v>126801.66</v>
      </c>
      <c r="I38" s="23">
        <f t="shared" si="1"/>
        <v>121800.79</v>
      </c>
      <c r="J38" s="23">
        <f t="shared" si="1"/>
        <v>116642.62</v>
      </c>
      <c r="K38" s="23">
        <f t="shared" si="1"/>
        <v>108843.74</v>
      </c>
      <c r="L38" s="23">
        <f t="shared" si="1"/>
        <v>103500.71</v>
      </c>
      <c r="M38" s="23">
        <f t="shared" si="1"/>
        <v>101915.45</v>
      </c>
      <c r="N38" s="23">
        <f t="shared" si="1"/>
        <v>100774.57</v>
      </c>
      <c r="O38" s="1"/>
    </row>
    <row r="39" spans="2:18" ht="18.600000000000001" thickTop="1" x14ac:dyDescent="0.3"/>
  </sheetData>
  <mergeCells count="1">
    <mergeCell ref="P5:Q5"/>
  </mergeCells>
  <conditionalFormatting sqref="C6:O36">
    <cfRule type="colorScale" priority="18">
      <colorScale>
        <cfvo type="min"/>
        <cfvo type="percentile" val="50"/>
        <cfvo type="max"/>
        <color rgb="FFFF5050"/>
        <color theme="7" tint="0.39997558519241921"/>
        <color theme="9" tint="0.39997558519241921"/>
      </colorScale>
    </cfRule>
  </conditionalFormatting>
  <conditionalFormatting sqref="C2:E3 C6:N38 Q11:Q12">
    <cfRule type="expression" dxfId="5" priority="16">
      <formula>$Q$8="volume$"</formula>
    </cfRule>
  </conditionalFormatting>
  <conditionalFormatting sqref="C2:E3 C6:O38">
    <cfRule type="expression" dxfId="4" priority="17">
      <formula>$Q$9="sim"</formula>
    </cfRule>
  </conditionalFormatting>
  <conditionalFormatting sqref="C2:E3">
    <cfRule type="colorScale" priority="19">
      <colorScale>
        <cfvo type="min"/>
        <cfvo type="percentile" val="50"/>
        <cfvo type="max"/>
        <color rgb="FFFF5050"/>
        <color theme="7" tint="0.39997558519241921"/>
        <color theme="9" tint="0.39997558519241921"/>
      </colorScale>
    </cfRule>
  </conditionalFormatting>
  <dataValidations count="2">
    <dataValidation type="list" allowBlank="1" showInputMessage="1" showErrorMessage="1" sqref="Q9" xr:uid="{F4AA4D18-20F7-4D5E-BF2D-33086FBF3C99}">
      <formula1>"Sim,Não"</formula1>
    </dataValidation>
    <dataValidation type="list" allowBlank="1" showInputMessage="1" showErrorMessage="1" sqref="Q8" xr:uid="{A613E8AC-C463-47E3-84E9-6AA4086959D2}">
      <formula1>"Close,Volume$"</formula1>
    </dataValidation>
  </dataValidations>
  <pageMargins left="0.19685039370078741" right="0.19685039370078741" top="0.19685039370078741" bottom="0.19685039370078741" header="0.11811023622047245" footer="0.11811023622047245"/>
  <pageSetup paperSize="9" scale="69" orientation="landscape" r:id="rId1"/>
  <headerFooter>
    <oddFooter>&amp;L&amp;"-,Negrito"&amp;10&amp;K006B66Fonte: Economatica&amp;R&amp;"-,Negrito"&amp;10&amp;K006B66www.economatica.com</oddFooter>
  </headerFooter>
  <colBreaks count="1" manualBreakCount="1">
    <brk id="17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D2A7E8D-4E0D-486C-B1F7-5E546FFE5344}">
          <x14:formula1>
            <xm:f>Referência!$B$3:$B$27</xm:f>
          </x14:formula1>
          <xm:sqref>Q7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A3823-4173-4BD6-B359-9778B63C624A}">
  <sheetPr>
    <tabColor rgb="FF023A4A"/>
  </sheetPr>
  <dimension ref="B1:AB44"/>
  <sheetViews>
    <sheetView showGridLines="0" zoomScale="80" zoomScaleNormal="80" workbookViewId="0"/>
  </sheetViews>
  <sheetFormatPr defaultColWidth="6.6640625" defaultRowHeight="19.5" customHeight="1" x14ac:dyDescent="0.3"/>
  <cols>
    <col min="1" max="1" width="2.88671875" style="33" customWidth="1"/>
    <col min="2" max="2" width="9.6640625" style="10" customWidth="1"/>
    <col min="3" max="3" width="8.5546875" style="8" customWidth="1"/>
    <col min="4" max="28" width="11.88671875" style="33" customWidth="1"/>
    <col min="29" max="16384" width="6.6640625" style="33"/>
  </cols>
  <sheetData>
    <row r="1" spans="2:28" s="11" customFormat="1" ht="60" customHeight="1" x14ac:dyDescent="0.3">
      <c r="G1" s="15" t="s">
        <v>71</v>
      </c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7"/>
    </row>
    <row r="2" spans="2:28" ht="21" x14ac:dyDescent="0.3">
      <c r="B2" s="77">
        <f>MIN(C6:N36)</f>
        <v>-0.41598557737000003</v>
      </c>
      <c r="C2" s="77">
        <f>AVERAGE(C6:N36)</f>
        <v>4409.2287362945272</v>
      </c>
      <c r="D2" s="77">
        <f>MAX(C6:N36)</f>
        <v>45553</v>
      </c>
      <c r="J2" s="27"/>
      <c r="P2" s="8"/>
      <c r="Q2" s="8"/>
      <c r="R2" s="25"/>
    </row>
    <row r="3" spans="2:28" ht="21" x14ac:dyDescent="0.3">
      <c r="B3" s="18" t="s">
        <v>53</v>
      </c>
      <c r="C3" s="18" t="s">
        <v>51</v>
      </c>
      <c r="D3" s="18" t="s">
        <v>52</v>
      </c>
      <c r="F3" s="27"/>
      <c r="P3" s="8"/>
      <c r="Q3" s="8"/>
      <c r="R3" s="25"/>
    </row>
    <row r="4" spans="2:28" ht="14.4" x14ac:dyDescent="0.3"/>
    <row r="5" spans="2:28" s="8" customFormat="1" ht="16.2" thickBot="1" x14ac:dyDescent="0.35">
      <c r="B5" s="19" t="s">
        <v>50</v>
      </c>
      <c r="C5" s="20" t="s">
        <v>39</v>
      </c>
      <c r="D5" s="79">
        <f>$C$6</f>
        <v>36891</v>
      </c>
      <c r="E5" s="79">
        <f>$C$7</f>
        <v>37256</v>
      </c>
      <c r="F5" s="79">
        <f>$C$8</f>
        <v>37621</v>
      </c>
      <c r="G5" s="79">
        <f>$C$9</f>
        <v>37986</v>
      </c>
      <c r="H5" s="79">
        <f>$C$10</f>
        <v>38352</v>
      </c>
      <c r="I5" s="79">
        <f>$C$11</f>
        <v>38717</v>
      </c>
      <c r="J5" s="79">
        <f>$C$12</f>
        <v>39082</v>
      </c>
      <c r="K5" s="79">
        <f>$C$13</f>
        <v>39447</v>
      </c>
      <c r="L5" s="79">
        <f>$C$14</f>
        <v>39813</v>
      </c>
      <c r="M5" s="79">
        <f>$C$15</f>
        <v>40178</v>
      </c>
      <c r="N5" s="79">
        <f>$C$16</f>
        <v>40543</v>
      </c>
      <c r="O5" s="79">
        <f>$C$17</f>
        <v>40908</v>
      </c>
      <c r="P5" s="79">
        <f>$C$18</f>
        <v>41274</v>
      </c>
      <c r="Q5" s="79">
        <f>$C$19</f>
        <v>41639</v>
      </c>
      <c r="R5" s="79">
        <f>$C$20</f>
        <v>42004</v>
      </c>
      <c r="S5" s="79">
        <f>$C$21</f>
        <v>42369</v>
      </c>
      <c r="T5" s="79">
        <f>$C$22</f>
        <v>42735</v>
      </c>
      <c r="U5" s="79">
        <f>$C$23</f>
        <v>43100</v>
      </c>
      <c r="V5" s="79">
        <f>$C$24</f>
        <v>43465</v>
      </c>
      <c r="W5" s="79">
        <f>$C$25</f>
        <v>43830</v>
      </c>
      <c r="X5" s="79">
        <f>$C$26</f>
        <v>44196</v>
      </c>
      <c r="Y5" s="79">
        <f>$C$27</f>
        <v>44561</v>
      </c>
      <c r="Z5" s="79">
        <f>$C$28</f>
        <v>44926</v>
      </c>
      <c r="AA5" s="79">
        <f>$C$29</f>
        <v>45291</v>
      </c>
      <c r="AB5" s="80">
        <f>$C$30</f>
        <v>45553</v>
      </c>
    </row>
    <row r="6" spans="2:28" ht="19.5" customHeight="1" thickTop="1" x14ac:dyDescent="0.3">
      <c r="B6" s="87">
        <f>_xll.ECONOMATICA('Evolução Diária de Preço-Volume'!Q6,"close",,C6,,,,,,,,{"tc.pers=5"})</f>
        <v>15259</v>
      </c>
      <c r="C6" s="90">
        <f>IF(Referência!B27="","",Referência!B27)</f>
        <v>36891</v>
      </c>
      <c r="D6" s="81" t="str">
        <f>IFERROR(_xll.ECONOMATICA('Evolução Diária de Preço-Volume'!Q6,"Return",D$5,$C6,,,,"decimal",,,,{"std.tec.ppr.per=4";"std.tec.ppr.pertd=false"}),"")</f>
        <v/>
      </c>
      <c r="E6" s="81" t="str">
        <f>IFERROR(_xll.ECONOMATICA('Evolução Diária de Preço-Volume'!Q6,"Return",E$5,$C6,,,,"decimal",,,,{"std.tec.ppr.per=4";"std.tec.ppr.pertd=false"}),"")</f>
        <v/>
      </c>
      <c r="F6" s="81" t="str">
        <f>IFERROR(_xll.ECONOMATICA('Evolução Diária de Preço-Volume'!Q6,"Return",F$5,$C6,,,,"decimal",,,,{"std.tec.ppr.per=4";"std.tec.ppr.pertd=false"}),"")</f>
        <v/>
      </c>
      <c r="G6" s="81" t="str">
        <f>IFERROR(_xll.ECONOMATICA('Evolução Diária de Preço-Volume'!Q6,"Return",G$5,$C6,,,,"decimal",,,,{"std.tec.ppr.per=4";"std.tec.ppr.pertd=false"}),"")</f>
        <v/>
      </c>
      <c r="H6" s="81" t="str">
        <f>IFERROR(_xll.ECONOMATICA('Evolução Diária de Preço-Volume'!Q6,"Return",H$5,$C6,,,,"decimal",,,,{"std.tec.ppr.per=4";"std.tec.ppr.pertd=false"}),"")</f>
        <v/>
      </c>
      <c r="I6" s="81" t="str">
        <f>IFERROR(_xll.ECONOMATICA('Evolução Diária de Preço-Volume'!Q6,"Return",I$5,$C6,,,,"decimal",,,,{"std.tec.ppr.per=4";"std.tec.ppr.pertd=false"}),"")</f>
        <v/>
      </c>
      <c r="J6" s="81" t="str">
        <f>IFERROR(_xll.ECONOMATICA('Evolução Diária de Preço-Volume'!Q6,"Return",J$5,$C6,,,,"decimal",,,,{"std.tec.ppr.per=4";"std.tec.ppr.pertd=false"}),"")</f>
        <v/>
      </c>
      <c r="K6" s="81" t="str">
        <f>IFERROR(_xll.ECONOMATICA('Evolução Diária de Preço-Volume'!Q6,"Return",K$5,$C6,,,,"decimal",,,,{"std.tec.ppr.per=4";"std.tec.ppr.pertd=false"}),"")</f>
        <v/>
      </c>
      <c r="L6" s="81" t="str">
        <f>IFERROR(_xll.ECONOMATICA('Evolução Diária de Preço-Volume'!Q6,"Return",L$5,$C6,,,,"decimal",,,,{"std.tec.ppr.per=4";"std.tec.ppr.pertd=false"}),"")</f>
        <v/>
      </c>
      <c r="M6" s="81" t="str">
        <f>IFERROR(_xll.ECONOMATICA('Evolução Diária de Preço-Volume'!Q6,"Return",M$5,$C6,,,,"decimal",,,,{"std.tec.ppr.per=4";"std.tec.ppr.pertd=false"}),"")</f>
        <v/>
      </c>
      <c r="N6" s="81" t="str">
        <f>IFERROR(_xll.ECONOMATICA('Evolução Diária de Preço-Volume'!Q6,"Return",N$5,$C6,,,,"decimal",,,,{"std.tec.ppr.per=4";"std.tec.ppr.pertd=false"}),"")</f>
        <v/>
      </c>
      <c r="O6" s="81" t="str">
        <f>IFERROR(_xll.ECONOMATICA('Evolução Diária de Preço-Volume'!Q6,"Return",O$5,$C6,,,,"decimal",,,,{"std.tec.ppr.per=4";"std.tec.ppr.pertd=false"}),"")</f>
        <v/>
      </c>
      <c r="P6" s="81" t="str">
        <f>IFERROR(_xll.ECONOMATICA('Evolução Diária de Preço-Volume'!Q6,"Return",P$5,$C6,,,,"decimal",,,,{"std.tec.ppr.per=4";"std.tec.ppr.pertd=false"}),"")</f>
        <v/>
      </c>
      <c r="Q6" s="81" t="str">
        <f>IFERROR(_xll.ECONOMATICA('Evolução Diária de Preço-Volume'!Q6,"Return",Q$5,$C6,,,,"decimal",,,,{"std.tec.ppr.per=4";"std.tec.ppr.pertd=false"}),"")</f>
        <v/>
      </c>
      <c r="R6" s="81" t="str">
        <f>IFERROR(_xll.ECONOMATICA('Evolução Diária de Preço-Volume'!Q6,"Return",R$5,$C6,,,,"decimal",,,,{"std.tec.ppr.per=4";"std.tec.ppr.pertd=false"}),"")</f>
        <v/>
      </c>
      <c r="S6" s="81" t="str">
        <f>IFERROR(_xll.ECONOMATICA('Evolução Diária de Preço-Volume'!Q6,"Return",S$5,$C6,,,,"decimal",,,,{"std.tec.ppr.per=4";"std.tec.ppr.pertd=false"}),"")</f>
        <v/>
      </c>
      <c r="T6" s="81" t="str">
        <f>IFERROR(_xll.ECONOMATICA('Evolução Diária de Preço-Volume'!Q6,"Return",T$5,$C6,,,,"decimal",,,,{"std.tec.ppr.per=4";"std.tec.ppr.pertd=false"}),"")</f>
        <v/>
      </c>
      <c r="U6" s="81" t="str">
        <f>IFERROR(_xll.ECONOMATICA('Evolução Diária de Preço-Volume'!Q6,"Return",U$5,$C6,,,,"decimal",,,,{"std.tec.ppr.per=4";"std.tec.ppr.pertd=false"}),"")</f>
        <v/>
      </c>
      <c r="V6" s="81" t="str">
        <f>IFERROR(_xll.ECONOMATICA('Evolução Diária de Preço-Volume'!Q6,"Return",V$5,$C6,,,,"decimal",,,,{"std.tec.ppr.per=4";"std.tec.ppr.pertd=false"}),"")</f>
        <v/>
      </c>
      <c r="W6" s="81" t="str">
        <f>IFERROR(_xll.ECONOMATICA('Evolução Diária de Preço-Volume'!Q6,"Return",W$5,$C6,,,,"decimal",,,,{"std.tec.ppr.per=4";"std.tec.ppr.pertd=false"}),"")</f>
        <v/>
      </c>
      <c r="X6" s="81" t="str">
        <f>IFERROR(_xll.ECONOMATICA('Evolução Diária de Preço-Volume'!Q6,"Return",X$5,$C6,,,,"decimal",,,,{"std.tec.ppr.per=4";"std.tec.ppr.pertd=false"}),"")</f>
        <v/>
      </c>
      <c r="Y6" s="81" t="str">
        <f>IFERROR(_xll.ECONOMATICA('Evolução Diária de Preço-Volume'!Q6,"Return",Y$5,$C6,,,,"decimal",,,,{"std.tec.ppr.per=4";"std.tec.ppr.pertd=false"}),"")</f>
        <v/>
      </c>
      <c r="Z6" s="81" t="str">
        <f>IFERROR(_xll.ECONOMATICA('Evolução Diária de Preço-Volume'!Q6,"Return",Z$5,$C6,,,,"decimal",,,,{"std.tec.ppr.per=4";"std.tec.ppr.pertd=false"}),"")</f>
        <v/>
      </c>
      <c r="AA6" s="81" t="str">
        <f>IFERROR(_xll.ECONOMATICA('Evolução Diária de Preço-Volume'!Q6,"Return",AA$5,$C6,,,,"decimal",,,,{"std.tec.ppr.per=4";"std.tec.ppr.pertd=false"}),"")</f>
        <v/>
      </c>
      <c r="AB6" s="82" t="str">
        <f>IFERROR(_xll.ECONOMATICA('Evolução Diária de Preço-Volume'!Q6,"Return",AB$5,$C6,,,,"decimal",,,,{"std.tec.ppr.per=4";"std.tec.ppr.pertd=false"}),"")</f>
        <v/>
      </c>
    </row>
    <row r="7" spans="2:28" ht="19.5" customHeight="1" x14ac:dyDescent="0.3">
      <c r="B7" s="88">
        <f>_xll.ECONOMATICA('Evolução Diária de Preço-Volume'!Q6,"close",,C7,,,,,,,,{"tc.pers=5"})</f>
        <v>13577</v>
      </c>
      <c r="C7" s="91">
        <f>IF(Referência!B26="","",Referência!B26)</f>
        <v>37256</v>
      </c>
      <c r="D7" s="83">
        <f>IFERROR(_xll.ECONOMATICA('Evolução Diária de Preço-Volume'!Q6,"Return",D$5,$C7,,,,"decimal",,,,{"std.tec.ppr.per=4";"std.tec.ppr.pertd=false"}),"")</f>
        <v>-0.11276101400000001</v>
      </c>
      <c r="E7" s="83" t="str">
        <f>IFERROR(_xll.ECONOMATICA('Evolução Diária de Preço-Volume'!Q6,"Return",E$5,$C7,,,,"decimal",,,,{"std.tec.ppr.per=4";"std.tec.ppr.pertd=false"}),"")</f>
        <v/>
      </c>
      <c r="F7" s="83" t="str">
        <f>IFERROR(_xll.ECONOMATICA('Evolução Diária de Preço-Volume'!Q6,"Return",F$5,$C7,,,,"decimal",,,,{"std.tec.ppr.per=4";"std.tec.ppr.pertd=false"}),"")</f>
        <v/>
      </c>
      <c r="G7" s="83" t="str">
        <f>IFERROR(_xll.ECONOMATICA('Evolução Diária de Preço-Volume'!Q6,"Return",G$5,$C7,,,,"decimal",,,,{"std.tec.ppr.per=4";"std.tec.ppr.pertd=false"}),"")</f>
        <v/>
      </c>
      <c r="H7" s="83" t="str">
        <f>IFERROR(_xll.ECONOMATICA('Evolução Diária de Preço-Volume'!Q6,"Return",H$5,$C7,,,,"decimal",,,,{"std.tec.ppr.per=4";"std.tec.ppr.pertd=false"}),"")</f>
        <v/>
      </c>
      <c r="I7" s="83" t="str">
        <f>IFERROR(_xll.ECONOMATICA('Evolução Diária de Preço-Volume'!Q6,"Return",I$5,$C7,,,,"decimal",,,,{"std.tec.ppr.per=4";"std.tec.ppr.pertd=false"}),"")</f>
        <v/>
      </c>
      <c r="J7" s="83" t="str">
        <f>IFERROR(_xll.ECONOMATICA('Evolução Diária de Preço-Volume'!Q6,"Return",J$5,$C7,,,,"decimal",,,,{"std.tec.ppr.per=4";"std.tec.ppr.pertd=false"}),"")</f>
        <v/>
      </c>
      <c r="K7" s="83" t="str">
        <f>IFERROR(_xll.ECONOMATICA('Evolução Diária de Preço-Volume'!Q6,"Return",K$5,$C7,,,,"decimal",,,,{"std.tec.ppr.per=4";"std.tec.ppr.pertd=false"}),"")</f>
        <v/>
      </c>
      <c r="L7" s="83" t="str">
        <f>IFERROR(_xll.ECONOMATICA('Evolução Diária de Preço-Volume'!Q6,"Return",L$5,$C7,,,,"decimal",,,,{"std.tec.ppr.per=4";"std.tec.ppr.pertd=false"}),"")</f>
        <v/>
      </c>
      <c r="M7" s="83" t="str">
        <f>IFERROR(_xll.ECONOMATICA('Evolução Diária de Preço-Volume'!Q6,"Return",M$5,$C7,,,,"decimal",,,,{"std.tec.ppr.per=4";"std.tec.ppr.pertd=false"}),"")</f>
        <v/>
      </c>
      <c r="N7" s="83" t="str">
        <f>IFERROR(_xll.ECONOMATICA('Evolução Diária de Preço-Volume'!Q6,"Return",N$5,$C7,,,,"decimal",,,,{"std.tec.ppr.per=4";"std.tec.ppr.pertd=false"}),"")</f>
        <v/>
      </c>
      <c r="O7" s="83" t="str">
        <f>IFERROR(_xll.ECONOMATICA('Evolução Diária de Preço-Volume'!Q6,"Return",O$5,$C7,,,,"decimal",,,,{"std.tec.ppr.per=4";"std.tec.ppr.pertd=false"}),"")</f>
        <v/>
      </c>
      <c r="P7" s="83" t="str">
        <f>IFERROR(_xll.ECONOMATICA('Evolução Diária de Preço-Volume'!Q6,"Return",P$5,$C7,,,,"decimal",,,,{"std.tec.ppr.per=4";"std.tec.ppr.pertd=false"}),"")</f>
        <v/>
      </c>
      <c r="Q7" s="83" t="str">
        <f>IFERROR(_xll.ECONOMATICA('Evolução Diária de Preço-Volume'!Q6,"Return",Q$5,$C7,,,,"decimal",,,,{"std.tec.ppr.per=4";"std.tec.ppr.pertd=false"}),"")</f>
        <v/>
      </c>
      <c r="R7" s="83" t="str">
        <f>IFERROR(_xll.ECONOMATICA('Evolução Diária de Preço-Volume'!Q6,"Return",R$5,$C7,,,,"decimal",,,,{"std.tec.ppr.per=4";"std.tec.ppr.pertd=false"}),"")</f>
        <v/>
      </c>
      <c r="S7" s="83" t="str">
        <f>IFERROR(_xll.ECONOMATICA('Evolução Diária de Preço-Volume'!Q6,"Return",S$5,$C7,,,,"decimal",,,,{"std.tec.ppr.per=4";"std.tec.ppr.pertd=false"}),"")</f>
        <v/>
      </c>
      <c r="T7" s="83" t="str">
        <f>IFERROR(_xll.ECONOMATICA('Evolução Diária de Preço-Volume'!Q6,"Return",T$5,$C7,,,,"decimal",,,,{"std.tec.ppr.per=4";"std.tec.ppr.pertd=false"}),"")</f>
        <v/>
      </c>
      <c r="U7" s="83" t="str">
        <f>IFERROR(_xll.ECONOMATICA('Evolução Diária de Preço-Volume'!Q6,"Return",U$5,$C7,,,,"decimal",,,,{"std.tec.ppr.per=4";"std.tec.ppr.pertd=false"}),"")</f>
        <v/>
      </c>
      <c r="V7" s="83" t="str">
        <f>IFERROR(_xll.ECONOMATICA('Evolução Diária de Preço-Volume'!Q6,"Return",V$5,$C7,,,,"decimal",,,,{"std.tec.ppr.per=4";"std.tec.ppr.pertd=false"}),"")</f>
        <v/>
      </c>
      <c r="W7" s="83" t="str">
        <f>IFERROR(_xll.ECONOMATICA('Evolução Diária de Preço-Volume'!Q6,"Return",W$5,$C7,,,,"decimal",,,,{"std.tec.ppr.per=4";"std.tec.ppr.pertd=false"}),"")</f>
        <v/>
      </c>
      <c r="X7" s="83" t="str">
        <f>IFERROR(_xll.ECONOMATICA('Evolução Diária de Preço-Volume'!Q6,"Return",X$5,$C7,,,,"decimal",,,,{"std.tec.ppr.per=4";"std.tec.ppr.pertd=false"}),"")</f>
        <v/>
      </c>
      <c r="Y7" s="83" t="str">
        <f>IFERROR(_xll.ECONOMATICA('Evolução Diária de Preço-Volume'!Q6,"Return",Y$5,$C7,,,,"decimal",,,,{"std.tec.ppr.per=4";"std.tec.ppr.pertd=false"}),"")</f>
        <v/>
      </c>
      <c r="Z7" s="83" t="str">
        <f>IFERROR(_xll.ECONOMATICA('Evolução Diária de Preço-Volume'!Q6,"Return",Z$5,$C7,,,,"decimal",,,,{"std.tec.ppr.per=4";"std.tec.ppr.pertd=false"}),"")</f>
        <v/>
      </c>
      <c r="AA7" s="83" t="str">
        <f>IFERROR(_xll.ECONOMATICA('Evolução Diária de Preço-Volume'!Q6,"Return",AA$5,$C7,,,,"decimal",,,,{"std.tec.ppr.per=4";"std.tec.ppr.pertd=false"}),"")</f>
        <v/>
      </c>
      <c r="AB7" s="84" t="str">
        <f>IFERROR(_xll.ECONOMATICA('Evolução Diária de Preço-Volume'!Q6,"Return",AB$5,$C7,,,,"decimal",,,,{"std.tec.ppr.per=4";"std.tec.ppr.pertd=false"}),"")</f>
        <v/>
      </c>
    </row>
    <row r="8" spans="2:28" ht="19.5" customHeight="1" x14ac:dyDescent="0.3">
      <c r="B8" s="88">
        <f>_xll.ECONOMATICA('Evolução Diária de Preço-Volume'!Q6,"close",,C8,,,,,,,,{"tc.pers=5"})</f>
        <v>11268</v>
      </c>
      <c r="C8" s="91">
        <f>IF(Referência!B25="","",Referência!B25)</f>
        <v>37621</v>
      </c>
      <c r="D8" s="83">
        <f>IFERROR(_xll.ECONOMATICA('Evolução Diária de Preço-Volume'!Q6,"Return",D$5,$C8,,,,"decimal",,,,{"std.tec.ppr.per=4";"std.tec.ppr.pertd=false"}),"")</f>
        <v>-0.14303457816000001</v>
      </c>
      <c r="E8" s="83">
        <f>IFERROR(_xll.ECONOMATICA('Evolução Diária de Preço-Volume'!Q6,"Return",E$5,$C8,,,,"decimal",,,,{"std.tec.ppr.per=4";"std.tec.ppr.pertd=false"}),"")</f>
        <v>-0.17192888636000001</v>
      </c>
      <c r="F8" s="83" t="str">
        <f>IFERROR(_xll.ECONOMATICA('Evolução Diária de Preço-Volume'!Q6,"Return",F$5,$C8,,,,"decimal",,,,{"std.tec.ppr.per=4";"std.tec.ppr.pertd=false"}),"")</f>
        <v/>
      </c>
      <c r="G8" s="83" t="str">
        <f>IFERROR(_xll.ECONOMATICA('Evolução Diária de Preço-Volume'!Q6,"Return",G$5,$C8,,,,"decimal",,,,{"std.tec.ppr.per=4";"std.tec.ppr.pertd=false"}),"")</f>
        <v/>
      </c>
      <c r="H8" s="83" t="str">
        <f>IFERROR(_xll.ECONOMATICA('Evolução Diária de Preço-Volume'!Q6,"Return",H$5,$C8,,,,"decimal",,,,{"std.tec.ppr.per=4";"std.tec.ppr.pertd=false"}),"")</f>
        <v/>
      </c>
      <c r="I8" s="83" t="str">
        <f>IFERROR(_xll.ECONOMATICA('Evolução Diária de Preço-Volume'!Q6,"Return",I$5,$C8,,,,"decimal",,,,{"std.tec.ppr.per=4";"std.tec.ppr.pertd=false"}),"")</f>
        <v/>
      </c>
      <c r="J8" s="83" t="str">
        <f>IFERROR(_xll.ECONOMATICA('Evolução Diária de Preço-Volume'!Q6,"Return",J$5,$C8,,,,"decimal",,,,{"std.tec.ppr.per=4";"std.tec.ppr.pertd=false"}),"")</f>
        <v/>
      </c>
      <c r="K8" s="83" t="str">
        <f>IFERROR(_xll.ECONOMATICA('Evolução Diária de Preço-Volume'!Q6,"Return",K$5,$C8,,,,"decimal",,,,{"std.tec.ppr.per=4";"std.tec.ppr.pertd=false"}),"")</f>
        <v/>
      </c>
      <c r="L8" s="83" t="str">
        <f>IFERROR(_xll.ECONOMATICA('Evolução Diária de Preço-Volume'!Q6,"Return",L$5,$C8,,,,"decimal",,,,{"std.tec.ppr.per=4";"std.tec.ppr.pertd=false"}),"")</f>
        <v/>
      </c>
      <c r="M8" s="83" t="str">
        <f>IFERROR(_xll.ECONOMATICA('Evolução Diária de Preço-Volume'!Q6,"Return",M$5,$C8,,,,"decimal",,,,{"std.tec.ppr.per=4";"std.tec.ppr.pertd=false"}),"")</f>
        <v/>
      </c>
      <c r="N8" s="83" t="str">
        <f>IFERROR(_xll.ECONOMATICA('Evolução Diária de Preço-Volume'!Q6,"Return",N$5,$C8,,,,"decimal",,,,{"std.tec.ppr.per=4";"std.tec.ppr.pertd=false"}),"")</f>
        <v/>
      </c>
      <c r="O8" s="83" t="str">
        <f>IFERROR(_xll.ECONOMATICA('Evolução Diária de Preço-Volume'!Q6,"Return",O$5,$C8,,,,"decimal",,,,{"std.tec.ppr.per=4";"std.tec.ppr.pertd=false"}),"")</f>
        <v/>
      </c>
      <c r="P8" s="83" t="str">
        <f>IFERROR(_xll.ECONOMATICA('Evolução Diária de Preço-Volume'!Q6,"Return",P$5,$C8,,,,"decimal",,,,{"std.tec.ppr.per=4";"std.tec.ppr.pertd=false"}),"")</f>
        <v/>
      </c>
      <c r="Q8" s="83" t="str">
        <f>IFERROR(_xll.ECONOMATICA('Evolução Diária de Preço-Volume'!Q6,"Return",Q$5,$C8,,,,"decimal",,,,{"std.tec.ppr.per=4";"std.tec.ppr.pertd=false"}),"")</f>
        <v/>
      </c>
      <c r="R8" s="83" t="str">
        <f>IFERROR(_xll.ECONOMATICA('Evolução Diária de Preço-Volume'!Q6,"Return",R$5,$C8,,,,"decimal",,,,{"std.tec.ppr.per=4";"std.tec.ppr.pertd=false"}),"")</f>
        <v/>
      </c>
      <c r="S8" s="83" t="str">
        <f>IFERROR(_xll.ECONOMATICA('Evolução Diária de Preço-Volume'!Q6,"Return",S$5,$C8,,,,"decimal",,,,{"std.tec.ppr.per=4";"std.tec.ppr.pertd=false"}),"")</f>
        <v/>
      </c>
      <c r="T8" s="83" t="str">
        <f>IFERROR(_xll.ECONOMATICA('Evolução Diária de Preço-Volume'!Q6,"Return",T$5,$C8,,,,"decimal",,,,{"std.tec.ppr.per=4";"std.tec.ppr.pertd=false"}),"")</f>
        <v/>
      </c>
      <c r="U8" s="83" t="str">
        <f>IFERROR(_xll.ECONOMATICA('Evolução Diária de Preço-Volume'!Q6,"Return",U$5,$C8,,,,"decimal",,,,{"std.tec.ppr.per=4";"std.tec.ppr.pertd=false"}),"")</f>
        <v/>
      </c>
      <c r="V8" s="83" t="str">
        <f>IFERROR(_xll.ECONOMATICA('Evolução Diária de Preço-Volume'!Q6,"Return",V$5,$C8,,,,"decimal",,,,{"std.tec.ppr.per=4";"std.tec.ppr.pertd=false"}),"")</f>
        <v/>
      </c>
      <c r="W8" s="83" t="str">
        <f>IFERROR(_xll.ECONOMATICA('Evolução Diária de Preço-Volume'!Q6,"Return",W$5,$C8,,,,"decimal",,,,{"std.tec.ppr.per=4";"std.tec.ppr.pertd=false"}),"")</f>
        <v/>
      </c>
      <c r="X8" s="83" t="str">
        <f>IFERROR(_xll.ECONOMATICA('Evolução Diária de Preço-Volume'!Q6,"Return",X$5,$C8,,,,"decimal",,,,{"std.tec.ppr.per=4";"std.tec.ppr.pertd=false"}),"")</f>
        <v/>
      </c>
      <c r="Y8" s="83" t="str">
        <f>IFERROR(_xll.ECONOMATICA('Evolução Diária de Preço-Volume'!Q6,"Return",Y$5,$C8,,,,"decimal",,,,{"std.tec.ppr.per=4";"std.tec.ppr.pertd=false"}),"")</f>
        <v/>
      </c>
      <c r="Z8" s="83" t="str">
        <f>IFERROR(_xll.ECONOMATICA('Evolução Diária de Preço-Volume'!Q6,"Return",Z$5,$C8,,,,"decimal",,,,{"std.tec.ppr.per=4";"std.tec.ppr.pertd=false"}),"")</f>
        <v/>
      </c>
      <c r="AA8" s="83" t="str">
        <f>IFERROR(_xll.ECONOMATICA('Evolução Diária de Preço-Volume'!Q6,"Return",AA$5,$C8,,,,"decimal",,,,{"std.tec.ppr.per=4";"std.tec.ppr.pertd=false"}),"")</f>
        <v/>
      </c>
      <c r="AB8" s="84" t="str">
        <f>IFERROR(_xll.ECONOMATICA('Evolução Diária de Preço-Volume'!Q6,"Return",AB$5,$C8,,,,"decimal",,,,{"std.tec.ppr.per=4";"std.tec.ppr.pertd=false"}),"")</f>
        <v/>
      </c>
    </row>
    <row r="9" spans="2:28" ht="19.5" customHeight="1" x14ac:dyDescent="0.3">
      <c r="B9" s="88">
        <f>_xll.ECONOMATICA('Evolução Diária de Preço-Volume'!Q6,"close",,C9,,,,,,,,{"tc.pers=5"})</f>
        <v>22236</v>
      </c>
      <c r="C9" s="91">
        <f>IF(Referência!B24="","",Referência!B24)</f>
        <v>37986</v>
      </c>
      <c r="D9" s="83">
        <f>IFERROR(_xll.ECONOMATICA('Evolução Diária de Preço-Volume'!Q6,"Return",D$5,$C9,,,,"decimal",,,,{"std.tec.ppr.per=4";"std.tec.ppr.pertd=false"}),"")</f>
        <v>0.13583447419</v>
      </c>
      <c r="E9" s="83">
        <f>IFERROR(_xll.ECONOMATICA('Evolução Diária de Preço-Volume'!Q6,"Return",E$5,$C9,,,,"decimal",,,,{"std.tec.ppr.per=4";"std.tec.ppr.pertd=false"}),"")</f>
        <v>0.28292076553000001</v>
      </c>
      <c r="F9" s="83">
        <f>IFERROR(_xll.ECONOMATICA('Evolução Diária de Preço-Volume'!Q6,"Return",F$5,$C9,,,,"decimal",,,,{"std.tec.ppr.per=4";"std.tec.ppr.pertd=false"}),"")</f>
        <v>0.9841363138</v>
      </c>
      <c r="G9" s="83" t="str">
        <f>IFERROR(_xll.ECONOMATICA('Evolução Diária de Preço-Volume'!Q6,"Return",G$5,$C9,,,,"decimal",,,,{"std.tec.ppr.per=4";"std.tec.ppr.pertd=false"}),"")</f>
        <v/>
      </c>
      <c r="H9" s="83" t="str">
        <f>IFERROR(_xll.ECONOMATICA('Evolução Diária de Preço-Volume'!Q6,"Return",H$5,$C9,,,,"decimal",,,,{"std.tec.ppr.per=4";"std.tec.ppr.pertd=false"}),"")</f>
        <v/>
      </c>
      <c r="I9" s="83" t="str">
        <f>IFERROR(_xll.ECONOMATICA('Evolução Diária de Preço-Volume'!Q6,"Return",I$5,$C9,,,,"decimal",,,,{"std.tec.ppr.per=4";"std.tec.ppr.pertd=false"}),"")</f>
        <v/>
      </c>
      <c r="J9" s="83" t="str">
        <f>IFERROR(_xll.ECONOMATICA('Evolução Diária de Preço-Volume'!Q6,"Return",J$5,$C9,,,,"decimal",,,,{"std.tec.ppr.per=4";"std.tec.ppr.pertd=false"}),"")</f>
        <v/>
      </c>
      <c r="K9" s="83" t="str">
        <f>IFERROR(_xll.ECONOMATICA('Evolução Diária de Preço-Volume'!Q6,"Return",K$5,$C9,,,,"decimal",,,,{"std.tec.ppr.per=4";"std.tec.ppr.pertd=false"}),"")</f>
        <v/>
      </c>
      <c r="L9" s="83" t="str">
        <f>IFERROR(_xll.ECONOMATICA('Evolução Diária de Preço-Volume'!Q6,"Return",L$5,$C9,,,,"decimal",,,,{"std.tec.ppr.per=4";"std.tec.ppr.pertd=false"}),"")</f>
        <v/>
      </c>
      <c r="M9" s="83" t="str">
        <f>IFERROR(_xll.ECONOMATICA('Evolução Diária de Preço-Volume'!Q6,"Return",M$5,$C9,,,,"decimal",,,,{"std.tec.ppr.per=4";"std.tec.ppr.pertd=false"}),"")</f>
        <v/>
      </c>
      <c r="N9" s="83" t="str">
        <f>IFERROR(_xll.ECONOMATICA('Evolução Diária de Preço-Volume'!Q6,"Return",N$5,$C9,,,,"decimal",,,,{"std.tec.ppr.per=4";"std.tec.ppr.pertd=false"}),"")</f>
        <v/>
      </c>
      <c r="O9" s="83" t="str">
        <f>IFERROR(_xll.ECONOMATICA('Evolução Diária de Preço-Volume'!Q6,"Return",O$5,$C9,,,,"decimal",,,,{"std.tec.ppr.per=4";"std.tec.ppr.pertd=false"}),"")</f>
        <v/>
      </c>
      <c r="P9" s="83" t="str">
        <f>IFERROR(_xll.ECONOMATICA('Evolução Diária de Preço-Volume'!Q6,"Return",P$5,$C9,,,,"decimal",,,,{"std.tec.ppr.per=4";"std.tec.ppr.pertd=false"}),"")</f>
        <v/>
      </c>
      <c r="Q9" s="83" t="str">
        <f>IFERROR(_xll.ECONOMATICA('Evolução Diária de Preço-Volume'!Q6,"Return",Q$5,$C9,,,,"decimal",,,,{"std.tec.ppr.per=4";"std.tec.ppr.pertd=false"}),"")</f>
        <v/>
      </c>
      <c r="R9" s="83" t="str">
        <f>IFERROR(_xll.ECONOMATICA('Evolução Diária de Preço-Volume'!Q6,"Return",R$5,$C9,,,,"decimal",,,,{"std.tec.ppr.per=4";"std.tec.ppr.pertd=false"}),"")</f>
        <v/>
      </c>
      <c r="S9" s="83" t="str">
        <f>IFERROR(_xll.ECONOMATICA('Evolução Diária de Preço-Volume'!Q6,"Return",S$5,$C9,,,,"decimal",,,,{"std.tec.ppr.per=4";"std.tec.ppr.pertd=false"}),"")</f>
        <v/>
      </c>
      <c r="T9" s="83" t="str">
        <f>IFERROR(_xll.ECONOMATICA('Evolução Diária de Preço-Volume'!Q6,"Return",T$5,$C9,,,,"decimal",,,,{"std.tec.ppr.per=4";"std.tec.ppr.pertd=false"}),"")</f>
        <v/>
      </c>
      <c r="U9" s="83" t="str">
        <f>IFERROR(_xll.ECONOMATICA('Evolução Diária de Preço-Volume'!Q6,"Return",U$5,$C9,,,,"decimal",,,,{"std.tec.ppr.per=4";"std.tec.ppr.pertd=false"}),"")</f>
        <v/>
      </c>
      <c r="V9" s="83" t="str">
        <f>IFERROR(_xll.ECONOMATICA('Evolução Diária de Preço-Volume'!Q6,"Return",V$5,$C9,,,,"decimal",,,,{"std.tec.ppr.per=4";"std.tec.ppr.pertd=false"}),"")</f>
        <v/>
      </c>
      <c r="W9" s="83" t="str">
        <f>IFERROR(_xll.ECONOMATICA('Evolução Diária de Preço-Volume'!Q6,"Return",W$5,$C9,,,,"decimal",,,,{"std.tec.ppr.per=4";"std.tec.ppr.pertd=false"}),"")</f>
        <v/>
      </c>
      <c r="X9" s="83" t="str">
        <f>IFERROR(_xll.ECONOMATICA('Evolução Diária de Preço-Volume'!Q6,"Return",X$5,$C9,,,,"decimal",,,,{"std.tec.ppr.per=4";"std.tec.ppr.pertd=false"}),"")</f>
        <v/>
      </c>
      <c r="Y9" s="83" t="str">
        <f>IFERROR(_xll.ECONOMATICA('Evolução Diária de Preço-Volume'!Q6,"Return",Y$5,$C9,,,,"decimal",,,,{"std.tec.ppr.per=4";"std.tec.ppr.pertd=false"}),"")</f>
        <v/>
      </c>
      <c r="Z9" s="83" t="str">
        <f>IFERROR(_xll.ECONOMATICA('Evolução Diária de Preço-Volume'!Q6,"Return",Z$5,$C9,,,,"decimal",,,,{"std.tec.ppr.per=4";"std.tec.ppr.pertd=false"}),"")</f>
        <v/>
      </c>
      <c r="AA9" s="83" t="str">
        <f>IFERROR(_xll.ECONOMATICA('Evolução Diária de Preço-Volume'!Q6,"Return",AA$5,$C9,,,,"decimal",,,,{"std.tec.ppr.per=4";"std.tec.ppr.pertd=false"}),"")</f>
        <v/>
      </c>
      <c r="AB9" s="84" t="str">
        <f>IFERROR(_xll.ECONOMATICA('Evolução Diária de Preço-Volume'!Q6,"Return",AB$5,$C9,,,,"decimal",,,,{"std.tec.ppr.per=4";"std.tec.ppr.pertd=false"}),"")</f>
        <v/>
      </c>
    </row>
    <row r="10" spans="2:28" ht="19.5" customHeight="1" x14ac:dyDescent="0.3">
      <c r="B10" s="88">
        <f>_xll.ECONOMATICA('Evolução Diária de Preço-Volume'!Q6,"close",,C10,,,,,,,,{"tc.pers=5"})</f>
        <v>26196</v>
      </c>
      <c r="C10" s="91">
        <f>IF(Referência!B23="","",Referência!B23)</f>
        <v>38352</v>
      </c>
      <c r="D10" s="83">
        <f>IFERROR(_xll.ECONOMATICA('Evolução Diária de Preço-Volume'!Q6,"Return",D$5,$C10,,,,"decimal",,,,{"std.tec.ppr.per=4";"std.tec.ppr.pertd=false"}),"")</f>
        <v>0.14684220483999999</v>
      </c>
      <c r="E10" s="83">
        <f>IFERROR(_xll.ECONOMATICA('Evolução Diária de Preço-Volume'!Q6,"Return",E$5,$C10,,,,"decimal",,,,{"std.tec.ppr.per=4";"std.tec.ppr.pertd=false"}),"")</f>
        <v>0.24784689055</v>
      </c>
      <c r="F10" s="83">
        <f>IFERROR(_xll.ECONOMATICA('Evolução Diária de Preço-Volume'!Q6,"Return",F$5,$C10,,,,"decimal",,,,{"std.tec.ppr.per=4";"std.tec.ppr.pertd=false"}),"")</f>
        <v>0.53119211379999998</v>
      </c>
      <c r="G10" s="83">
        <f>IFERROR(_xll.ECONOMATICA('Evolução Diária de Preço-Volume'!Q6,"Return",G$5,$C10,,,,"decimal",,,,{"std.tec.ppr.per=4";"std.tec.ppr.pertd=false"}),"")</f>
        <v>0.18041817152</v>
      </c>
      <c r="H10" s="83" t="str">
        <f>IFERROR(_xll.ECONOMATICA('Evolução Diária de Preço-Volume'!Q6,"Return",H$5,$C10,,,,"decimal",,,,{"std.tec.ppr.per=4";"std.tec.ppr.pertd=false"}),"")</f>
        <v/>
      </c>
      <c r="I10" s="83" t="str">
        <f>IFERROR(_xll.ECONOMATICA('Evolução Diária de Preço-Volume'!Q6,"Return",I$5,$C10,,,,"decimal",,,,{"std.tec.ppr.per=4";"std.tec.ppr.pertd=false"}),"")</f>
        <v/>
      </c>
      <c r="J10" s="83" t="str">
        <f>IFERROR(_xll.ECONOMATICA('Evolução Diária de Preço-Volume'!Q6,"Return",J$5,$C10,,,,"decimal",,,,{"std.tec.ppr.per=4";"std.tec.ppr.pertd=false"}),"")</f>
        <v/>
      </c>
      <c r="K10" s="83" t="str">
        <f>IFERROR(_xll.ECONOMATICA('Evolução Diária de Preço-Volume'!Q6,"Return",K$5,$C10,,,,"decimal",,,,{"std.tec.ppr.per=4";"std.tec.ppr.pertd=false"}),"")</f>
        <v/>
      </c>
      <c r="L10" s="83" t="str">
        <f>IFERROR(_xll.ECONOMATICA('Evolução Diária de Preço-Volume'!Q6,"Return",L$5,$C10,,,,"decimal",,,,{"std.tec.ppr.per=4";"std.tec.ppr.pertd=false"}),"")</f>
        <v/>
      </c>
      <c r="M10" s="83" t="str">
        <f>IFERROR(_xll.ECONOMATICA('Evolução Diária de Preço-Volume'!Q6,"Return",M$5,$C10,,,,"decimal",,,,{"std.tec.ppr.per=4";"std.tec.ppr.pertd=false"}),"")</f>
        <v/>
      </c>
      <c r="N10" s="83" t="str">
        <f>IFERROR(_xll.ECONOMATICA('Evolução Diária de Preço-Volume'!Q6,"Return",N$5,$C10,,,,"decimal",,,,{"std.tec.ppr.per=4";"std.tec.ppr.pertd=false"}),"")</f>
        <v/>
      </c>
      <c r="O10" s="83" t="str">
        <f>IFERROR(_xll.ECONOMATICA('Evolução Diária de Preço-Volume'!Q6,"Return",O$5,$C10,,,,"decimal",,,,{"std.tec.ppr.per=4";"std.tec.ppr.pertd=false"}),"")</f>
        <v/>
      </c>
      <c r="P10" s="83" t="str">
        <f>IFERROR(_xll.ECONOMATICA('Evolução Diária de Preço-Volume'!Q6,"Return",P$5,$C10,,,,"decimal",,,,{"std.tec.ppr.per=4";"std.tec.ppr.pertd=false"}),"")</f>
        <v/>
      </c>
      <c r="Q10" s="83" t="str">
        <f>IFERROR(_xll.ECONOMATICA('Evolução Diária de Preço-Volume'!Q6,"Return",Q$5,$C10,,,,"decimal",,,,{"std.tec.ppr.per=4";"std.tec.ppr.pertd=false"}),"")</f>
        <v/>
      </c>
      <c r="R10" s="83" t="str">
        <f>IFERROR(_xll.ECONOMATICA('Evolução Diária de Preço-Volume'!Q6,"Return",R$5,$C10,,,,"decimal",,,,{"std.tec.ppr.per=4";"std.tec.ppr.pertd=false"}),"")</f>
        <v/>
      </c>
      <c r="S10" s="83" t="str">
        <f>IFERROR(_xll.ECONOMATICA('Evolução Diária de Preço-Volume'!Q6,"Return",S$5,$C10,,,,"decimal",,,,{"std.tec.ppr.per=4";"std.tec.ppr.pertd=false"}),"")</f>
        <v/>
      </c>
      <c r="T10" s="83" t="str">
        <f>IFERROR(_xll.ECONOMATICA('Evolução Diária de Preço-Volume'!Q6,"Return",T$5,$C10,,,,"decimal",,,,{"std.tec.ppr.per=4";"std.tec.ppr.pertd=false"}),"")</f>
        <v/>
      </c>
      <c r="U10" s="83" t="str">
        <f>IFERROR(_xll.ECONOMATICA('Evolução Diária de Preço-Volume'!Q6,"Return",U$5,$C10,,,,"decimal",,,,{"std.tec.ppr.per=4";"std.tec.ppr.pertd=false"}),"")</f>
        <v/>
      </c>
      <c r="V10" s="83" t="str">
        <f>IFERROR(_xll.ECONOMATICA('Evolução Diária de Preço-Volume'!Q6,"Return",V$5,$C10,,,,"decimal",,,,{"std.tec.ppr.per=4";"std.tec.ppr.pertd=false"}),"")</f>
        <v/>
      </c>
      <c r="W10" s="83" t="str">
        <f>IFERROR(_xll.ECONOMATICA('Evolução Diária de Preço-Volume'!Q6,"Return",W$5,$C10,,,,"decimal",,,,{"std.tec.ppr.per=4";"std.tec.ppr.pertd=false"}),"")</f>
        <v/>
      </c>
      <c r="X10" s="83" t="str">
        <f>IFERROR(_xll.ECONOMATICA('Evolução Diária de Preço-Volume'!Q6,"Return",X$5,$C10,,,,"decimal",,,,{"std.tec.ppr.per=4";"std.tec.ppr.pertd=false"}),"")</f>
        <v/>
      </c>
      <c r="Y10" s="83" t="str">
        <f>IFERROR(_xll.ECONOMATICA('Evolução Diária de Preço-Volume'!Q6,"Return",Y$5,$C10,,,,"decimal",,,,{"std.tec.ppr.per=4";"std.tec.ppr.pertd=false"}),"")</f>
        <v/>
      </c>
      <c r="Z10" s="83" t="str">
        <f>IFERROR(_xll.ECONOMATICA('Evolução Diária de Preço-Volume'!Q6,"Return",Z$5,$C10,,,,"decimal",,,,{"std.tec.ppr.per=4";"std.tec.ppr.pertd=false"}),"")</f>
        <v/>
      </c>
      <c r="AA10" s="83" t="str">
        <f>IFERROR(_xll.ECONOMATICA('Evolução Diária de Preço-Volume'!Q6,"Return",AA$5,$C10,,,,"decimal",,,,{"std.tec.ppr.per=4";"std.tec.ppr.pertd=false"}),"")</f>
        <v/>
      </c>
      <c r="AB10" s="84" t="str">
        <f>IFERROR(_xll.ECONOMATICA('Evolução Diária de Preço-Volume'!Q6,"Return",AB$5,$C10,,,,"decimal",,,,{"std.tec.ppr.per=4";"std.tec.ppr.pertd=false"}),"")</f>
        <v/>
      </c>
    </row>
    <row r="11" spans="2:28" ht="19.5" customHeight="1" x14ac:dyDescent="0.3">
      <c r="B11" s="88">
        <f>_xll.ECONOMATICA('Evolução Diária de Preço-Volume'!Q6,"close",,C11,,,,,,,,{"tc.pers=5"})</f>
        <v>33455</v>
      </c>
      <c r="C11" s="91">
        <f>IF(Referência!B22="","",Referência!B22)</f>
        <v>38717</v>
      </c>
      <c r="D11" s="83">
        <f>IFERROR(_xll.ECONOMATICA('Evolução Diária de Preço-Volume'!Q6,"Return",D$5,$C11,,,,"decimal",,,,{"std.tec.ppr.per=4";"std.tec.ppr.pertd=false"}),"")</f>
        <v>0.17251810572000001</v>
      </c>
      <c r="E11" s="83">
        <f>IFERROR(_xll.ECONOMATICA('Evolução Diária de Preço-Volume'!Q6,"Return",E$5,$C11,,,,"decimal",,,,{"std.tec.ppr.per=4";"std.tec.ppr.pertd=false"}),"")</f>
        <v>0.25601435299999997</v>
      </c>
      <c r="F11" s="83">
        <f>IFERROR(_xll.ECONOMATICA('Evolução Diária de Preço-Volume'!Q6,"Return",F$5,$C11,,,,"decimal",,,,{"std.tec.ppr.per=4";"std.tec.ppr.pertd=false"}),"")</f>
        <v>0.44285591568999999</v>
      </c>
      <c r="G11" s="83">
        <f>IFERROR(_xll.ECONOMATICA('Evolução Diária de Preço-Volume'!Q6,"Return",G$5,$C11,,,,"decimal",,,,{"std.tec.ppr.per=4";"std.tec.ppr.pertd=false"}),"")</f>
        <v>0.22961990660000001</v>
      </c>
      <c r="H11" s="83">
        <f>IFERROR(_xll.ECONOMATICA('Evolução Diária de Preço-Volume'!Q6,"Return",H$5,$C11,,,,"decimal",,,,{"std.tec.ppr.per=4";"std.tec.ppr.pertd=false"}),"")</f>
        <v>0.28087244943</v>
      </c>
      <c r="I11" s="83" t="str">
        <f>IFERROR(_xll.ECONOMATICA('Evolução Diária de Preço-Volume'!Q6,"Return",I$5,$C11,,,,"decimal",,,,{"std.tec.ppr.per=4";"std.tec.ppr.pertd=false"}),"")</f>
        <v/>
      </c>
      <c r="J11" s="83" t="str">
        <f>IFERROR(_xll.ECONOMATICA('Evolução Diária de Preço-Volume'!Q6,"Return",J$5,$C11,,,,"decimal",,,,{"std.tec.ppr.per=4";"std.tec.ppr.pertd=false"}),"")</f>
        <v/>
      </c>
      <c r="K11" s="83" t="str">
        <f>IFERROR(_xll.ECONOMATICA('Evolução Diária de Preço-Volume'!Q6,"Return",K$5,$C11,,,,"decimal",,,,{"std.tec.ppr.per=4";"std.tec.ppr.pertd=false"}),"")</f>
        <v/>
      </c>
      <c r="L11" s="83" t="str">
        <f>IFERROR(_xll.ECONOMATICA('Evolução Diária de Preço-Volume'!Q6,"Return",L$5,$C11,,,,"decimal",,,,{"std.tec.ppr.per=4";"std.tec.ppr.pertd=false"}),"")</f>
        <v/>
      </c>
      <c r="M11" s="83" t="str">
        <f>IFERROR(_xll.ECONOMATICA('Evolução Diária de Preço-Volume'!Q6,"Return",M$5,$C11,,,,"decimal",,,,{"std.tec.ppr.per=4";"std.tec.ppr.pertd=false"}),"")</f>
        <v/>
      </c>
      <c r="N11" s="83" t="str">
        <f>IFERROR(_xll.ECONOMATICA('Evolução Diária de Preço-Volume'!Q6,"Return",N$5,$C11,,,,"decimal",,,,{"std.tec.ppr.per=4";"std.tec.ppr.pertd=false"}),"")</f>
        <v/>
      </c>
      <c r="O11" s="83" t="str">
        <f>IFERROR(_xll.ECONOMATICA('Evolução Diária de Preço-Volume'!Q6,"Return",O$5,$C11,,,,"decimal",,,,{"std.tec.ppr.per=4";"std.tec.ppr.pertd=false"}),"")</f>
        <v/>
      </c>
      <c r="P11" s="83" t="str">
        <f>IFERROR(_xll.ECONOMATICA('Evolução Diária de Preço-Volume'!Q6,"Return",P$5,$C11,,,,"decimal",,,,{"std.tec.ppr.per=4";"std.tec.ppr.pertd=false"}),"")</f>
        <v/>
      </c>
      <c r="Q11" s="83" t="str">
        <f>IFERROR(_xll.ECONOMATICA('Evolução Diária de Preço-Volume'!Q6,"Return",Q$5,$C11,,,,"decimal",,,,{"std.tec.ppr.per=4";"std.tec.ppr.pertd=false"}),"")</f>
        <v/>
      </c>
      <c r="R11" s="83" t="str">
        <f>IFERROR(_xll.ECONOMATICA('Evolução Diária de Preço-Volume'!Q6,"Return",R$5,$C11,,,,"decimal",,,,{"std.tec.ppr.per=4";"std.tec.ppr.pertd=false"}),"")</f>
        <v/>
      </c>
      <c r="S11" s="83" t="str">
        <f>IFERROR(_xll.ECONOMATICA('Evolução Diária de Preço-Volume'!Q6,"Return",S$5,$C11,,,,"decimal",,,,{"std.tec.ppr.per=4";"std.tec.ppr.pertd=false"}),"")</f>
        <v/>
      </c>
      <c r="T11" s="83" t="str">
        <f>IFERROR(_xll.ECONOMATICA('Evolução Diária de Preço-Volume'!Q6,"Return",T$5,$C11,,,,"decimal",,,,{"std.tec.ppr.per=4";"std.tec.ppr.pertd=false"}),"")</f>
        <v/>
      </c>
      <c r="U11" s="83" t="str">
        <f>IFERROR(_xll.ECONOMATICA('Evolução Diária de Preço-Volume'!Q6,"Return",U$5,$C11,,,,"decimal",,,,{"std.tec.ppr.per=4";"std.tec.ppr.pertd=false"}),"")</f>
        <v/>
      </c>
      <c r="V11" s="83" t="str">
        <f>IFERROR(_xll.ECONOMATICA('Evolução Diária de Preço-Volume'!Q6,"Return",V$5,$C11,,,,"decimal",,,,{"std.tec.ppr.per=4";"std.tec.ppr.pertd=false"}),"")</f>
        <v/>
      </c>
      <c r="W11" s="83" t="str">
        <f>IFERROR(_xll.ECONOMATICA('Evolução Diária de Preço-Volume'!Q6,"Return",W$5,$C11,,,,"decimal",,,,{"std.tec.ppr.per=4";"std.tec.ppr.pertd=false"}),"")</f>
        <v/>
      </c>
      <c r="X11" s="83" t="str">
        <f>IFERROR(_xll.ECONOMATICA('Evolução Diária de Preço-Volume'!Q6,"Return",X$5,$C11,,,,"decimal",,,,{"std.tec.ppr.per=4";"std.tec.ppr.pertd=false"}),"")</f>
        <v/>
      </c>
      <c r="Y11" s="83" t="str">
        <f>IFERROR(_xll.ECONOMATICA('Evolução Diária de Preço-Volume'!Q6,"Return",Y$5,$C11,,,,"decimal",,,,{"std.tec.ppr.per=4";"std.tec.ppr.pertd=false"}),"")</f>
        <v/>
      </c>
      <c r="Z11" s="83" t="str">
        <f>IFERROR(_xll.ECONOMATICA('Evolução Diária de Preço-Volume'!Q6,"Return",Z$5,$C11,,,,"decimal",,,,{"std.tec.ppr.per=4";"std.tec.ppr.pertd=false"}),"")</f>
        <v/>
      </c>
      <c r="AA11" s="83" t="str">
        <f>IFERROR(_xll.ECONOMATICA('Evolução Diária de Preço-Volume'!Q6,"Return",AA$5,$C11,,,,"decimal",,,,{"std.tec.ppr.per=4";"std.tec.ppr.pertd=false"}),"")</f>
        <v/>
      </c>
      <c r="AB11" s="84" t="str">
        <f>IFERROR(_xll.ECONOMATICA('Evolução Diária de Preço-Volume'!Q6,"Return",AB$5,$C11,,,,"decimal",,,,{"std.tec.ppr.per=4";"std.tec.ppr.pertd=false"}),"")</f>
        <v/>
      </c>
    </row>
    <row r="12" spans="2:28" ht="19.5" customHeight="1" x14ac:dyDescent="0.3">
      <c r="B12" s="88">
        <f>_xll.ECONOMATICA('Evolução Diária de Preço-Volume'!Q6,"close",,C12,,,,,,,,{"tc.pers=5"})</f>
        <v>44473</v>
      </c>
      <c r="C12" s="91">
        <f>IF(Referência!B21="","",Referência!B21)</f>
        <v>39082</v>
      </c>
      <c r="D12" s="83">
        <f>IFERROR(_xll.ECONOMATICA('Evolução Diária de Preço-Volume'!Q6,"Return",D$5,$C12,,,,"decimal",,,,{"std.tec.ppr.per=4";"std.tec.ppr.pertd=false"}),"")</f>
        <v>0.19846235880999999</v>
      </c>
      <c r="E12" s="83">
        <f>IFERROR(_xll.ECONOMATICA('Evolução Diária de Preço-Volume'!Q6,"Return",E$5,$C12,,,,"decimal",,,,{"std.tec.ppr.per=4";"std.tec.ppr.pertd=false"}),"")</f>
        <v>0.27194405776000002</v>
      </c>
      <c r="F12" s="83">
        <f>IFERROR(_xll.ECONOMATICA('Evolução Diária de Preço-Volume'!Q6,"Return",F$5,$C12,,,,"decimal",,,,{"std.tec.ppr.per=4";"std.tec.ppr.pertd=false"}),"")</f>
        <v>0.41632156379000002</v>
      </c>
      <c r="G12" s="83">
        <f>IFERROR(_xll.ECONOMATICA('Evolução Diária de Preço-Volume'!Q6,"Return",G$5,$C12,,,,"decimal",,,,{"std.tec.ppr.per=4";"std.tec.ppr.pertd=false"}),"")</f>
        <v>0.26463465994000002</v>
      </c>
      <c r="H12" s="83">
        <f>IFERROR(_xll.ECONOMATICA('Evolução Diária de Preço-Volume'!Q6,"Return",H$5,$C12,,,,"decimal",,,,{"std.tec.ppr.per=4";"std.tec.ppr.pertd=false"}),"")</f>
        <v>0.30924333547999999</v>
      </c>
      <c r="I12" s="83">
        <f>IFERROR(_xll.ECONOMATICA('Evolução Diária de Preço-Volume'!Q6,"Return",I$5,$C12,,,,"decimal",,,,{"std.tec.ppr.per=4";"std.tec.ppr.pertd=false"}),"")</f>
        <v>0.33860021262000001</v>
      </c>
      <c r="J12" s="83" t="str">
        <f>IFERROR(_xll.ECONOMATICA('Evolução Diária de Preço-Volume'!Q6,"Return",J$5,$C12,,,,"decimal",,,,{"std.tec.ppr.per=4";"std.tec.ppr.pertd=false"}),"")</f>
        <v/>
      </c>
      <c r="K12" s="83" t="str">
        <f>IFERROR(_xll.ECONOMATICA('Evolução Diária de Preço-Volume'!Q6,"Return",K$5,$C12,,,,"decimal",,,,{"std.tec.ppr.per=4";"std.tec.ppr.pertd=false"}),"")</f>
        <v/>
      </c>
      <c r="L12" s="83" t="str">
        <f>IFERROR(_xll.ECONOMATICA('Evolução Diária de Preço-Volume'!Q6,"Return",L$5,$C12,,,,"decimal",,,,{"std.tec.ppr.per=4";"std.tec.ppr.pertd=false"}),"")</f>
        <v/>
      </c>
      <c r="M12" s="83" t="str">
        <f>IFERROR(_xll.ECONOMATICA('Evolução Diária de Preço-Volume'!Q6,"Return",M$5,$C12,,,,"decimal",,,,{"std.tec.ppr.per=4";"std.tec.ppr.pertd=false"}),"")</f>
        <v/>
      </c>
      <c r="N12" s="83" t="str">
        <f>IFERROR(_xll.ECONOMATICA('Evolução Diária de Preço-Volume'!Q6,"Return",N$5,$C12,,,,"decimal",,,,{"std.tec.ppr.per=4";"std.tec.ppr.pertd=false"}),"")</f>
        <v/>
      </c>
      <c r="O12" s="83" t="str">
        <f>IFERROR(_xll.ECONOMATICA('Evolução Diária de Preço-Volume'!Q6,"Return",O$5,$C12,,,,"decimal",,,,{"std.tec.ppr.per=4";"std.tec.ppr.pertd=false"}),"")</f>
        <v/>
      </c>
      <c r="P12" s="83" t="str">
        <f>IFERROR(_xll.ECONOMATICA('Evolução Diária de Preço-Volume'!Q6,"Return",P$5,$C12,,,,"decimal",,,,{"std.tec.ppr.per=4";"std.tec.ppr.pertd=false"}),"")</f>
        <v/>
      </c>
      <c r="Q12" s="83" t="str">
        <f>IFERROR(_xll.ECONOMATICA('Evolução Diária de Preço-Volume'!Q6,"Return",Q$5,$C12,,,,"decimal",,,,{"std.tec.ppr.per=4";"std.tec.ppr.pertd=false"}),"")</f>
        <v/>
      </c>
      <c r="R12" s="83" t="str">
        <f>IFERROR(_xll.ECONOMATICA('Evolução Diária de Preço-Volume'!Q6,"Return",R$5,$C12,,,,"decimal",,,,{"std.tec.ppr.per=4";"std.tec.ppr.pertd=false"}),"")</f>
        <v/>
      </c>
      <c r="S12" s="83" t="str">
        <f>IFERROR(_xll.ECONOMATICA('Evolução Diária de Preço-Volume'!Q6,"Return",S$5,$C12,,,,"decimal",,,,{"std.tec.ppr.per=4";"std.tec.ppr.pertd=false"}),"")</f>
        <v/>
      </c>
      <c r="T12" s="83" t="str">
        <f>IFERROR(_xll.ECONOMATICA('Evolução Diária de Preço-Volume'!Q6,"Return",T$5,$C12,,,,"decimal",,,,{"std.tec.ppr.per=4";"std.tec.ppr.pertd=false"}),"")</f>
        <v/>
      </c>
      <c r="U12" s="83" t="str">
        <f>IFERROR(_xll.ECONOMATICA('Evolução Diária de Preço-Volume'!Q6,"Return",U$5,$C12,,,,"decimal",,,,{"std.tec.ppr.per=4";"std.tec.ppr.pertd=false"}),"")</f>
        <v/>
      </c>
      <c r="V12" s="83" t="str">
        <f>IFERROR(_xll.ECONOMATICA('Evolução Diária de Preço-Volume'!Q6,"Return",V$5,$C12,,,,"decimal",,,,{"std.tec.ppr.per=4";"std.tec.ppr.pertd=false"}),"")</f>
        <v/>
      </c>
      <c r="W12" s="83" t="str">
        <f>IFERROR(_xll.ECONOMATICA('Evolução Diária de Preço-Volume'!Q6,"Return",W$5,$C12,,,,"decimal",,,,{"std.tec.ppr.per=4";"std.tec.ppr.pertd=false"}),"")</f>
        <v/>
      </c>
      <c r="X12" s="83" t="str">
        <f>IFERROR(_xll.ECONOMATICA('Evolução Diária de Preço-Volume'!Q6,"Return",X$5,$C12,,,,"decimal",,,,{"std.tec.ppr.per=4";"std.tec.ppr.pertd=false"}),"")</f>
        <v/>
      </c>
      <c r="Y12" s="83" t="str">
        <f>IFERROR(_xll.ECONOMATICA('Evolução Diária de Preço-Volume'!Q6,"Return",Y$5,$C12,,,,"decimal",,,,{"std.tec.ppr.per=4";"std.tec.ppr.pertd=false"}),"")</f>
        <v/>
      </c>
      <c r="Z12" s="83" t="str">
        <f>IFERROR(_xll.ECONOMATICA('Evolução Diária de Preço-Volume'!Q6,"Return",Z$5,$C12,,,,"decimal",,,,{"std.tec.ppr.per=4";"std.tec.ppr.pertd=false"}),"")</f>
        <v/>
      </c>
      <c r="AA12" s="83" t="str">
        <f>IFERROR(_xll.ECONOMATICA('Evolução Diária de Preço-Volume'!Q6,"Return",AA$5,$C12,,,,"decimal",,,,{"std.tec.ppr.per=4";"std.tec.ppr.pertd=false"}),"")</f>
        <v/>
      </c>
      <c r="AB12" s="84" t="str">
        <f>IFERROR(_xll.ECONOMATICA('Evolução Diária de Preço-Volume'!Q6,"Return",AB$5,$C12,,,,"decimal",,,,{"std.tec.ppr.per=4";"std.tec.ppr.pertd=false"}),"")</f>
        <v/>
      </c>
    </row>
    <row r="13" spans="2:28" ht="19.5" customHeight="1" x14ac:dyDescent="0.3">
      <c r="B13" s="88">
        <f>_xll.ECONOMATICA('Evolução Diária de Preço-Volume'!Q6,"close",,C13,,,,,,,,{"tc.pers=5"})</f>
        <v>63886</v>
      </c>
      <c r="C13" s="91">
        <f>IF(Referência!B20="","",Referência!B20)</f>
        <v>39447</v>
      </c>
      <c r="D13" s="83">
        <f>IFERROR(_xll.ECONOMATICA('Evolução Diária de Preço-Volume'!Q6,"Return",D$5,$C13,,,,"decimal",,,,{"std.tec.ppr.per=4";"std.tec.ppr.pertd=false"}),"")</f>
        <v>0.23133711333000001</v>
      </c>
      <c r="E13" s="83">
        <f>IFERROR(_xll.ECONOMATICA('Evolução Diária de Preço-Volume'!Q6,"Return",E$5,$C13,,,,"decimal",,,,{"std.tec.ppr.per=4";"std.tec.ppr.pertd=false"}),"")</f>
        <v>0.29989532774</v>
      </c>
      <c r="F13" s="83">
        <f>IFERROR(_xll.ECONOMATICA('Evolução Diária de Preço-Volume'!Q6,"Return",F$5,$C13,,,,"decimal",,,,{"std.tec.ppr.per=4";"std.tec.ppr.pertd=false"}),"")</f>
        <v>0.42320089627000002</v>
      </c>
      <c r="G13" s="83">
        <f>IFERROR(_xll.ECONOMATICA('Evolução Diária de Preço-Volume'!Q6,"Return",G$5,$C13,,,,"decimal",,,,{"std.tec.ppr.per=4";"std.tec.ppr.pertd=false"}),"")</f>
        <v>0.30854490543000002</v>
      </c>
      <c r="H13" s="83">
        <f>IFERROR(_xll.ECONOMATICA('Evolução Diária de Preço-Volume'!Q6,"Return",H$5,$C13,,,,"decimal",,,,{"std.tec.ppr.per=4";"std.tec.ppr.pertd=false"}),"")</f>
        <v>0.35471308213000002</v>
      </c>
      <c r="I13" s="83">
        <f>IFERROR(_xll.ECONOMATICA('Evolução Diária de Preço-Volume'!Q6,"Return",I$5,$C13,,,,"decimal",,,,{"std.tec.ppr.per=4";"std.tec.ppr.pertd=false"}),"")</f>
        <v>0.39377143064999998</v>
      </c>
      <c r="J13" s="83">
        <f>IFERROR(_xll.ECONOMATICA('Evolução Diária de Preço-Volume'!Q6,"Return",J$5,$C13,,,,"decimal",,,,{"std.tec.ppr.per=4";"std.tec.ppr.pertd=false"}),"")</f>
        <v>0.45145582033999998</v>
      </c>
      <c r="K13" s="83" t="str">
        <f>IFERROR(_xll.ECONOMATICA('Evolução Diária de Preço-Volume'!Q6,"Return",K$5,$C13,,,,"decimal",,,,{"std.tec.ppr.per=4";"std.tec.ppr.pertd=false"}),"")</f>
        <v/>
      </c>
      <c r="L13" s="83" t="str">
        <f>IFERROR(_xll.ECONOMATICA('Evolução Diária de Preço-Volume'!Q6,"Return",L$5,$C13,,,,"decimal",,,,{"std.tec.ppr.per=4";"std.tec.ppr.pertd=false"}),"")</f>
        <v/>
      </c>
      <c r="M13" s="83" t="str">
        <f>IFERROR(_xll.ECONOMATICA('Evolução Diária de Preço-Volume'!Q6,"Return",M$5,$C13,,,,"decimal",,,,{"std.tec.ppr.per=4";"std.tec.ppr.pertd=false"}),"")</f>
        <v/>
      </c>
      <c r="N13" s="83" t="str">
        <f>IFERROR(_xll.ECONOMATICA('Evolução Diária de Preço-Volume'!Q6,"Return",N$5,$C13,,,,"decimal",,,,{"std.tec.ppr.per=4";"std.tec.ppr.pertd=false"}),"")</f>
        <v/>
      </c>
      <c r="O13" s="83" t="str">
        <f>IFERROR(_xll.ECONOMATICA('Evolução Diária de Preço-Volume'!Q6,"Return",O$5,$C13,,,,"decimal",,,,{"std.tec.ppr.per=4";"std.tec.ppr.pertd=false"}),"")</f>
        <v/>
      </c>
      <c r="P13" s="83" t="str">
        <f>IFERROR(_xll.ECONOMATICA('Evolução Diária de Preço-Volume'!Q6,"Return",P$5,$C13,,,,"decimal",,,,{"std.tec.ppr.per=4";"std.tec.ppr.pertd=false"}),"")</f>
        <v/>
      </c>
      <c r="Q13" s="83" t="str">
        <f>IFERROR(_xll.ECONOMATICA('Evolução Diária de Preço-Volume'!Q6,"Return",Q$5,$C13,,,,"decimal",,,,{"std.tec.ppr.per=4";"std.tec.ppr.pertd=false"}),"")</f>
        <v/>
      </c>
      <c r="R13" s="83" t="str">
        <f>IFERROR(_xll.ECONOMATICA('Evolução Diária de Preço-Volume'!Q6,"Return",R$5,$C13,,,,"decimal",,,,{"std.tec.ppr.per=4";"std.tec.ppr.pertd=false"}),"")</f>
        <v/>
      </c>
      <c r="S13" s="83" t="str">
        <f>IFERROR(_xll.ECONOMATICA('Evolução Diária de Preço-Volume'!Q6,"Return",S$5,$C13,,,,"decimal",,,,{"std.tec.ppr.per=4";"std.tec.ppr.pertd=false"}),"")</f>
        <v/>
      </c>
      <c r="T13" s="83" t="str">
        <f>IFERROR(_xll.ECONOMATICA('Evolução Diária de Preço-Volume'!Q6,"Return",T$5,$C13,,,,"decimal",,,,{"std.tec.ppr.per=4";"std.tec.ppr.pertd=false"}),"")</f>
        <v/>
      </c>
      <c r="U13" s="83" t="str">
        <f>IFERROR(_xll.ECONOMATICA('Evolução Diária de Preço-Volume'!Q6,"Return",U$5,$C13,,,,"decimal",,,,{"std.tec.ppr.per=4";"std.tec.ppr.pertd=false"}),"")</f>
        <v/>
      </c>
      <c r="V13" s="83" t="str">
        <f>IFERROR(_xll.ECONOMATICA('Evolução Diária de Preço-Volume'!Q6,"Return",V$5,$C13,,,,"decimal",,,,{"std.tec.ppr.per=4";"std.tec.ppr.pertd=false"}),"")</f>
        <v/>
      </c>
      <c r="W13" s="83" t="str">
        <f>IFERROR(_xll.ECONOMATICA('Evolução Diária de Preço-Volume'!Q6,"Return",W$5,$C13,,,,"decimal",,,,{"std.tec.ppr.per=4";"std.tec.ppr.pertd=false"}),"")</f>
        <v/>
      </c>
      <c r="X13" s="83" t="str">
        <f>IFERROR(_xll.ECONOMATICA('Evolução Diária de Preço-Volume'!Q6,"Return",X$5,$C13,,,,"decimal",,,,{"std.tec.ppr.per=4";"std.tec.ppr.pertd=false"}),"")</f>
        <v/>
      </c>
      <c r="Y13" s="83" t="str">
        <f>IFERROR(_xll.ECONOMATICA('Evolução Diária de Preço-Volume'!Q6,"Return",Y$5,$C13,,,,"decimal",,,,{"std.tec.ppr.per=4";"std.tec.ppr.pertd=false"}),"")</f>
        <v/>
      </c>
      <c r="Z13" s="83" t="str">
        <f>IFERROR(_xll.ECONOMATICA('Evolução Diária de Preço-Volume'!Q6,"Return",Z$5,$C13,,,,"decimal",,,,{"std.tec.ppr.per=4";"std.tec.ppr.pertd=false"}),"")</f>
        <v/>
      </c>
      <c r="AA13" s="83" t="str">
        <f>IFERROR(_xll.ECONOMATICA('Evolução Diária de Preço-Volume'!Q6,"Return",AA$5,$C13,,,,"decimal",,,,{"std.tec.ppr.per=4";"std.tec.ppr.pertd=false"}),"")</f>
        <v/>
      </c>
      <c r="AB13" s="84" t="str">
        <f>IFERROR(_xll.ECONOMATICA('Evolução Diária de Preço-Volume'!Q6,"Return",AB$5,$C13,,,,"decimal",,,,{"std.tec.ppr.per=4";"std.tec.ppr.pertd=false"}),"")</f>
        <v/>
      </c>
    </row>
    <row r="14" spans="2:28" ht="19.5" customHeight="1" x14ac:dyDescent="0.3">
      <c r="B14" s="88">
        <f>_xll.ECONOMATICA('Evolução Diária de Preço-Volume'!Q6,"close",,C14,,,,,,,,{"tc.pers=5"})</f>
        <v>37550</v>
      </c>
      <c r="C14" s="91">
        <f>IF(Referência!B19="","",Referência!B19)</f>
        <v>39813</v>
      </c>
      <c r="D14" s="83">
        <f>IFERROR(_xll.ECONOMATICA('Evolução Diária de Preço-Volume'!Q6,"Return",D$5,$C14,,,,"decimal",,,,{"std.tec.ppr.per=4";"std.tec.ppr.pertd=false"}),"")</f>
        <v>0.12124110048</v>
      </c>
      <c r="E14" s="83">
        <f>IFERROR(_xll.ECONOMATICA('Evolução Diária de Preço-Volume'!Q6,"Return",E$5,$C14,,,,"decimal",,,,{"std.tec.ppr.per=4";"std.tec.ppr.pertd=false"}),"")</f>
        <v>0.15903413094999999</v>
      </c>
      <c r="F14" s="83">
        <f>IFERROR(_xll.ECONOMATICA('Evolução Diária de Preço-Volume'!Q6,"Return",F$5,$C14,,,,"decimal",,,,{"std.tec.ppr.per=4";"std.tec.ppr.pertd=false"}),"")</f>
        <v>0.22611854450999999</v>
      </c>
      <c r="G14" s="83">
        <f>IFERROR(_xll.ECONOMATICA('Evolução Diária de Preço-Volume'!Q6,"Return",G$5,$C14,,,,"decimal",,,,{"std.tec.ppr.per=4";"std.tec.ppr.pertd=false"}),"")</f>
        <v>0.11254966357</v>
      </c>
      <c r="H14" s="83">
        <f>IFERROR(_xll.ECONOMATICA('Evolução Diária de Preço-Volume'!Q6,"Return",H$5,$C14,,,,"decimal",,,,{"std.tec.ppr.per=4";"std.tec.ppr.pertd=false"}),"")</f>
        <v>9.6086383013000001E-2</v>
      </c>
      <c r="I14" s="83">
        <f>IFERROR(_xll.ECONOMATICA('Evolução Diária de Preço-Volume'!Q6,"Return",I$5,$C14,,,,"decimal",,,,{"std.tec.ppr.per=4";"std.tec.ppr.pertd=false"}),"")</f>
        <v>4.0106321559999998E-2</v>
      </c>
      <c r="J14" s="83">
        <f>IFERROR(_xll.ECONOMATICA('Evolução Diária de Preço-Volume'!Q6,"Return",J$5,$C14,,,,"decimal",,,,{"std.tec.ppr.per=4";"std.tec.ppr.pertd=false"}),"")</f>
        <v>-8.2696676336999994E-2</v>
      </c>
      <c r="K14" s="83">
        <f>IFERROR(_xll.ECONOMATICA('Evolução Diária de Preço-Volume'!Q6,"Return",K$5,$C14,,,,"decimal",,,,{"std.tec.ppr.per=4";"std.tec.ppr.pertd=false"}),"")</f>
        <v>-0.41598557737000003</v>
      </c>
      <c r="L14" s="83" t="str">
        <f>IFERROR(_xll.ECONOMATICA('Evolução Diária de Preço-Volume'!Q6,"Return",L$5,$C14,,,,"decimal",,,,{"std.tec.ppr.per=4";"std.tec.ppr.pertd=false"}),"")</f>
        <v/>
      </c>
      <c r="M14" s="83" t="str">
        <f>IFERROR(_xll.ECONOMATICA('Evolução Diária de Preço-Volume'!Q6,"Return",M$5,$C14,,,,"decimal",,,,{"std.tec.ppr.per=4";"std.tec.ppr.pertd=false"}),"")</f>
        <v/>
      </c>
      <c r="N14" s="83" t="str">
        <f>IFERROR(_xll.ECONOMATICA('Evolução Diária de Preço-Volume'!Q6,"Return",N$5,$C14,,,,"decimal",,,,{"std.tec.ppr.per=4";"std.tec.ppr.pertd=false"}),"")</f>
        <v/>
      </c>
      <c r="O14" s="83" t="str">
        <f>IFERROR(_xll.ECONOMATICA('Evolução Diária de Preço-Volume'!Q6,"Return",O$5,$C14,,,,"decimal",,,,{"std.tec.ppr.per=4";"std.tec.ppr.pertd=false"}),"")</f>
        <v/>
      </c>
      <c r="P14" s="83" t="str">
        <f>IFERROR(_xll.ECONOMATICA('Evolução Diária de Preço-Volume'!Q6,"Return",P$5,$C14,,,,"decimal",,,,{"std.tec.ppr.per=4";"std.tec.ppr.pertd=false"}),"")</f>
        <v/>
      </c>
      <c r="Q14" s="83" t="str">
        <f>IFERROR(_xll.ECONOMATICA('Evolução Diária de Preço-Volume'!Q6,"Return",Q$5,$C14,,,,"decimal",,,,{"std.tec.ppr.per=4";"std.tec.ppr.pertd=false"}),"")</f>
        <v/>
      </c>
      <c r="R14" s="83" t="str">
        <f>IFERROR(_xll.ECONOMATICA('Evolução Diária de Preço-Volume'!Q6,"Return",R$5,$C14,,,,"decimal",,,,{"std.tec.ppr.per=4";"std.tec.ppr.pertd=false"}),"")</f>
        <v/>
      </c>
      <c r="S14" s="83" t="str">
        <f>IFERROR(_xll.ECONOMATICA('Evolução Diária de Preço-Volume'!Q6,"Return",S$5,$C14,,,,"decimal",,,,{"std.tec.ppr.per=4";"std.tec.ppr.pertd=false"}),"")</f>
        <v/>
      </c>
      <c r="T14" s="83" t="str">
        <f>IFERROR(_xll.ECONOMATICA('Evolução Diária de Preço-Volume'!Q6,"Return",T$5,$C14,,,,"decimal",,,,{"std.tec.ppr.per=4";"std.tec.ppr.pertd=false"}),"")</f>
        <v/>
      </c>
      <c r="U14" s="83" t="str">
        <f>IFERROR(_xll.ECONOMATICA('Evolução Diária de Preço-Volume'!Q6,"Return",U$5,$C14,,,,"decimal",,,,{"std.tec.ppr.per=4";"std.tec.ppr.pertd=false"}),"")</f>
        <v/>
      </c>
      <c r="V14" s="83" t="str">
        <f>IFERROR(_xll.ECONOMATICA('Evolução Diária de Preço-Volume'!Q6,"Return",V$5,$C14,,,,"decimal",,,,{"std.tec.ppr.per=4";"std.tec.ppr.pertd=false"}),"")</f>
        <v/>
      </c>
      <c r="W14" s="83" t="str">
        <f>IFERROR(_xll.ECONOMATICA('Evolução Diária de Preço-Volume'!Q6,"Return",W$5,$C14,,,,"decimal",,,,{"std.tec.ppr.per=4";"std.tec.ppr.pertd=false"}),"")</f>
        <v/>
      </c>
      <c r="X14" s="83" t="str">
        <f>IFERROR(_xll.ECONOMATICA('Evolução Diária de Preço-Volume'!Q6,"Return",X$5,$C14,,,,"decimal",,,,{"std.tec.ppr.per=4";"std.tec.ppr.pertd=false"}),"")</f>
        <v/>
      </c>
      <c r="Y14" s="83" t="str">
        <f>IFERROR(_xll.ECONOMATICA('Evolução Diária de Preço-Volume'!Q6,"Return",Y$5,$C14,,,,"decimal",,,,{"std.tec.ppr.per=4";"std.tec.ppr.pertd=false"}),"")</f>
        <v/>
      </c>
      <c r="Z14" s="83" t="str">
        <f>IFERROR(_xll.ECONOMATICA('Evolução Diária de Preço-Volume'!Q6,"Return",Z$5,$C14,,,,"decimal",,,,{"std.tec.ppr.per=4";"std.tec.ppr.pertd=false"}),"")</f>
        <v/>
      </c>
      <c r="AA14" s="83" t="str">
        <f>IFERROR(_xll.ECONOMATICA('Evolução Diária de Preço-Volume'!Q6,"Return",AA$5,$C14,,,,"decimal",,,,{"std.tec.ppr.per=4";"std.tec.ppr.pertd=false"}),"")</f>
        <v/>
      </c>
      <c r="AB14" s="84" t="str">
        <f>IFERROR(_xll.ECONOMATICA('Evolução Diária de Preço-Volume'!Q6,"Return",AB$5,$C14,,,,"decimal",,,,{"std.tec.ppr.per=4";"std.tec.ppr.pertd=false"}),"")</f>
        <v/>
      </c>
    </row>
    <row r="15" spans="2:28" ht="19.5" customHeight="1" x14ac:dyDescent="0.3">
      <c r="B15" s="88">
        <f>_xll.ECONOMATICA('Evolução Diária de Preço-Volume'!Q6,"close",,C15,,,,,,,,{"tc.pers=5"})</f>
        <v>68588</v>
      </c>
      <c r="C15" s="91">
        <f>IF(Referência!B18="","",Referência!B18)</f>
        <v>40178</v>
      </c>
      <c r="D15" s="83">
        <f>IFERROR(_xll.ECONOMATICA('Evolução Diária de Preço-Volume'!Q6,"Return",D$5,$C15,,,,"decimal",,,,{"std.tec.ppr.per=4";"std.tec.ppr.pertd=false"}),"")</f>
        <v>0.18520537340000001</v>
      </c>
      <c r="E15" s="83">
        <f>IFERROR(_xll.ECONOMATICA('Evolução Diária de Preço-Volume'!Q6,"Return",E$5,$C15,,,,"decimal",,,,{"std.tec.ppr.per=4";"std.tec.ppr.pertd=false"}),"")</f>
        <v>0.22855281691000001</v>
      </c>
      <c r="F15" s="83">
        <f>IFERROR(_xll.ECONOMATICA('Evolução Diária de Preço-Volume'!Q6,"Return",F$5,$C15,,,,"decimal",,,,{"std.tec.ppr.per=4";"std.tec.ppr.pertd=false"}),"")</f>
        <v>0.30015771327000002</v>
      </c>
      <c r="G15" s="83">
        <f>IFERROR(_xll.ECONOMATICA('Evolução Diária de Preço-Volume'!Q6,"Return",G$5,$C15,,,,"decimal",,,,{"std.tec.ppr.per=4";"std.tec.ppr.pertd=false"}),"")</f>
        <v>0.21079397238</v>
      </c>
      <c r="H15" s="83">
        <f>IFERROR(_xll.ECONOMATICA('Evolução Diária de Preço-Volume'!Q6,"Return",H$5,$C15,,,,"decimal",,,,{"std.tec.ppr.per=4";"std.tec.ppr.pertd=false"}),"")</f>
        <v>0.21701236977999999</v>
      </c>
      <c r="I15" s="83">
        <f>IFERROR(_xll.ECONOMATICA('Evolução Diária de Preço-Volume'!Q6,"Return",I$5,$C15,,,,"decimal",,,,{"std.tec.ppr.per=4";"std.tec.ppr.pertd=false"}),"")</f>
        <v>0.20139536971999999</v>
      </c>
      <c r="J15" s="83">
        <f>IFERROR(_xll.ECONOMATICA('Evolução Diária de Preço-Volume'!Q6,"Return",J$5,$C15,,,,"decimal",,,,{"std.tec.ppr.per=4";"std.tec.ppr.pertd=false"}),"")</f>
        <v>0.15897291299999999</v>
      </c>
      <c r="K15" s="83">
        <f>IFERROR(_xll.ECONOMATICA('Evolução Diária de Preço-Volume'!Q6,"Return",K$5,$C15,,,,"decimal",,,,{"std.tec.ppr.per=4";"std.tec.ppr.pertd=false"}),"")</f>
        <v>3.6815800193000001E-2</v>
      </c>
      <c r="L15" s="83">
        <f>IFERROR(_xll.ECONOMATICA('Evolução Diária de Preço-Volume'!Q6,"Return",L$5,$C15,,,,"decimal",,,,{"std.tec.ppr.per=4";"std.tec.ppr.pertd=false"}),"")</f>
        <v>0.85361535026000002</v>
      </c>
      <c r="M15" s="83" t="str">
        <f>IFERROR(_xll.ECONOMATICA('Evolução Diária de Preço-Volume'!Q6,"Return",M$5,$C15,,,,"decimal",,,,{"std.tec.ppr.per=4";"std.tec.ppr.pertd=false"}),"")</f>
        <v/>
      </c>
      <c r="N15" s="83" t="str">
        <f>IFERROR(_xll.ECONOMATICA('Evolução Diária de Preço-Volume'!Q6,"Return",N$5,$C15,,,,"decimal",,,,{"std.tec.ppr.per=4";"std.tec.ppr.pertd=false"}),"")</f>
        <v/>
      </c>
      <c r="O15" s="83" t="str">
        <f>IFERROR(_xll.ECONOMATICA('Evolução Diária de Preço-Volume'!Q6,"Return",O$5,$C15,,,,"decimal",,,,{"std.tec.ppr.per=4";"std.tec.ppr.pertd=false"}),"")</f>
        <v/>
      </c>
      <c r="P15" s="83" t="str">
        <f>IFERROR(_xll.ECONOMATICA('Evolução Diária de Preço-Volume'!Q6,"Return",P$5,$C15,,,,"decimal",,,,{"std.tec.ppr.per=4";"std.tec.ppr.pertd=false"}),"")</f>
        <v/>
      </c>
      <c r="Q15" s="83" t="str">
        <f>IFERROR(_xll.ECONOMATICA('Evolução Diária de Preço-Volume'!Q6,"Return",Q$5,$C15,,,,"decimal",,,,{"std.tec.ppr.per=4";"std.tec.ppr.pertd=false"}),"")</f>
        <v/>
      </c>
      <c r="R15" s="83" t="str">
        <f>IFERROR(_xll.ECONOMATICA('Evolução Diária de Preço-Volume'!Q6,"Return",R$5,$C15,,,,"decimal",,,,{"std.tec.ppr.per=4";"std.tec.ppr.pertd=false"}),"")</f>
        <v/>
      </c>
      <c r="S15" s="83" t="str">
        <f>IFERROR(_xll.ECONOMATICA('Evolução Diária de Preço-Volume'!Q6,"Return",S$5,$C15,,,,"decimal",,,,{"std.tec.ppr.per=4";"std.tec.ppr.pertd=false"}),"")</f>
        <v/>
      </c>
      <c r="T15" s="83" t="str">
        <f>IFERROR(_xll.ECONOMATICA('Evolução Diária de Preço-Volume'!Q6,"Return",T$5,$C15,,,,"decimal",,,,{"std.tec.ppr.per=4";"std.tec.ppr.pertd=false"}),"")</f>
        <v/>
      </c>
      <c r="U15" s="83" t="str">
        <f>IFERROR(_xll.ECONOMATICA('Evolução Diária de Preço-Volume'!Q6,"Return",U$5,$C15,,,,"decimal",,,,{"std.tec.ppr.per=4";"std.tec.ppr.pertd=false"}),"")</f>
        <v/>
      </c>
      <c r="V15" s="83" t="str">
        <f>IFERROR(_xll.ECONOMATICA('Evolução Diária de Preço-Volume'!Q6,"Return",V$5,$C15,,,,"decimal",,,,{"std.tec.ppr.per=4";"std.tec.ppr.pertd=false"}),"")</f>
        <v/>
      </c>
      <c r="W15" s="83" t="str">
        <f>IFERROR(_xll.ECONOMATICA('Evolução Diária de Preço-Volume'!Q6,"Return",W$5,$C15,,,,"decimal",,,,{"std.tec.ppr.per=4";"std.tec.ppr.pertd=false"}),"")</f>
        <v/>
      </c>
      <c r="X15" s="83" t="str">
        <f>IFERROR(_xll.ECONOMATICA('Evolução Diária de Preço-Volume'!Q6,"Return",X$5,$C15,,,,"decimal",,,,{"std.tec.ppr.per=4";"std.tec.ppr.pertd=false"}),"")</f>
        <v/>
      </c>
      <c r="Y15" s="83" t="str">
        <f>IFERROR(_xll.ECONOMATICA('Evolução Diária de Preço-Volume'!Q6,"Return",Y$5,$C15,,,,"decimal",,,,{"std.tec.ppr.per=4";"std.tec.ppr.pertd=false"}),"")</f>
        <v/>
      </c>
      <c r="Z15" s="83" t="str">
        <f>IFERROR(_xll.ECONOMATICA('Evolução Diária de Preço-Volume'!Q6,"Return",Z$5,$C15,,,,"decimal",,,,{"std.tec.ppr.per=4";"std.tec.ppr.pertd=false"}),"")</f>
        <v/>
      </c>
      <c r="AA15" s="83" t="str">
        <f>IFERROR(_xll.ECONOMATICA('Evolução Diária de Preço-Volume'!Q6,"Return",AA$5,$C15,,,,"decimal",,,,{"std.tec.ppr.per=4";"std.tec.ppr.pertd=false"}),"")</f>
        <v/>
      </c>
      <c r="AB15" s="84" t="str">
        <f>IFERROR(_xll.ECONOMATICA('Evolução Diária de Preço-Volume'!Q6,"Return",AB$5,$C15,,,,"decimal",,,,{"std.tec.ppr.per=4";"std.tec.ppr.pertd=false"}),"")</f>
        <v/>
      </c>
    </row>
    <row r="16" spans="2:28" ht="19.5" customHeight="1" x14ac:dyDescent="0.3">
      <c r="B16" s="88">
        <f>_xll.ECONOMATICA('Evolução Diária de Preço-Volume'!Q6,"close",,C16,,,,,,,,{"tc.pers=5"})</f>
        <v>69304</v>
      </c>
      <c r="C16" s="91">
        <f>IF(Referência!B17="","",Referência!B17)</f>
        <v>40543</v>
      </c>
      <c r="D16" s="83">
        <f>IFERROR(_xll.ECONOMATICA('Evolução Diária de Preço-Volume'!Q6,"Return",D$5,$C16,,,,"decimal",,,,{"std.tec.ppr.per=4";"std.tec.ppr.pertd=false"}),"")</f>
        <v>0.16651724580999999</v>
      </c>
      <c r="E16" s="83">
        <f>IFERROR(_xll.ECONOMATICA('Evolução Diária de Preço-Volume'!Q6,"Return",E$5,$C16,,,,"decimal",,,,{"std.tec.ppr.per=4";"std.tec.ppr.pertd=false"}),"")</f>
        <v>0.20227005793</v>
      </c>
      <c r="F16" s="83">
        <f>IFERROR(_xll.ECONOMATICA('Evolução Diária de Preço-Volume'!Q6,"Return",F$5,$C16,,,,"decimal",,,,{"std.tec.ppr.per=4";"std.tec.ppr.pertd=false"}),"")</f>
        <v>0.25995846454999999</v>
      </c>
      <c r="G16" s="83">
        <f>IFERROR(_xll.ECONOMATICA('Evolução Diária de Preço-Volume'!Q6,"Return",G$5,$C16,,,,"decimal",,,,{"std.tec.ppr.per=4";"std.tec.ppr.pertd=false"}),"")</f>
        <v>0.17997654605999999</v>
      </c>
      <c r="H16" s="83">
        <f>IFERROR(_xll.ECONOMATICA('Evolução Diária de Preço-Volume'!Q6,"Return",H$5,$C16,,,,"decimal",,,,{"std.tec.ppr.per=4";"std.tec.ppr.pertd=false"}),"")</f>
        <v>0.17990236204999999</v>
      </c>
      <c r="I16" s="83">
        <f>IFERROR(_xll.ECONOMATICA('Evolução Diária de Preço-Volume'!Q6,"Return",I$5,$C16,,,,"decimal",,,,{"std.tec.ppr.per=4";"std.tec.ppr.pertd=false"}),"")</f>
        <v>0.16049880327999999</v>
      </c>
      <c r="J16" s="83">
        <f>IFERROR(_xll.ECONOMATICA('Evolução Diária de Preço-Volume'!Q6,"Return",J$5,$C16,,,,"decimal",,,,{"std.tec.ppr.per=4";"std.tec.ppr.pertd=false"}),"")</f>
        <v>0.11992842056</v>
      </c>
      <c r="K16" s="83">
        <f>IFERROR(_xll.ECONOMATICA('Evolução Diária de Preço-Volume'!Q6,"Return",K$5,$C16,,,,"decimal",,,,{"std.tec.ppr.per=4";"std.tec.ppr.pertd=false"}),"")</f>
        <v>2.8031790498E-2</v>
      </c>
      <c r="L16" s="83">
        <f>IFERROR(_xll.ECONOMATICA('Evolução Diária de Preço-Volume'!Q6,"Return",L$5,$C16,,,,"decimal",,,,{"std.tec.ppr.per=4";"std.tec.ppr.pertd=false"}),"")</f>
        <v>0.36786545207999999</v>
      </c>
      <c r="M16" s="83">
        <f>IFERROR(_xll.ECONOMATICA('Evolução Diária de Preço-Volume'!Q6,"Return",M$5,$C16,,,,"decimal",,,,{"std.tec.ppr.per=4";"std.tec.ppr.pertd=false"}),"")</f>
        <v>1.0651584079E-2</v>
      </c>
      <c r="N16" s="83" t="str">
        <f>IFERROR(_xll.ECONOMATICA('Evolução Diária de Preço-Volume'!Q6,"Return",N$5,$C16,,,,"decimal",,,,{"std.tec.ppr.per=4";"std.tec.ppr.pertd=false"}),"")</f>
        <v/>
      </c>
      <c r="O16" s="83" t="str">
        <f>IFERROR(_xll.ECONOMATICA('Evolução Diária de Preço-Volume'!Q6,"Return",O$5,$C16,,,,"decimal",,,,{"std.tec.ppr.per=4";"std.tec.ppr.pertd=false"}),"")</f>
        <v/>
      </c>
      <c r="P16" s="83" t="str">
        <f>IFERROR(_xll.ECONOMATICA('Evolução Diária de Preço-Volume'!Q6,"Return",P$5,$C16,,,,"decimal",,,,{"std.tec.ppr.per=4";"std.tec.ppr.pertd=false"}),"")</f>
        <v/>
      </c>
      <c r="Q16" s="83" t="str">
        <f>IFERROR(_xll.ECONOMATICA('Evolução Diária de Preço-Volume'!Q6,"Return",Q$5,$C16,,,,"decimal",,,,{"std.tec.ppr.per=4";"std.tec.ppr.pertd=false"}),"")</f>
        <v/>
      </c>
      <c r="R16" s="83" t="str">
        <f>IFERROR(_xll.ECONOMATICA('Evolução Diária de Preço-Volume'!Q6,"Return",R$5,$C16,,,,"decimal",,,,{"std.tec.ppr.per=4";"std.tec.ppr.pertd=false"}),"")</f>
        <v/>
      </c>
      <c r="S16" s="83" t="str">
        <f>IFERROR(_xll.ECONOMATICA('Evolução Diária de Preço-Volume'!Q6,"Return",S$5,$C16,,,,"decimal",,,,{"std.tec.ppr.per=4";"std.tec.ppr.pertd=false"}),"")</f>
        <v/>
      </c>
      <c r="T16" s="83" t="str">
        <f>IFERROR(_xll.ECONOMATICA('Evolução Diária de Preço-Volume'!Q6,"Return",T$5,$C16,,,,"decimal",,,,{"std.tec.ppr.per=4";"std.tec.ppr.pertd=false"}),"")</f>
        <v/>
      </c>
      <c r="U16" s="83" t="str">
        <f>IFERROR(_xll.ECONOMATICA('Evolução Diária de Preço-Volume'!Q6,"Return",U$5,$C16,,,,"decimal",,,,{"std.tec.ppr.per=4";"std.tec.ppr.pertd=false"}),"")</f>
        <v/>
      </c>
      <c r="V16" s="83" t="str">
        <f>IFERROR(_xll.ECONOMATICA('Evolução Diária de Preço-Volume'!Q6,"Return",V$5,$C16,,,,"decimal",,,,{"std.tec.ppr.per=4";"std.tec.ppr.pertd=false"}),"")</f>
        <v/>
      </c>
      <c r="W16" s="83" t="str">
        <f>IFERROR(_xll.ECONOMATICA('Evolução Diária de Preço-Volume'!Q6,"Return",W$5,$C16,,,,"decimal",,,,{"std.tec.ppr.per=4";"std.tec.ppr.pertd=false"}),"")</f>
        <v/>
      </c>
      <c r="X16" s="83" t="str">
        <f>IFERROR(_xll.ECONOMATICA('Evolução Diária de Preço-Volume'!Q6,"Return",X$5,$C16,,,,"decimal",,,,{"std.tec.ppr.per=4";"std.tec.ppr.pertd=false"}),"")</f>
        <v/>
      </c>
      <c r="Y16" s="83" t="str">
        <f>IFERROR(_xll.ECONOMATICA('Evolução Diária de Preço-Volume'!Q6,"Return",Y$5,$C16,,,,"decimal",,,,{"std.tec.ppr.per=4";"std.tec.ppr.pertd=false"}),"")</f>
        <v/>
      </c>
      <c r="Z16" s="83" t="str">
        <f>IFERROR(_xll.ECONOMATICA('Evolução Diária de Preço-Volume'!Q6,"Return",Z$5,$C16,,,,"decimal",,,,{"std.tec.ppr.per=4";"std.tec.ppr.pertd=false"}),"")</f>
        <v/>
      </c>
      <c r="AA16" s="83" t="str">
        <f>IFERROR(_xll.ECONOMATICA('Evolução Diária de Preço-Volume'!Q6,"Return",AA$5,$C16,,,,"decimal",,,,{"std.tec.ppr.per=4";"std.tec.ppr.pertd=false"}),"")</f>
        <v/>
      </c>
      <c r="AB16" s="84" t="str">
        <f>IFERROR(_xll.ECONOMATICA('Evolução Diária de Preço-Volume'!Q6,"Return",AB$5,$C16,,,,"decimal",,,,{"std.tec.ppr.per=4";"std.tec.ppr.pertd=false"}),"")</f>
        <v/>
      </c>
    </row>
    <row r="17" spans="2:28" ht="19.5" customHeight="1" x14ac:dyDescent="0.3">
      <c r="B17" s="88">
        <f>_xll.ECONOMATICA('Evolução Diária de Preço-Volume'!Q6,"close",,C17,,,,,,,,{"tc.pers=5"})</f>
        <v>56754</v>
      </c>
      <c r="C17" s="91">
        <f>IF(Referência!B16="","",Referência!B16)</f>
        <v>40908</v>
      </c>
      <c r="D17" s="83">
        <f>IFERROR(_xll.ECONOMATICA('Evolução Diária de Preço-Volume'!Q6,"Return",D$5,$C17,,,,"decimal",,,,{"std.tec.ppr.per=4";"std.tec.ppr.pertd=false"}),"")</f>
        <v>0.12915985186000001</v>
      </c>
      <c r="E17" s="83">
        <f>IFERROR(_xll.ECONOMATICA('Evolução Diária de Preço-Volume'!Q6,"Return",E$5,$C17,,,,"decimal",,,,{"std.tec.ppr.per=4";"std.tec.ppr.pertd=false"}),"")</f>
        <v>0.15650270203</v>
      </c>
      <c r="F17" s="83">
        <f>IFERROR(_xll.ECONOMATICA('Evolução Diária de Preço-Volume'!Q6,"Return",F$5,$C17,,,,"decimal",,,,{"std.tec.ppr.per=4";"std.tec.ppr.pertd=false"}),"")</f>
        <v>0.20045547783000001</v>
      </c>
      <c r="G17" s="83">
        <f>IFERROR(_xll.ECONOMATICA('Evolução Diária de Preço-Volume'!Q6,"Return",G$5,$C17,,,,"decimal",,,,{"std.tec.ppr.per=4";"std.tec.ppr.pertd=false"}),"")</f>
        <v>0.12665860885999999</v>
      </c>
      <c r="H17" s="83">
        <f>IFERROR(_xll.ECONOMATICA('Evolução Diária de Preço-Volume'!Q6,"Return",H$5,$C17,,,,"decimal",,,,{"std.tec.ppr.per=4";"std.tec.ppr.pertd=false"}),"")</f>
        <v>0.11912953186</v>
      </c>
      <c r="I17" s="83">
        <f>IFERROR(_xll.ECONOMATICA('Evolução Diária de Preço-Volume'!Q6,"Return",I$5,$C17,,,,"decimal",,,,{"std.tec.ppr.per=4";"std.tec.ppr.pertd=false"}),"")</f>
        <v>9.4032737813999998E-2</v>
      </c>
      <c r="J17" s="83">
        <f>IFERROR(_xll.ECONOMATICA('Evolução Diária de Preço-Volume'!Q6,"Return",J$5,$C17,,,,"decimal",,,,{"std.tec.ppr.per=4";"std.tec.ppr.pertd=false"}),"")</f>
        <v>5.0972306106000002E-2</v>
      </c>
      <c r="K17" s="83">
        <f>IFERROR(_xll.ECONOMATICA('Evolução Diária de Preço-Volume'!Q6,"Return",K$5,$C17,,,,"decimal",,,,{"std.tec.ppr.per=4";"std.tec.ppr.pertd=false"}),"")</f>
        <v>-2.9652656530000002E-2</v>
      </c>
      <c r="L17" s="83">
        <f>IFERROR(_xll.ECONOMATICA('Evolução Diária de Preço-Volume'!Q6,"Return",L$5,$C17,,,,"decimal",,,,{"std.tec.ppr.per=4";"std.tec.ppr.pertd=false"}),"")</f>
        <v>0.1505983018</v>
      </c>
      <c r="M17" s="83">
        <f>IFERROR(_xll.ECONOMATICA('Evolução Diária de Preço-Volume'!Q6,"Return",M$5,$C17,,,,"decimal",,,,{"std.tec.ppr.per=4";"std.tec.ppr.pertd=false"}),"")</f>
        <v>-9.1738619086000006E-2</v>
      </c>
      <c r="N17" s="83">
        <f>IFERROR(_xll.ECONOMATICA('Evolução Diária de Preço-Volume'!Q6,"Return",N$5,$C17,,,,"decimal",,,,{"std.tec.ppr.per=4";"std.tec.ppr.pertd=false"}),"")</f>
        <v>-0.18305493946000001</v>
      </c>
      <c r="O17" s="83" t="str">
        <f>IFERROR(_xll.ECONOMATICA('Evolução Diária de Preço-Volume'!Q6,"Return",O$5,$C17,,,,"decimal",,,,{"std.tec.ppr.per=4";"std.tec.ppr.pertd=false"}),"")</f>
        <v/>
      </c>
      <c r="P17" s="83" t="str">
        <f>IFERROR(_xll.ECONOMATICA('Evolução Diária de Preço-Volume'!Q6,"Return",P$5,$C17,,,,"decimal",,,,{"std.tec.ppr.per=4";"std.tec.ppr.pertd=false"}),"")</f>
        <v/>
      </c>
      <c r="Q17" s="83" t="str">
        <f>IFERROR(_xll.ECONOMATICA('Evolução Diária de Preço-Volume'!Q6,"Return",Q$5,$C17,,,,"decimal",,,,{"std.tec.ppr.per=4";"std.tec.ppr.pertd=false"}),"")</f>
        <v/>
      </c>
      <c r="R17" s="83" t="str">
        <f>IFERROR(_xll.ECONOMATICA('Evolução Diária de Preço-Volume'!Q6,"Return",R$5,$C17,,,,"decimal",,,,{"std.tec.ppr.per=4";"std.tec.ppr.pertd=false"}),"")</f>
        <v/>
      </c>
      <c r="S17" s="83" t="str">
        <f>IFERROR(_xll.ECONOMATICA('Evolução Diária de Preço-Volume'!Q6,"Return",S$5,$C17,,,,"decimal",,,,{"std.tec.ppr.per=4";"std.tec.ppr.pertd=false"}),"")</f>
        <v/>
      </c>
      <c r="T17" s="83" t="str">
        <f>IFERROR(_xll.ECONOMATICA('Evolução Diária de Preço-Volume'!Q6,"Return",T$5,$C17,,,,"decimal",,,,{"std.tec.ppr.per=4";"std.tec.ppr.pertd=false"}),"")</f>
        <v/>
      </c>
      <c r="U17" s="83" t="str">
        <f>IFERROR(_xll.ECONOMATICA('Evolução Diária de Preço-Volume'!Q6,"Return",U$5,$C17,,,,"decimal",,,,{"std.tec.ppr.per=4";"std.tec.ppr.pertd=false"}),"")</f>
        <v/>
      </c>
      <c r="V17" s="83" t="str">
        <f>IFERROR(_xll.ECONOMATICA('Evolução Diária de Preço-Volume'!Q6,"Return",V$5,$C17,,,,"decimal",,,,{"std.tec.ppr.per=4";"std.tec.ppr.pertd=false"}),"")</f>
        <v/>
      </c>
      <c r="W17" s="83" t="str">
        <f>IFERROR(_xll.ECONOMATICA('Evolução Diária de Preço-Volume'!Q6,"Return",W$5,$C17,,,,"decimal",,,,{"std.tec.ppr.per=4";"std.tec.ppr.pertd=false"}),"")</f>
        <v/>
      </c>
      <c r="X17" s="83" t="str">
        <f>IFERROR(_xll.ECONOMATICA('Evolução Diária de Preço-Volume'!Q6,"Return",X$5,$C17,,,,"decimal",,,,{"std.tec.ppr.per=4";"std.tec.ppr.pertd=false"}),"")</f>
        <v/>
      </c>
      <c r="Y17" s="83" t="str">
        <f>IFERROR(_xll.ECONOMATICA('Evolução Diária de Preço-Volume'!Q6,"Return",Y$5,$C17,,,,"decimal",,,,{"std.tec.ppr.per=4";"std.tec.ppr.pertd=false"}),"")</f>
        <v/>
      </c>
      <c r="Z17" s="83" t="str">
        <f>IFERROR(_xll.ECONOMATICA('Evolução Diária de Preço-Volume'!Q6,"Return",Z$5,$C17,,,,"decimal",,,,{"std.tec.ppr.per=4";"std.tec.ppr.pertd=false"}),"")</f>
        <v/>
      </c>
      <c r="AA17" s="83" t="str">
        <f>IFERROR(_xll.ECONOMATICA('Evolução Diária de Preço-Volume'!Q6,"Return",AA$5,$C17,,,,"decimal",,,,{"std.tec.ppr.per=4";"std.tec.ppr.pertd=false"}),"")</f>
        <v/>
      </c>
      <c r="AB17" s="84" t="str">
        <f>IFERROR(_xll.ECONOMATICA('Evolução Diária de Preço-Volume'!Q6,"Return",AB$5,$C17,,,,"decimal",,,,{"std.tec.ppr.per=4";"std.tec.ppr.pertd=false"}),"")</f>
        <v/>
      </c>
    </row>
    <row r="18" spans="2:28" ht="19.5" customHeight="1" x14ac:dyDescent="0.3">
      <c r="B18" s="88">
        <f>_xll.ECONOMATICA('Evolução Diária de Preço-Volume'!Q6,"close",,C18,,,,,,,,{"tc.pers=5"})</f>
        <v>60952</v>
      </c>
      <c r="C18" s="91">
        <f>IF(Referência!B15="","",Referência!B15)</f>
        <v>41274</v>
      </c>
      <c r="D18" s="83">
        <f>IFERROR(_xll.ECONOMATICA('Evolução Diária de Preço-Volume'!Q6,"Return",D$5,$C18,,,,"decimal",,,,{"std.tec.ppr.per=4";"std.tec.ppr.pertd=false"}),"")</f>
        <v>0.12464628438</v>
      </c>
      <c r="E18" s="83">
        <f>IFERROR(_xll.ECONOMATICA('Evolução Diária de Preço-Volume'!Q6,"Return",E$5,$C18,,,,"decimal",,,,{"std.tec.ppr.per=4";"std.tec.ppr.pertd=false"}),"")</f>
        <v>0.14897895691999999</v>
      </c>
      <c r="F18" s="83">
        <f>IFERROR(_xll.ECONOMATICA('Evolução Diária de Preço-Volume'!Q6,"Return",F$5,$C18,,,,"decimal",,,,{"std.tec.ppr.per=4";"std.tec.ppr.pertd=false"}),"")</f>
        <v>0.18745441845999999</v>
      </c>
      <c r="G18" s="83">
        <f>IFERROR(_xll.ECONOMATICA('Evolução Diária de Preço-Volume'!Q6,"Return",G$5,$C18,,,,"decimal",,,,{"std.tec.ppr.per=4";"std.tec.ppr.pertd=false"}),"")</f>
        <v>0.12092647741</v>
      </c>
      <c r="H18" s="83">
        <f>IFERROR(_xll.ECONOMATICA('Evolução Diária de Preço-Volume'!Q6,"Return",H$5,$C18,,,,"decimal",,,,{"std.tec.ppr.per=4";"std.tec.ppr.pertd=false"}),"")</f>
        <v>0.11364938837000001</v>
      </c>
      <c r="I18" s="83">
        <f>IFERROR(_xll.ECONOMATICA('Evolução Diária de Preço-Volume'!Q6,"Return",I$5,$C18,,,,"decimal",,,,{"std.tec.ppr.per=4";"std.tec.ppr.pertd=false"}),"")</f>
        <v>9.1424026562999999E-2</v>
      </c>
      <c r="J18" s="83">
        <f>IFERROR(_xll.ECONOMATICA('Evolução Diária de Preço-Volume'!Q6,"Return",J$5,$C18,,,,"decimal",,,,{"std.tec.ppr.per=4";"std.tec.ppr.pertd=false"}),"")</f>
        <v>5.5059865936999998E-2</v>
      </c>
      <c r="K18" s="83">
        <f>IFERROR(_xll.ECONOMATICA('Evolução Diária de Preço-Volume'!Q6,"Return",K$5,$C18,,,,"decimal",,,,{"std.tec.ppr.per=4";"std.tec.ppr.pertd=false"}),"")</f>
        <v>-9.5318247531000003E-3</v>
      </c>
      <c r="L18" s="83">
        <f>IFERROR(_xll.ECONOMATICA('Evolução Diária de Preço-Volume'!Q6,"Return",L$5,$C18,,,,"decimal",,,,{"std.tec.ppr.per=4";"std.tec.ppr.pertd=false"}),"")</f>
        <v>0.13151201763000001</v>
      </c>
      <c r="M18" s="83">
        <f>IFERROR(_xll.ECONOMATICA('Evolução Diária de Preço-Volume'!Q6,"Return",M$5,$C18,,,,"decimal",,,,{"std.tec.ppr.per=4";"std.tec.ppr.pertd=false"}),"")</f>
        <v>-3.9293160111000001E-2</v>
      </c>
      <c r="N18" s="83">
        <f>IFERROR(_xll.ECONOMATICA('Evolução Diária de Preço-Volume'!Q6,"Return",N$5,$C18,,,,"decimal",,,,{"std.tec.ppr.per=4";"std.tec.ppr.pertd=false"}),"")</f>
        <v>-6.3284241498999999E-2</v>
      </c>
      <c r="O18" s="83">
        <f>IFERROR(_xll.ECONOMATICA('Evolução Diária de Preço-Volume'!Q6,"Return",O$5,$C18,,,,"decimal",,,,{"std.tec.ppr.per=4";"std.tec.ppr.pertd=false"}),"")</f>
        <v>7.5839225031999996E-2</v>
      </c>
      <c r="P18" s="83" t="str">
        <f>IFERROR(_xll.ECONOMATICA('Evolução Diária de Preço-Volume'!Q6,"Return",P$5,$C18,,,,"decimal",,,,{"std.tec.ppr.per=4";"std.tec.ppr.pertd=false"}),"")</f>
        <v/>
      </c>
      <c r="Q18" s="83" t="str">
        <f>IFERROR(_xll.ECONOMATICA('Evolução Diária de Preço-Volume'!Q6,"Return",Q$5,$C18,,,,"decimal",,,,{"std.tec.ppr.per=4";"std.tec.ppr.pertd=false"}),"")</f>
        <v/>
      </c>
      <c r="R18" s="83" t="str">
        <f>IFERROR(_xll.ECONOMATICA('Evolução Diária de Preço-Volume'!Q6,"Return",R$5,$C18,,,,"decimal",,,,{"std.tec.ppr.per=4";"std.tec.ppr.pertd=false"}),"")</f>
        <v/>
      </c>
      <c r="S18" s="83" t="str">
        <f>IFERROR(_xll.ECONOMATICA('Evolução Diária de Preço-Volume'!Q6,"Return",S$5,$C18,,,,"decimal",,,,{"std.tec.ppr.per=4";"std.tec.ppr.pertd=false"}),"")</f>
        <v/>
      </c>
      <c r="T18" s="83" t="str">
        <f>IFERROR(_xll.ECONOMATICA('Evolução Diária de Preço-Volume'!Q6,"Return",T$5,$C18,,,,"decimal",,,,{"std.tec.ppr.per=4";"std.tec.ppr.pertd=false"}),"")</f>
        <v/>
      </c>
      <c r="U18" s="83" t="str">
        <f>IFERROR(_xll.ECONOMATICA('Evolução Diária de Preço-Volume'!Q6,"Return",U$5,$C18,,,,"decimal",,,,{"std.tec.ppr.per=4";"std.tec.ppr.pertd=false"}),"")</f>
        <v/>
      </c>
      <c r="V18" s="83" t="str">
        <f>IFERROR(_xll.ECONOMATICA('Evolução Diária de Preço-Volume'!Q6,"Return",V$5,$C18,,,,"decimal",,,,{"std.tec.ppr.per=4";"std.tec.ppr.pertd=false"}),"")</f>
        <v/>
      </c>
      <c r="W18" s="83" t="str">
        <f>IFERROR(_xll.ECONOMATICA('Evolução Diária de Preço-Volume'!Q6,"Return",W$5,$C18,,,,"decimal",,,,{"std.tec.ppr.per=4";"std.tec.ppr.pertd=false"}),"")</f>
        <v/>
      </c>
      <c r="X18" s="83" t="str">
        <f>IFERROR(_xll.ECONOMATICA('Evolução Diária de Preço-Volume'!Q6,"Return",X$5,$C18,,,,"decimal",,,,{"std.tec.ppr.per=4";"std.tec.ppr.pertd=false"}),"")</f>
        <v/>
      </c>
      <c r="Y18" s="83" t="str">
        <f>IFERROR(_xll.ECONOMATICA('Evolução Diária de Preço-Volume'!Q6,"Return",Y$5,$C18,,,,"decimal",,,,{"std.tec.ppr.per=4";"std.tec.ppr.pertd=false"}),"")</f>
        <v/>
      </c>
      <c r="Z18" s="83" t="str">
        <f>IFERROR(_xll.ECONOMATICA('Evolução Diária de Preço-Volume'!Q6,"Return",Z$5,$C18,,,,"decimal",,,,{"std.tec.ppr.per=4";"std.tec.ppr.pertd=false"}),"")</f>
        <v/>
      </c>
      <c r="AA18" s="83" t="str">
        <f>IFERROR(_xll.ECONOMATICA('Evolução Diária de Preço-Volume'!Q6,"Return",AA$5,$C18,,,,"decimal",,,,{"std.tec.ppr.per=4";"std.tec.ppr.pertd=false"}),"")</f>
        <v/>
      </c>
      <c r="AB18" s="84" t="str">
        <f>IFERROR(_xll.ECONOMATICA('Evolução Diária de Preço-Volume'!Q6,"Return",AB$5,$C18,,,,"decimal",,,,{"std.tec.ppr.per=4";"std.tec.ppr.pertd=false"}),"")</f>
        <v/>
      </c>
    </row>
    <row r="19" spans="2:28" ht="19.5" customHeight="1" x14ac:dyDescent="0.3">
      <c r="B19" s="88">
        <f>_xll.ECONOMATICA('Evolução Diária de Preço-Volume'!Q6,"close",,C19,,,,,,,,{"tc.pers=5"})</f>
        <v>51507</v>
      </c>
      <c r="C19" s="91">
        <f>IF(Referência!B14="","",Referência!B14)</f>
        <v>41639</v>
      </c>
      <c r="D19" s="83">
        <f>IFERROR(_xll.ECONOMATICA('Evolução Diária de Preço-Volume'!Q6,"Return",D$5,$C19,,,,"decimal",,,,{"std.tec.ppr.per=4";"std.tec.ppr.pertd=false"}),"")</f>
        <v>9.9920274121000005E-2</v>
      </c>
      <c r="E19" s="83">
        <f>IFERROR(_xll.ECONOMATICA('Evolução Diária de Preço-Volume'!Q6,"Return",E$5,$C19,,,,"decimal",,,,{"std.tec.ppr.per=4";"std.tec.ppr.pertd=false"}),"")</f>
        <v>0.11965182329</v>
      </c>
      <c r="F19" s="83">
        <f>IFERROR(_xll.ECONOMATICA('Evolução Diária de Preço-Volume'!Q6,"Return",F$5,$C19,,,,"decimal",,,,{"std.tec.ppr.per=4";"std.tec.ppr.pertd=false"}),"")</f>
        <v>0.15095691099</v>
      </c>
      <c r="G19" s="83">
        <f>IFERROR(_xll.ECONOMATICA('Evolução Diária de Preço-Volume'!Q6,"Return",G$5,$C19,,,,"decimal",,,,{"std.tec.ppr.per=4";"std.tec.ppr.pertd=false"}),"")</f>
        <v>8.9329495327999997E-2</v>
      </c>
      <c r="H19" s="83">
        <f>IFERROR(_xll.ECONOMATICA('Evolução Diária de Preço-Volume'!Q6,"Return",H$5,$C19,,,,"decimal",,,,{"std.tec.ppr.per=4";"std.tec.ppr.pertd=false"}),"")</f>
        <v>7.9583444899999994E-2</v>
      </c>
      <c r="I19" s="83">
        <f>IFERROR(_xll.ECONOMATICA('Evolução Diária de Preço-Volume'!Q6,"Return",I$5,$C19,,,,"decimal",,,,{"std.tec.ppr.per=4";"std.tec.ppr.pertd=false"}),"")</f>
        <v>5.6573846004999997E-2</v>
      </c>
      <c r="J19" s="83">
        <f>IFERROR(_xll.ECONOMATICA('Evolução Diária de Preço-Volume'!Q6,"Return",J$5,$C19,,,,"decimal",,,,{"std.tec.ppr.per=4";"std.tec.ppr.pertd=false"}),"")</f>
        <v>2.1619127554000001E-2</v>
      </c>
      <c r="K19" s="83">
        <f>IFERROR(_xll.ECONOMATICA('Evolução Diária de Preço-Volume'!Q6,"Return",K$5,$C19,,,,"decimal",,,,{"std.tec.ppr.per=4";"std.tec.ppr.pertd=false"}),"")</f>
        <v>-3.5889883052999998E-2</v>
      </c>
      <c r="L19" s="83">
        <f>IFERROR(_xll.ECONOMATICA('Evolução Diária de Preço-Volume'!Q6,"Return",L$5,$C19,,,,"decimal",,,,{"std.tec.ppr.per=4";"std.tec.ppr.pertd=false"}),"")</f>
        <v>6.6557556559999995E-2</v>
      </c>
      <c r="M19" s="83">
        <f>IFERROR(_xll.ECONOMATICA('Evolução Diária de Preço-Volume'!Q6,"Return",M$5,$C19,,,,"decimal",,,,{"std.tec.ppr.per=4";"std.tec.ppr.pertd=false"}),"")</f>
        <v>-7.0307865196999997E-2</v>
      </c>
      <c r="N19" s="83">
        <f>IFERROR(_xll.ECONOMATICA('Evolução Diária de Preço-Volume'!Q6,"Return",N$5,$C19,,,,"decimal",,,,{"std.tec.ppr.per=4";"std.tec.ppr.pertd=false"}),"")</f>
        <v>-9.5758866607000004E-2</v>
      </c>
      <c r="O19" s="83">
        <f>IFERROR(_xll.ECONOMATICA('Evolução Diária de Preço-Volume'!Q6,"Return",O$5,$C19,,,,"decimal",,,,{"std.tec.ppr.per=4";"std.tec.ppr.pertd=false"}),"")</f>
        <v>-4.8281589680000001E-2</v>
      </c>
      <c r="P19" s="83">
        <f>IFERROR(_xll.ECONOMATICA('Evolução Diária de Preço-Volume'!Q6,"Return",P$5,$C19,,,,"decimal",,,,{"std.tec.ppr.per=4";"std.tec.ppr.pertd=false"}),"")</f>
        <v>-0.1572497065</v>
      </c>
      <c r="Q19" s="83" t="str">
        <f>IFERROR(_xll.ECONOMATICA('Evolução Diária de Preço-Volume'!Q6,"Return",Q$5,$C19,,,,"decimal",,,,{"std.tec.ppr.per=4";"std.tec.ppr.pertd=false"}),"")</f>
        <v/>
      </c>
      <c r="R19" s="83" t="str">
        <f>IFERROR(_xll.ECONOMATICA('Evolução Diária de Preço-Volume'!Q6,"Return",R$5,$C19,,,,"decimal",,,,{"std.tec.ppr.per=4";"std.tec.ppr.pertd=false"}),"")</f>
        <v/>
      </c>
      <c r="S19" s="83" t="str">
        <f>IFERROR(_xll.ECONOMATICA('Evolução Diária de Preço-Volume'!Q6,"Return",S$5,$C19,,,,"decimal",,,,{"std.tec.ppr.per=4";"std.tec.ppr.pertd=false"}),"")</f>
        <v/>
      </c>
      <c r="T19" s="83" t="str">
        <f>IFERROR(_xll.ECONOMATICA('Evolução Diária de Preço-Volume'!Q6,"Return",T$5,$C19,,,,"decimal",,,,{"std.tec.ppr.per=4";"std.tec.ppr.pertd=false"}),"")</f>
        <v/>
      </c>
      <c r="U19" s="83" t="str">
        <f>IFERROR(_xll.ECONOMATICA('Evolução Diária de Preço-Volume'!Q6,"Return",U$5,$C19,,,,"decimal",,,,{"std.tec.ppr.per=4";"std.tec.ppr.pertd=false"}),"")</f>
        <v/>
      </c>
      <c r="V19" s="83" t="str">
        <f>IFERROR(_xll.ECONOMATICA('Evolução Diária de Preço-Volume'!Q6,"Return",V$5,$C19,,,,"decimal",,,,{"std.tec.ppr.per=4";"std.tec.ppr.pertd=false"}),"")</f>
        <v/>
      </c>
      <c r="W19" s="83" t="str">
        <f>IFERROR(_xll.ECONOMATICA('Evolução Diária de Preço-Volume'!Q6,"Return",W$5,$C19,,,,"decimal",,,,{"std.tec.ppr.per=4";"std.tec.ppr.pertd=false"}),"")</f>
        <v/>
      </c>
      <c r="X19" s="83" t="str">
        <f>IFERROR(_xll.ECONOMATICA('Evolução Diária de Preço-Volume'!Q6,"Return",X$5,$C19,,,,"decimal",,,,{"std.tec.ppr.per=4";"std.tec.ppr.pertd=false"}),"")</f>
        <v/>
      </c>
      <c r="Y19" s="83" t="str">
        <f>IFERROR(_xll.ECONOMATICA('Evolução Diária de Preço-Volume'!Q6,"Return",Y$5,$C19,,,,"decimal",,,,{"std.tec.ppr.per=4";"std.tec.ppr.pertd=false"}),"")</f>
        <v/>
      </c>
      <c r="Z19" s="83" t="str">
        <f>IFERROR(_xll.ECONOMATICA('Evolução Diária de Preço-Volume'!Q6,"Return",Z$5,$C19,,,,"decimal",,,,{"std.tec.ppr.per=4";"std.tec.ppr.pertd=false"}),"")</f>
        <v/>
      </c>
      <c r="AA19" s="83" t="str">
        <f>IFERROR(_xll.ECONOMATICA('Evolução Diária de Preço-Volume'!Q6,"Return",AA$5,$C19,,,,"decimal",,,,{"std.tec.ppr.per=4";"std.tec.ppr.pertd=false"}),"")</f>
        <v/>
      </c>
      <c r="AB19" s="84" t="str">
        <f>IFERROR(_xll.ECONOMATICA('Evolução Diária de Preço-Volume'!Q6,"Return",AB$5,$C19,,,,"decimal",,,,{"std.tec.ppr.per=4";"std.tec.ppr.pertd=false"}),"")</f>
        <v/>
      </c>
    </row>
    <row r="20" spans="2:28" ht="19.5" customHeight="1" x14ac:dyDescent="0.3">
      <c r="B20" s="88">
        <f>_xll.ECONOMATICA('Evolução Diária de Preço-Volume'!Q6,"close",,C20,,,,,,,,{"tc.pers=5"})</f>
        <v>50007</v>
      </c>
      <c r="C20" s="91">
        <f>IF(Referência!B13="","",Referência!B13)</f>
        <v>42004</v>
      </c>
      <c r="D20" s="83">
        <f>IFERROR(_xll.ECONOMATICA('Evolução Diária de Preço-Volume'!Q6,"Return",D$5,$C20,,,,"decimal",,,,{"std.tec.ppr.per=4";"std.tec.ppr.pertd=false"}),"")</f>
        <v>9.0108247629999999E-2</v>
      </c>
      <c r="E20" s="83">
        <f>IFERROR(_xll.ECONOMATICA('Evolução Diária de Preço-Volume'!Q6,"Return",E$5,$C20,,,,"decimal",,,,{"std.tec.ppr.per=4";"std.tec.ppr.pertd=false"}),"")</f>
        <v>0.10738760572</v>
      </c>
      <c r="F20" s="83">
        <f>IFERROR(_xll.ECONOMATICA('Evolução Diária de Preço-Volume'!Q6,"Return",F$5,$C20,,,,"decimal",,,,{"std.tec.ppr.per=4";"std.tec.ppr.pertd=false"}),"")</f>
        <v>0.13468581428000001</v>
      </c>
      <c r="G20" s="83">
        <f>IFERROR(_xll.ECONOMATICA('Evolução Diária de Preço-Volume'!Q6,"Return",G$5,$C20,,,,"decimal",,,,{"std.tec.ppr.per=4";"std.tec.ppr.pertd=false"}),"")</f>
        <v>7.7917216708000003E-2</v>
      </c>
      <c r="H20" s="83">
        <f>IFERROR(_xll.ECONOMATICA('Evolução Diária de Preço-Volume'!Q6,"Return",H$5,$C20,,,,"decimal",,,,{"std.tec.ppr.per=4";"std.tec.ppr.pertd=false"}),"")</f>
        <v>6.8103262519999999E-2</v>
      </c>
      <c r="I20" s="83">
        <f>IFERROR(_xll.ECONOMATICA('Evolução Diária de Preço-Volume'!Q6,"Return",I$5,$C20,,,,"decimal",,,,{"std.tec.ppr.per=4";"std.tec.ppr.pertd=false"}),"")</f>
        <v>4.6599173107E-2</v>
      </c>
      <c r="J20" s="83">
        <f>IFERROR(_xll.ECONOMATICA('Evolução Diária de Preço-Volume'!Q6,"Return",J$5,$C20,,,,"decimal",,,,{"std.tec.ppr.per=4";"std.tec.ppr.pertd=false"}),"")</f>
        <v>1.5053917018999999E-2</v>
      </c>
      <c r="K20" s="83">
        <f>IFERROR(_xll.ECONOMATICA('Evolução Diária de Preço-Volume'!Q6,"Return",K$5,$C20,,,,"decimal",,,,{"std.tec.ppr.per=4";"std.tec.ppr.pertd=false"}),"")</f>
        <v>-3.4990137236000002E-2</v>
      </c>
      <c r="L20" s="83">
        <f>IFERROR(_xll.ECONOMATICA('Evolução Diária de Preço-Volume'!Q6,"Return",L$5,$C20,,,,"decimal",,,,{"std.tec.ppr.per=4";"std.tec.ppr.pertd=false"}),"")</f>
        <v>4.9851977387999999E-2</v>
      </c>
      <c r="M20" s="83">
        <f>IFERROR(_xll.ECONOMATICA('Evolução Diária de Preço-Volume'!Q6,"Return",M$5,$C20,,,,"decimal",,,,{"std.tec.ppr.per=4";"std.tec.ppr.pertd=false"}),"")</f>
        <v>-6.2289356284000001E-2</v>
      </c>
      <c r="N20" s="83">
        <f>IFERROR(_xll.ECONOMATICA('Evolução Diária de Preço-Volume'!Q6,"Return",N$5,$C20,,,,"decimal",,,,{"std.tec.ppr.per=4";"std.tec.ppr.pertd=false"}),"")</f>
        <v>-7.9634538002000002E-2</v>
      </c>
      <c r="O20" s="83">
        <f>IFERROR(_xll.ECONOMATICA('Evolução Diária de Preço-Volume'!Q6,"Return",O$5,$C20,,,,"decimal",,,,{"std.tec.ppr.per=4";"std.tec.ppr.pertd=false"}),"")</f>
        <v>-4.2073004361999997E-2</v>
      </c>
      <c r="P20" s="83">
        <f>IFERROR(_xll.ECONOMATICA('Evolução Diária de Preço-Volume'!Q6,"Return",P$5,$C20,,,,"decimal",,,,{"std.tec.ppr.per=4";"std.tec.ppr.pertd=false"}),"")</f>
        <v>-9.5667336268000003E-2</v>
      </c>
      <c r="Q20" s="83">
        <f>IFERROR(_xll.ECONOMATICA('Evolução Diária de Preço-Volume'!Q6,"Return",Q$5,$C20,,,,"decimal",,,,{"std.tec.ppr.per=4";"std.tec.ppr.pertd=false"}),"")</f>
        <v>-2.9584951791E-2</v>
      </c>
      <c r="R20" s="83" t="str">
        <f>IFERROR(_xll.ECONOMATICA('Evolução Diária de Preço-Volume'!Q6,"Return",R$5,$C20,,,,"decimal",,,,{"std.tec.ppr.per=4";"std.tec.ppr.pertd=false"}),"")</f>
        <v/>
      </c>
      <c r="S20" s="83" t="str">
        <f>IFERROR(_xll.ECONOMATICA('Evolução Diária de Preço-Volume'!Q6,"Return",S$5,$C20,,,,"decimal",,,,{"std.tec.ppr.per=4";"std.tec.ppr.pertd=false"}),"")</f>
        <v/>
      </c>
      <c r="T20" s="83" t="str">
        <f>IFERROR(_xll.ECONOMATICA('Evolução Diária de Preço-Volume'!Q6,"Return",T$5,$C20,,,,"decimal",,,,{"std.tec.ppr.per=4";"std.tec.ppr.pertd=false"}),"")</f>
        <v/>
      </c>
      <c r="U20" s="83" t="str">
        <f>IFERROR(_xll.ECONOMATICA('Evolução Diária de Preço-Volume'!Q6,"Return",U$5,$C20,,,,"decimal",,,,{"std.tec.ppr.per=4";"std.tec.ppr.pertd=false"}),"")</f>
        <v/>
      </c>
      <c r="V20" s="83" t="str">
        <f>IFERROR(_xll.ECONOMATICA('Evolução Diária de Preço-Volume'!Q6,"Return",V$5,$C20,,,,"decimal",,,,{"std.tec.ppr.per=4";"std.tec.ppr.pertd=false"}),"")</f>
        <v/>
      </c>
      <c r="W20" s="83" t="str">
        <f>IFERROR(_xll.ECONOMATICA('Evolução Diária de Preço-Volume'!Q6,"Return",W$5,$C20,,,,"decimal",,,,{"std.tec.ppr.per=4";"std.tec.ppr.pertd=false"}),"")</f>
        <v/>
      </c>
      <c r="X20" s="83" t="str">
        <f>IFERROR(_xll.ECONOMATICA('Evolução Diária de Preço-Volume'!Q6,"Return",X$5,$C20,,,,"decimal",,,,{"std.tec.ppr.per=4";"std.tec.ppr.pertd=false"}),"")</f>
        <v/>
      </c>
      <c r="Y20" s="83" t="str">
        <f>IFERROR(_xll.ECONOMATICA('Evolução Diária de Preço-Volume'!Q6,"Return",Y$5,$C20,,,,"decimal",,,,{"std.tec.ppr.per=4";"std.tec.ppr.pertd=false"}),"")</f>
        <v/>
      </c>
      <c r="Z20" s="83" t="str">
        <f>IFERROR(_xll.ECONOMATICA('Evolução Diária de Preço-Volume'!Q6,"Return",Z$5,$C20,,,,"decimal",,,,{"std.tec.ppr.per=4";"std.tec.ppr.pertd=false"}),"")</f>
        <v/>
      </c>
      <c r="AA20" s="83" t="str">
        <f>IFERROR(_xll.ECONOMATICA('Evolução Diária de Preço-Volume'!Q6,"Return",AA$5,$C20,,,,"decimal",,,,{"std.tec.ppr.per=4";"std.tec.ppr.pertd=false"}),"")</f>
        <v/>
      </c>
      <c r="AB20" s="84" t="str">
        <f>IFERROR(_xll.ECONOMATICA('Evolução Diária de Preço-Volume'!Q6,"Return",AB$5,$C20,,,,"decimal",,,,{"std.tec.ppr.per=4";"std.tec.ppr.pertd=false"}),"")</f>
        <v/>
      </c>
    </row>
    <row r="21" spans="2:28" ht="19.5" customHeight="1" x14ac:dyDescent="0.3">
      <c r="B21" s="88">
        <f>_xll.ECONOMATICA('Evolução Diária de Preço-Volume'!Q6,"close",,C21,,,,,,,,{"tc.pers=5"})</f>
        <v>43349</v>
      </c>
      <c r="C21" s="91">
        <f>IF(Referência!B12="","",Referência!B12)</f>
        <v>42369</v>
      </c>
      <c r="D21" s="83">
        <f>IFERROR(_xll.ECONOMATICA('Evolução Diária de Preço-Volume'!Q6,"Return",D$5,$C21,,,,"decimal",,,,{"std.tec.ppr.per=4";"std.tec.ppr.pertd=false"}),"")</f>
        <v>7.3434862106000004E-2</v>
      </c>
      <c r="E21" s="83">
        <f>IFERROR(_xll.ECONOMATICA('Evolução Diária de Preço-Volume'!Q6,"Return",E$5,$C21,,,,"decimal",,,,{"std.tec.ppr.per=4";"std.tec.ppr.pertd=false"}),"")</f>
        <v>8.8043201974999999E-2</v>
      </c>
      <c r="F21" s="83">
        <f>IFERROR(_xll.ECONOMATICA('Evolução Diária de Preço-Volume'!Q6,"Return",F$5,$C21,,,,"decimal",,,,{"std.tec.ppr.per=4";"std.tec.ppr.pertd=false"}),"")</f>
        <v>0.11127467898</v>
      </c>
      <c r="G21" s="83">
        <f>IFERROR(_xll.ECONOMATICA('Evolução Diária de Preço-Volume'!Q6,"Return",G$5,$C21,,,,"decimal",,,,{"std.tec.ppr.per=4";"std.tec.ppr.pertd=false"}),"")</f>
        <v>5.8317687195000002E-2</v>
      </c>
      <c r="H21" s="83">
        <f>IFERROR(_xll.ECONOMATICA('Evolução Diária de Preço-Volume'!Q6,"Return",H$5,$C21,,,,"decimal",,,,{"std.tec.ppr.per=4";"std.tec.ppr.pertd=false"}),"")</f>
        <v>4.7788074375000003E-2</v>
      </c>
      <c r="I21" s="83">
        <f>IFERROR(_xll.ECONOMATICA('Evolução Diária de Preço-Volume'!Q6,"Return",I$5,$C21,,,,"decimal",,,,{"std.tec.ppr.per=4";"std.tec.ppr.pertd=false"}),"")</f>
        <v>2.6785138736000001E-2</v>
      </c>
      <c r="J21" s="83">
        <f>IFERROR(_xll.ECONOMATICA('Evolução Diária de Preço-Volume'!Q6,"Return",J$5,$C21,,,,"decimal",,,,{"std.tec.ppr.per=4";"std.tec.ppr.pertd=false"}),"")</f>
        <v>-2.8963614540999999E-3</v>
      </c>
      <c r="K21" s="83">
        <f>IFERROR(_xll.ECONOMATICA('Evolução Diária de Preço-Volume'!Q6,"Return",K$5,$C21,,,,"decimal",,,,{"std.tec.ppr.per=4";"std.tec.ppr.pertd=false"}),"")</f>
        <v>-4.8183884443000001E-2</v>
      </c>
      <c r="L21" s="83">
        <f>IFERROR(_xll.ECONOMATICA('Evolução Diária de Preço-Volume'!Q6,"Return",L$5,$C21,,,,"decimal",,,,{"std.tec.ppr.per=4";"std.tec.ppr.pertd=false"}),"")</f>
        <v>2.1139285644999999E-2</v>
      </c>
      <c r="M21" s="83">
        <f>IFERROR(_xll.ECONOMATICA('Evolução Diária de Preço-Volume'!Q6,"Return",M$5,$C21,,,,"decimal",,,,{"std.tec.ppr.per=4";"std.tec.ppr.pertd=false"}),"")</f>
        <v>-7.4957133438000006E-2</v>
      </c>
      <c r="N21" s="83">
        <f>IFERROR(_xll.ECONOMATICA('Evolução Diária de Preço-Volume'!Q6,"Return",N$5,$C21,,,,"decimal",,,,{"std.tec.ppr.per=4";"std.tec.ppr.pertd=false"}),"")</f>
        <v>-9.1162229011999996E-2</v>
      </c>
      <c r="O21" s="83">
        <f>IFERROR(_xll.ECONOMATICA('Evolução Diária de Preço-Volume'!Q6,"Return",O$5,$C21,,,,"decimal",,,,{"std.tec.ppr.per=4";"std.tec.ppr.pertd=false"}),"")</f>
        <v>-6.6415874146999995E-2</v>
      </c>
      <c r="P21" s="83">
        <f>IFERROR(_xll.ECONOMATICA('Evolução Diária de Preço-Volume'!Q6,"Return",P$5,$C21,,,,"decimal",,,,{"std.tec.ppr.per=4";"std.tec.ppr.pertd=false"}),"")</f>
        <v>-0.10929716595</v>
      </c>
      <c r="Q21" s="83">
        <f>IFERROR(_xll.ECONOMATICA('Evolução Diária de Preço-Volume'!Q6,"Return",Q$5,$C21,,,,"decimal",,,,{"std.tec.ppr.per=4";"std.tec.ppr.pertd=false"}),"")</f>
        <v>-8.4204623347000004E-2</v>
      </c>
      <c r="R21" s="83">
        <f>IFERROR(_xll.ECONOMATICA('Evolução Diária de Preço-Volume'!Q6,"Return",R$5,$C21,,,,"decimal",,,,{"std.tec.ppr.per=4";"std.tec.ppr.pertd=false"}),"")</f>
        <v>-0.13615698576999999</v>
      </c>
      <c r="S21" s="83" t="str">
        <f>IFERROR(_xll.ECONOMATICA('Evolução Diária de Preço-Volume'!Q6,"Return",S$5,$C21,,,,"decimal",,,,{"std.tec.ppr.per=4";"std.tec.ppr.pertd=false"}),"")</f>
        <v/>
      </c>
      <c r="T21" s="83" t="str">
        <f>IFERROR(_xll.ECONOMATICA('Evolução Diária de Preço-Volume'!Q6,"Return",T$5,$C21,,,,"decimal",,,,{"std.tec.ppr.per=4";"std.tec.ppr.pertd=false"}),"")</f>
        <v/>
      </c>
      <c r="U21" s="83" t="str">
        <f>IFERROR(_xll.ECONOMATICA('Evolução Diária de Preço-Volume'!Q6,"Return",U$5,$C21,,,,"decimal",,,,{"std.tec.ppr.per=4";"std.tec.ppr.pertd=false"}),"")</f>
        <v/>
      </c>
      <c r="V21" s="83" t="str">
        <f>IFERROR(_xll.ECONOMATICA('Evolução Diária de Preço-Volume'!Q6,"Return",V$5,$C21,,,,"decimal",,,,{"std.tec.ppr.per=4";"std.tec.ppr.pertd=false"}),"")</f>
        <v/>
      </c>
      <c r="W21" s="83" t="str">
        <f>IFERROR(_xll.ECONOMATICA('Evolução Diária de Preço-Volume'!Q6,"Return",W$5,$C21,,,,"decimal",,,,{"std.tec.ppr.per=4";"std.tec.ppr.pertd=false"}),"")</f>
        <v/>
      </c>
      <c r="X21" s="83" t="str">
        <f>IFERROR(_xll.ECONOMATICA('Evolução Diária de Preço-Volume'!Q6,"Return",X$5,$C21,,,,"decimal",,,,{"std.tec.ppr.per=4";"std.tec.ppr.pertd=false"}),"")</f>
        <v/>
      </c>
      <c r="Y21" s="83" t="str">
        <f>IFERROR(_xll.ECONOMATICA('Evolução Diária de Preço-Volume'!Q6,"Return",Y$5,$C21,,,,"decimal",,,,{"std.tec.ppr.per=4";"std.tec.ppr.pertd=false"}),"")</f>
        <v/>
      </c>
      <c r="Z21" s="83" t="str">
        <f>IFERROR(_xll.ECONOMATICA('Evolução Diária de Preço-Volume'!Q6,"Return",Z$5,$C21,,,,"decimal",,,,{"std.tec.ppr.per=4";"std.tec.ppr.pertd=false"}),"")</f>
        <v/>
      </c>
      <c r="AA21" s="83" t="str">
        <f>IFERROR(_xll.ECONOMATICA('Evolução Diária de Preço-Volume'!Q6,"Return",AA$5,$C21,,,,"decimal",,,,{"std.tec.ppr.per=4";"std.tec.ppr.pertd=false"}),"")</f>
        <v/>
      </c>
      <c r="AB21" s="84" t="str">
        <f>IFERROR(_xll.ECONOMATICA('Evolução Diária de Preço-Volume'!Q6,"Return",AB$5,$C21,,,,"decimal",,,,{"std.tec.ppr.per=4";"std.tec.ppr.pertd=false"}),"")</f>
        <v/>
      </c>
    </row>
    <row r="22" spans="2:28" ht="19.5" customHeight="1" x14ac:dyDescent="0.3">
      <c r="B22" s="88">
        <f>_xll.ECONOMATICA('Evolução Diária de Preço-Volume'!Q6,"close",,C22,,,,,,,,{"tc.pers=5"})</f>
        <v>60227</v>
      </c>
      <c r="C22" s="91">
        <f>IF(Referência!B11="","",Referência!B11)</f>
        <v>42735</v>
      </c>
      <c r="D22" s="83">
        <f>IFERROR(_xll.ECONOMATICA('Evolução Diária de Preço-Volume'!Q6,"Return",D$5,$C22,,,,"decimal",,,,{"std.tec.ppr.per=4";"std.tec.ppr.pertd=false"}),"")</f>
        <v>9.1251848479999995E-2</v>
      </c>
      <c r="E22" s="83">
        <f>IFERROR(_xll.ECONOMATICA('Evolução Diária de Preço-Volume'!Q6,"Return",E$5,$C22,,,,"decimal",,,,{"std.tec.ppr.per=4";"std.tec.ppr.pertd=false"}),"")</f>
        <v>0.10630622826</v>
      </c>
      <c r="F22" s="83">
        <f>IFERROR(_xll.ECONOMATICA('Evolução Diária de Preço-Volume'!Q6,"Return",F$5,$C22,,,,"decimal",,,,{"std.tec.ppr.per=4";"std.tec.ppr.pertd=false"}),"")</f>
        <v>0.12956407158</v>
      </c>
      <c r="G22" s="83">
        <f>IFERROR(_xll.ECONOMATICA('Evolução Diária de Preço-Volume'!Q6,"Return",G$5,$C22,,,,"decimal",,,,{"std.tec.ppr.per=4";"std.tec.ppr.pertd=false"}),"")</f>
        <v>8.1179406910999993E-2</v>
      </c>
      <c r="H22" s="83">
        <f>IFERROR(_xll.ECONOMATICA('Evolução Diária de Preço-Volume'!Q6,"Return",H$5,$C22,,,,"decimal",,,,{"std.tec.ppr.per=4";"std.tec.ppr.pertd=false"}),"")</f>
        <v>7.3243265717000003E-2</v>
      </c>
      <c r="I22" s="83">
        <f>IFERROR(_xll.ECONOMATICA('Evolução Diária de Preço-Volume'!Q6,"Return",I$5,$C22,,,,"decimal",,,,{"std.tec.ppr.per=4";"std.tec.ppr.pertd=false"}),"")</f>
        <v>5.6000908553000002E-2</v>
      </c>
      <c r="J22" s="83">
        <f>IFERROR(_xll.ECONOMATICA('Evolução Diária de Preço-Volume'!Q6,"Return",J$5,$C22,,,,"decimal",,,,{"std.tec.ppr.per=4";"std.tec.ppr.pertd=false"}),"")</f>
        <v>3.1382527446000001E-2</v>
      </c>
      <c r="K22" s="83">
        <f>IFERROR(_xll.ECONOMATICA('Evolução Diária de Preço-Volume'!Q6,"Return",K$5,$C22,,,,"decimal",,,,{"std.tec.ppr.per=4";"std.tec.ppr.pertd=false"}),"")</f>
        <v>-6.6487283001999999E-3</v>
      </c>
      <c r="L22" s="83">
        <f>IFERROR(_xll.ECONOMATICA('Evolução Diária de Preço-Volume'!Q6,"Return",L$5,$C22,,,,"decimal",,,,{"std.tec.ppr.per=4";"std.tec.ppr.pertd=false"}),"")</f>
        <v>6.2006507321999998E-2</v>
      </c>
      <c r="M22" s="83">
        <f>IFERROR(_xll.ECONOMATICA('Evolução Diária de Preço-Volume'!Q6,"Return",M$5,$C22,,,,"decimal",,,,{"std.tec.ppr.per=4";"std.tec.ppr.pertd=false"}),"")</f>
        <v>-1.8725630629000001E-2</v>
      </c>
      <c r="N22" s="83">
        <f>IFERROR(_xll.ECONOMATICA('Evolução Diária de Preço-Volume'!Q6,"Return",N$5,$C22,,,,"decimal",,,,{"std.tec.ppr.per=4";"std.tec.ppr.pertd=false"}),"")</f>
        <v>-2.3525210655999999E-2</v>
      </c>
      <c r="O22" s="83">
        <f>IFERROR(_xll.ECONOMATICA('Evolução Diária de Preço-Volume'!Q6,"Return",O$5,$C22,,,,"decimal",,,,{"std.tec.ppr.per=4";"std.tec.ppr.pertd=false"}),"")</f>
        <v>1.2173291528000001E-2</v>
      </c>
      <c r="P22" s="83">
        <f>IFERROR(_xll.ECONOMATICA('Evolução Diária de Preço-Volume'!Q6,"Return",P$5,$C22,,,,"decimal",,,,{"std.tec.ppr.per=4";"std.tec.ppr.pertd=false"}),"")</f>
        <v>-3.0381704763999999E-3</v>
      </c>
      <c r="Q22" s="83">
        <f>IFERROR(_xll.ECONOMATICA('Evolução Diária de Preço-Volume'!Q6,"Return",Q$5,$C22,,,,"decimal",,,,{"std.tec.ppr.per=4";"std.tec.ppr.pertd=false"}),"")</f>
        <v>5.4478699332000002E-2</v>
      </c>
      <c r="R22" s="83">
        <f>IFERROR(_xll.ECONOMATICA('Evolução Diária de Preço-Volume'!Q6,"Return",R$5,$C22,,,,"decimal",,,,{"std.tec.ppr.per=4";"std.tec.ppr.pertd=false"}),"")</f>
        <v>9.9295374219000004E-2</v>
      </c>
      <c r="S22" s="83">
        <f>IFERROR(_xll.ECONOMATICA('Evolução Diária de Preço-Volume'!Q6,"Return",S$5,$C22,,,,"decimal",,,,{"std.tec.ppr.per=4";"std.tec.ppr.pertd=false"}),"")</f>
        <v>0.39486692279000002</v>
      </c>
      <c r="T22" s="83" t="str">
        <f>IFERROR(_xll.ECONOMATICA('Evolução Diária de Preço-Volume'!Q6,"Return",T$5,$C22,,,,"decimal",,,,{"std.tec.ppr.per=4";"std.tec.ppr.pertd=false"}),"")</f>
        <v/>
      </c>
      <c r="U22" s="83" t="str">
        <f>IFERROR(_xll.ECONOMATICA('Evolução Diária de Preço-Volume'!Q6,"Return",U$5,$C22,,,,"decimal",,,,{"std.tec.ppr.per=4";"std.tec.ppr.pertd=false"}),"")</f>
        <v/>
      </c>
      <c r="V22" s="83" t="str">
        <f>IFERROR(_xll.ECONOMATICA('Evolução Diária de Preço-Volume'!Q6,"Return",V$5,$C22,,,,"decimal",,,,{"std.tec.ppr.per=4";"std.tec.ppr.pertd=false"}),"")</f>
        <v/>
      </c>
      <c r="W22" s="83" t="str">
        <f>IFERROR(_xll.ECONOMATICA('Evolução Diária de Preço-Volume'!Q6,"Return",W$5,$C22,,,,"decimal",,,,{"std.tec.ppr.per=4";"std.tec.ppr.pertd=false"}),"")</f>
        <v/>
      </c>
      <c r="X22" s="83" t="str">
        <f>IFERROR(_xll.ECONOMATICA('Evolução Diária de Preço-Volume'!Q6,"Return",X$5,$C22,,,,"decimal",,,,{"std.tec.ppr.per=4";"std.tec.ppr.pertd=false"}),"")</f>
        <v/>
      </c>
      <c r="Y22" s="83" t="str">
        <f>IFERROR(_xll.ECONOMATICA('Evolução Diária de Preço-Volume'!Q6,"Return",Y$5,$C22,,,,"decimal",,,,{"std.tec.ppr.per=4";"std.tec.ppr.pertd=false"}),"")</f>
        <v/>
      </c>
      <c r="Z22" s="83" t="str">
        <f>IFERROR(_xll.ECONOMATICA('Evolução Diária de Preço-Volume'!Q6,"Return",Z$5,$C22,,,,"decimal",,,,{"std.tec.ppr.per=4";"std.tec.ppr.pertd=false"}),"")</f>
        <v/>
      </c>
      <c r="AA22" s="83" t="str">
        <f>IFERROR(_xll.ECONOMATICA('Evolução Diária de Preço-Volume'!Q6,"Return",AA$5,$C22,,,,"decimal",,,,{"std.tec.ppr.per=4";"std.tec.ppr.pertd=false"}),"")</f>
        <v/>
      </c>
      <c r="AB22" s="84" t="str">
        <f>IFERROR(_xll.ECONOMATICA('Evolução Diária de Preço-Volume'!Q6,"Return",AB$5,$C22,,,,"decimal",,,,{"std.tec.ppr.per=4";"std.tec.ppr.pertd=false"}),"")</f>
        <v/>
      </c>
    </row>
    <row r="23" spans="2:28" ht="19.5" customHeight="1" x14ac:dyDescent="0.3">
      <c r="B23" s="88">
        <f>_xll.ECONOMATICA('Evolução Diária de Preço-Volume'!Q6,"close",,C23,,,,,,,,{"tc.pers=5"})</f>
        <v>76402.080000000002</v>
      </c>
      <c r="C23" s="91">
        <f>IF(Referência!B10="","",Referência!B10)</f>
        <v>43100</v>
      </c>
      <c r="D23" s="83">
        <f>IFERROR(_xll.ECONOMATICA('Evolução Diária de Preço-Volume'!Q6,"Return",D$5,$C23,,,,"decimal",,,,{"std.tec.ppr.per=4";"std.tec.ppr.pertd=false"}),"")</f>
        <v>0.1012728857</v>
      </c>
      <c r="E23" s="83">
        <f>IFERROR(_xll.ECONOMATICA('Evolução Diária de Preço-Volume'!Q6,"Return",E$5,$C23,,,,"decimal",,,,{"std.tec.ppr.per=4";"std.tec.ppr.pertd=false"}),"")</f>
        <v>0.11614944655999999</v>
      </c>
      <c r="F23" s="83">
        <f>IFERROR(_xll.ECONOMATICA('Evolução Diária de Preço-Volume'!Q6,"Return",F$5,$C23,,,,"decimal",,,,{"std.tec.ppr.per=4";"std.tec.ppr.pertd=false"}),"")</f>
        <v>0.13872068705000001</v>
      </c>
      <c r="G23" s="83">
        <f>IFERROR(_xll.ECONOMATICA('Evolução Diária de Preço-Volume'!Q6,"Return",G$5,$C23,,,,"decimal",,,,{"std.tec.ppr.per=4";"std.tec.ppr.pertd=false"}),"")</f>
        <v>9.3976170348000002E-2</v>
      </c>
      <c r="H23" s="83">
        <f>IFERROR(_xll.ECONOMATICA('Evolução Diária de Preço-Volume'!Q6,"Return",H$5,$C23,,,,"decimal",,,,{"std.tec.ppr.per=4";"std.tec.ppr.pertd=false"}),"")</f>
        <v>8.7549576535999998E-2</v>
      </c>
      <c r="I23" s="83">
        <f>IFERROR(_xll.ECONOMATICA('Evolução Diária de Preço-Volume'!Q6,"Return",I$5,$C23,,,,"decimal",,,,{"std.tec.ppr.per=4";"std.tec.ppr.pertd=false"}),"")</f>
        <v>7.2708516461999995E-2</v>
      </c>
      <c r="J23" s="83">
        <f>IFERROR(_xll.ECONOMATICA('Evolução Diária de Preço-Volume'!Q6,"Return",J$5,$C23,,,,"decimal",,,,{"std.tec.ppr.per=4";"std.tec.ppr.pertd=false"}),"")</f>
        <v>5.1431242672999998E-2</v>
      </c>
      <c r="K23" s="83">
        <f>IFERROR(_xll.ECONOMATICA('Evolução Diária de Preço-Volume'!Q6,"Return",K$5,$C23,,,,"decimal",,,,{"std.tec.ppr.per=4";"std.tec.ppr.pertd=false"}),"")</f>
        <v>1.8390684460000001E-2</v>
      </c>
      <c r="L23" s="83">
        <f>IFERROR(_xll.ECONOMATICA('Evolução Diária de Preço-Volume'!Q6,"Return",L$5,$C23,,,,"decimal",,,,{"std.tec.ppr.per=4";"std.tec.ppr.pertd=false"}),"")</f>
        <v>8.3776389994E-2</v>
      </c>
      <c r="M23" s="83">
        <f>IFERROR(_xll.ECONOMATICA('Evolução Diária de Preço-Volume'!Q6,"Return",M$5,$C23,,,,"decimal",,,,{"std.tec.ppr.per=4";"std.tec.ppr.pertd=false"}),"")</f>
        <v>1.3833499131E-2</v>
      </c>
      <c r="N23" s="83">
        <f>IFERROR(_xll.ECONOMATICA('Evolução Diária de Preço-Volume'!Q6,"Return",N$5,$C23,,,,"decimal",,,,{"std.tec.ppr.per=4";"std.tec.ppr.pertd=false"}),"")</f>
        <v>1.4288086542000001E-2</v>
      </c>
      <c r="O23" s="83">
        <f>IFERROR(_xll.ECONOMATICA('Evolução Diária de Preço-Volume'!Q6,"Return",O$5,$C23,,,,"decimal",,,,{"std.tec.ppr.per=4";"std.tec.ppr.pertd=false"}),"")</f>
        <v>5.1813894504000001E-2</v>
      </c>
      <c r="P23" s="83">
        <f>IFERROR(_xll.ECONOMATICA('Evolução Diária de Preço-Volume'!Q6,"Return",P$5,$C23,,,,"decimal",,,,{"std.tec.ppr.per=4";"std.tec.ppr.pertd=false"}),"")</f>
        <v>4.7100363356E-2</v>
      </c>
      <c r="Q23" s="83">
        <f>IFERROR(_xll.ECONOMATICA('Evolução Diária de Preço-Volume'!Q6,"Return",Q$5,$C23,,,,"decimal",,,,{"std.tec.ppr.per=4";"std.tec.ppr.pertd=false"}),"")</f>
        <v>0.10568689790000001</v>
      </c>
      <c r="R23" s="83">
        <f>IFERROR(_xll.ECONOMATICA('Evolução Diária de Preço-Volume'!Q6,"Return",R$5,$C23,,,,"decimal",,,,{"std.tec.ppr.per=4";"std.tec.ppr.pertd=false"}),"")</f>
        <v>0.15504843041999999</v>
      </c>
      <c r="S23" s="83">
        <f>IFERROR(_xll.ECONOMATICA('Evolução Diária de Preço-Volume'!Q6,"Return",S$5,$C23,,,,"decimal",,,,{"std.tec.ppr.per=4";"std.tec.ppr.pertd=false"}),"")</f>
        <v>0.33444463314</v>
      </c>
      <c r="T23" s="83">
        <f>IFERROR(_xll.ECONOMATICA('Evolução Diária de Preço-Volume'!Q6,"Return",T$5,$C23,,,,"decimal",,,,{"std.tec.ppr.per=4";"std.tec.ppr.pertd=false"}),"")</f>
        <v>0.27595043345999998</v>
      </c>
      <c r="U23" s="83" t="str">
        <f>IFERROR(_xll.ECONOMATICA('Evolução Diária de Preço-Volume'!Q6,"Return",U$5,$C23,,,,"decimal",,,,{"std.tec.ppr.per=4";"std.tec.ppr.pertd=false"}),"")</f>
        <v/>
      </c>
      <c r="V23" s="83" t="str">
        <f>IFERROR(_xll.ECONOMATICA('Evolução Diária de Preço-Volume'!Q6,"Return",V$5,$C23,,,,"decimal",,,,{"std.tec.ppr.per=4";"std.tec.ppr.pertd=false"}),"")</f>
        <v/>
      </c>
      <c r="W23" s="83" t="str">
        <f>IFERROR(_xll.ECONOMATICA('Evolução Diária de Preço-Volume'!Q6,"Return",W$5,$C23,,,,"decimal",,,,{"std.tec.ppr.per=4";"std.tec.ppr.pertd=false"}),"")</f>
        <v/>
      </c>
      <c r="X23" s="83" t="str">
        <f>IFERROR(_xll.ECONOMATICA('Evolução Diária de Preço-Volume'!Q6,"Return",X$5,$C23,,,,"decimal",,,,{"std.tec.ppr.per=4";"std.tec.ppr.pertd=false"}),"")</f>
        <v/>
      </c>
      <c r="Y23" s="83" t="str">
        <f>IFERROR(_xll.ECONOMATICA('Evolução Diária de Preço-Volume'!Q6,"Return",Y$5,$C23,,,,"decimal",,,,{"std.tec.ppr.per=4";"std.tec.ppr.pertd=false"}),"")</f>
        <v/>
      </c>
      <c r="Z23" s="83" t="str">
        <f>IFERROR(_xll.ECONOMATICA('Evolução Diária de Preço-Volume'!Q6,"Return",Z$5,$C23,,,,"decimal",,,,{"std.tec.ppr.per=4";"std.tec.ppr.pertd=false"}),"")</f>
        <v/>
      </c>
      <c r="AA23" s="83" t="str">
        <f>IFERROR(_xll.ECONOMATICA('Evolução Diária de Preço-Volume'!Q6,"Return",AA$5,$C23,,,,"decimal",,,,{"std.tec.ppr.per=4";"std.tec.ppr.pertd=false"}),"")</f>
        <v/>
      </c>
      <c r="AB23" s="84" t="str">
        <f>IFERROR(_xll.ECONOMATICA('Evolução Diária de Preço-Volume'!Q6,"Return",AB$5,$C23,,,,"decimal",,,,{"std.tec.ppr.per=4";"std.tec.ppr.pertd=false"}),"")</f>
        <v/>
      </c>
    </row>
    <row r="24" spans="2:28" ht="19.5" customHeight="1" x14ac:dyDescent="0.3">
      <c r="B24" s="88">
        <f>_xll.ECONOMATICA('Evolução Diária de Preço-Volume'!Q6,"close",,C24,,,,,,,,{"tc.pers=5"})</f>
        <v>87887.27</v>
      </c>
      <c r="C24" s="91">
        <f>IF(Referência!B9="","",Referência!B9)</f>
        <v>43465</v>
      </c>
      <c r="D24" s="83">
        <f>IFERROR(_xll.ECONOMATICA('Evolução Diária de Preço-Volume'!Q6,"Return",D$5,$C24,,,,"decimal",,,,{"std.tec.ppr.per=4";"std.tec.ppr.pertd=false"}),"")</f>
        <v>0.10415956285</v>
      </c>
      <c r="E24" s="83">
        <f>IFERROR(_xll.ECONOMATICA('Evolução Diária de Preço-Volume'!Q6,"Return",E$5,$C24,,,,"decimal",,,,{"std.tec.ppr.per=4";"std.tec.ppr.pertd=false"}),"")</f>
        <v>0.11837217191</v>
      </c>
      <c r="F24" s="83">
        <f>IFERROR(_xll.ECONOMATICA('Evolução Diária de Preço-Volume'!Q6,"Return",F$5,$C24,,,,"decimal",,,,{"std.tec.ppr.per=4";"std.tec.ppr.pertd=false"}),"")</f>
        <v>0.13971787016000001</v>
      </c>
      <c r="G24" s="83">
        <f>IFERROR(_xll.ECONOMATICA('Evolução Diária de Preço-Volume'!Q6,"Return",G$5,$C24,,,,"decimal",,,,{"std.tec.ppr.per=4";"std.tec.ppr.pertd=false"}),"")</f>
        <v>9.7902903528000004E-2</v>
      </c>
      <c r="H24" s="83">
        <f>IFERROR(_xll.ECONOMATICA('Evolução Diária de Preço-Volume'!Q6,"Return",H$5,$C24,,,,"decimal",,,,{"std.tec.ppr.per=4";"std.tec.ppr.pertd=false"}),"")</f>
        <v>9.2190487623E-2</v>
      </c>
      <c r="I24" s="83">
        <f>IFERROR(_xll.ECONOMATICA('Evolução Diária de Preço-Volume'!Q6,"Return",I$5,$C24,,,,"decimal",,,,{"std.tec.ppr.per=4";"std.tec.ppr.pertd=false"}),"")</f>
        <v>7.8772726057999995E-2</v>
      </c>
      <c r="J24" s="83">
        <f>IFERROR(_xll.ECONOMATICA('Evolução Diária de Preço-Volume'!Q6,"Return",J$5,$C24,,,,"decimal",,,,{"std.tec.ppr.per=4";"std.tec.ppr.pertd=false"}),"")</f>
        <v>5.9623301503999998E-2</v>
      </c>
      <c r="K24" s="83">
        <f>IFERROR(_xll.ECONOMATICA('Evolução Diária de Preço-Volume'!Q6,"Return",K$5,$C24,,,,"decimal",,,,{"std.tec.ppr.per=4";"std.tec.ppr.pertd=false"}),"")</f>
        <v>3.0002351512000001E-2</v>
      </c>
      <c r="L24" s="83">
        <f>IFERROR(_xll.ECONOMATICA('Evolução Diária de Preço-Volume'!Q6,"Return",L$5,$C24,,,,"decimal",,,,{"std.tec.ppr.per=4";"std.tec.ppr.pertd=false"}),"")</f>
        <v>9.0634437275999999E-2</v>
      </c>
      <c r="M24" s="83">
        <f>IFERROR(_xll.ECONOMATICA('Evolução Diária de Preço-Volume'!Q6,"Return",M$5,$C24,,,,"decimal",,,,{"std.tec.ppr.per=4";"std.tec.ppr.pertd=false"}),"")</f>
        <v>2.8491971232E-2</v>
      </c>
      <c r="N24" s="83">
        <f>IFERROR(_xll.ECONOMATICA('Evolução Diária de Preço-Volume'!Q6,"Return",N$5,$C24,,,,"decimal",,,,{"std.tec.ppr.per=4";"std.tec.ppr.pertd=false"}),"")</f>
        <v>3.0742909329999998E-2</v>
      </c>
      <c r="O24" s="83">
        <f>IFERROR(_xll.ECONOMATICA('Evolução Diária de Preço-Volume'!Q6,"Return",O$5,$C24,,,,"decimal",,,,{"std.tec.ppr.per=4";"std.tec.ppr.pertd=false"}),"")</f>
        <v>6.5854815999000005E-2</v>
      </c>
      <c r="P24" s="83">
        <f>IFERROR(_xll.ECONOMATICA('Evolução Diária de Preço-Volume'!Q6,"Return",P$5,$C24,,,,"decimal",,,,{"std.tec.ppr.per=4";"std.tec.ppr.pertd=false"}),"")</f>
        <v>6.4206475233999999E-2</v>
      </c>
      <c r="Q24" s="83">
        <f>IFERROR(_xll.ECONOMATICA('Evolução Diária de Preço-Volume'!Q6,"Return",Q$5,$C24,,,,"decimal",,,,{"std.tec.ppr.per=4";"std.tec.ppr.pertd=false"}),"")</f>
        <v>0.11529518994</v>
      </c>
      <c r="R24" s="83">
        <f>IFERROR(_xll.ECONOMATICA('Evolução Diária de Preço-Volume'!Q6,"Return",R$5,$C24,,,,"decimal",,,,{"std.tec.ppr.per=4";"std.tec.ppr.pertd=false"}),"")</f>
        <v>0.15502089622000001</v>
      </c>
      <c r="S24" s="83">
        <f>IFERROR(_xll.ECONOMATICA('Evolução Diária de Preço-Volume'!Q6,"Return",S$5,$C24,,,,"decimal",,,,{"std.tec.ppr.per=4";"std.tec.ppr.pertd=false"}),"")</f>
        <v>0.27211935451000002</v>
      </c>
      <c r="T24" s="83">
        <f>IFERROR(_xll.ECONOMATICA('Evolução Diária de Preço-Volume'!Q6,"Return",T$5,$C24,,,,"decimal",,,,{"std.tec.ppr.per=4";"std.tec.ppr.pertd=false"}),"")</f>
        <v>0.21406023615</v>
      </c>
      <c r="U24" s="83">
        <f>IFERROR(_xll.ECONOMATICA('Evolução Diária de Preço-Volume'!Q6,"Return",U$5,$C24,,,,"decimal",,,,{"std.tec.ppr.per=4";"std.tec.ppr.pertd=false"}),"")</f>
        <v>0.15493762333</v>
      </c>
      <c r="V24" s="83" t="str">
        <f>IFERROR(_xll.ECONOMATICA('Evolução Diária de Preço-Volume'!Q6,"Return",V$5,$C24,,,,"decimal",,,,{"std.tec.ppr.per=4";"std.tec.ppr.pertd=false"}),"")</f>
        <v/>
      </c>
      <c r="W24" s="83" t="str">
        <f>IFERROR(_xll.ECONOMATICA('Evolução Diária de Preço-Volume'!Q6,"Return",W$5,$C24,,,,"decimal",,,,{"std.tec.ppr.per=4";"std.tec.ppr.pertd=false"}),"")</f>
        <v/>
      </c>
      <c r="X24" s="83" t="str">
        <f>IFERROR(_xll.ECONOMATICA('Evolução Diária de Preço-Volume'!Q6,"Return",X$5,$C24,,,,"decimal",,,,{"std.tec.ppr.per=4";"std.tec.ppr.pertd=false"}),"")</f>
        <v/>
      </c>
      <c r="Y24" s="83" t="str">
        <f>IFERROR(_xll.ECONOMATICA('Evolução Diária de Preço-Volume'!Q6,"Return",Y$5,$C24,,,,"decimal",,,,{"std.tec.ppr.per=4";"std.tec.ppr.pertd=false"}),"")</f>
        <v/>
      </c>
      <c r="Z24" s="83" t="str">
        <f>IFERROR(_xll.ECONOMATICA('Evolução Diária de Preço-Volume'!Q6,"Return",Z$5,$C24,,,,"decimal",,,,{"std.tec.ppr.per=4";"std.tec.ppr.pertd=false"}),"")</f>
        <v/>
      </c>
      <c r="AA24" s="83" t="str">
        <f>IFERROR(_xll.ECONOMATICA('Evolução Diária de Preço-Volume'!Q6,"Return",AA$5,$C24,,,,"decimal",,,,{"std.tec.ppr.per=4";"std.tec.ppr.pertd=false"}),"")</f>
        <v/>
      </c>
      <c r="AB24" s="84" t="str">
        <f>IFERROR(_xll.ECONOMATICA('Evolução Diária de Preço-Volume'!Q6,"Return",AB$5,$C24,,,,"decimal",,,,{"std.tec.ppr.per=4";"std.tec.ppr.pertd=false"}),"")</f>
        <v/>
      </c>
    </row>
    <row r="25" spans="2:28" ht="19.5" customHeight="1" x14ac:dyDescent="0.3">
      <c r="B25" s="88">
        <f>_xll.ECONOMATICA('Evolução Diária de Preço-Volume'!Q6,"close",,C25,,,,,,,,{"tc.pers=5"})</f>
        <v>115645.34</v>
      </c>
      <c r="C25" s="91">
        <f>IF(Referência!B8="","",Referência!B8)</f>
        <v>43830</v>
      </c>
      <c r="D25" s="83">
        <f>IFERROR(_xll.ECONOMATICA('Evolução Diária de Preço-Volume'!Q6,"Return",D$5,$C25,,,,"decimal",,,,{"std.tec.ppr.per=4";"std.tec.ppr.pertd=false"}),"")</f>
        <v>0.11468359693000001</v>
      </c>
      <c r="E25" s="83">
        <f>IFERROR(_xll.ECONOMATICA('Evolução Diária de Preço-Volume'!Q6,"Return",E$5,$C25,,,,"decimal",,,,{"std.tec.ppr.per=4";"std.tec.ppr.pertd=false"}),"")</f>
        <v>0.12881924743000001</v>
      </c>
      <c r="F25" s="83">
        <f>IFERROR(_xll.ECONOMATICA('Evolução Diária de Preço-Volume'!Q6,"Return",F$5,$C25,,,,"decimal",,,,{"std.tec.ppr.per=4";"std.tec.ppr.pertd=false"}),"")</f>
        <v>0.14971532516</v>
      </c>
      <c r="G25" s="83">
        <f>IFERROR(_xll.ECONOMATICA('Evolução Diária de Preço-Volume'!Q6,"Return",G$5,$C25,,,,"decimal",,,,{"std.tec.ppr.per=4";"std.tec.ppr.pertd=false"}),"")</f>
        <v>0.11074472540999999</v>
      </c>
      <c r="H25" s="83">
        <f>IFERROR(_xll.ECONOMATICA('Evolução Diária de Preço-Volume'!Q6,"Return",H$5,$C25,,,,"decimal",,,,{"std.tec.ppr.per=4";"std.tec.ppr.pertd=false"}),"")</f>
        <v>0.10621492368</v>
      </c>
      <c r="I25" s="83">
        <f>IFERROR(_xll.ECONOMATICA('Evolução Diária de Preço-Volume'!Q6,"Return",I$5,$C25,,,,"decimal",,,,{"std.tec.ppr.per=4";"std.tec.ppr.pertd=false"}),"")</f>
        <v>9.4599114646000002E-2</v>
      </c>
      <c r="J25" s="83">
        <f>IFERROR(_xll.ECONOMATICA('Evolução Diária de Preço-Volume'!Q6,"Return",J$5,$C25,,,,"decimal",,,,{"std.tec.ppr.per=4";"std.tec.ppr.pertd=false"}),"")</f>
        <v>7.7858227367000002E-2</v>
      </c>
      <c r="K25" s="83">
        <f>IFERROR(_xll.ECONOMATICA('Evolução Diária de Preço-Volume'!Q6,"Return",K$5,$C25,,,,"decimal",,,,{"std.tec.ppr.per=4";"std.tec.ppr.pertd=false"}),"")</f>
        <v>5.1694176517999998E-2</v>
      </c>
      <c r="L25" s="83">
        <f>IFERROR(_xll.ECONOMATICA('Evolução Diária de Preço-Volume'!Q6,"Return",L$5,$C25,,,,"decimal",,,,{"std.tec.ppr.per=4";"std.tec.ppr.pertd=false"}),"")</f>
        <v>0.10992357953</v>
      </c>
      <c r="M25" s="83">
        <f>IFERROR(_xll.ECONOMATICA('Evolução Diária de Preço-Volume'!Q6,"Return",M$5,$C25,,,,"decimal",,,,{"std.tec.ppr.per=4";"std.tec.ppr.pertd=false"}),"")</f>
        <v>5.4699022483000001E-2</v>
      </c>
      <c r="N25" s="83">
        <f>IFERROR(_xll.ECONOMATICA('Evolução Diária de Preço-Volume'!Q6,"Return",N$5,$C25,,,,"decimal",,,,{"std.tec.ppr.per=4";"std.tec.ppr.pertd=false"}),"")</f>
        <v>5.9705669431000002E-2</v>
      </c>
      <c r="O25" s="83">
        <f>IFERROR(_xll.ECONOMATICA('Evolução Diária de Preço-Volume'!Q6,"Return",O$5,$C25,,,,"decimal",,,,{"std.tec.ppr.per=4";"std.tec.ppr.pertd=false"}),"")</f>
        <v>9.5024089682000004E-2</v>
      </c>
      <c r="P25" s="83">
        <f>IFERROR(_xll.ECONOMATICA('Evolução Diária de Preço-Volume'!Q6,"Return",P$5,$C25,,,,"decimal",,,,{"std.tec.ppr.per=4";"std.tec.ppr.pertd=false"}),"")</f>
        <v>9.7779752809999995E-2</v>
      </c>
      <c r="Q25" s="83">
        <f>IFERROR(_xll.ECONOMATICA('Evolução Diária de Preço-Volume'!Q6,"Return",Q$5,$C25,,,,"decimal",,,,{"std.tec.ppr.per=4";"std.tec.ppr.pertd=false"}),"")</f>
        <v>0.14743671234</v>
      </c>
      <c r="R25" s="83">
        <f>IFERROR(_xll.ECONOMATICA('Evolução Diária de Preço-Volume'!Q6,"Return",R$5,$C25,,,,"decimal",,,,{"std.tec.ppr.per=4";"std.tec.ppr.pertd=false"}),"")</f>
        <v>0.18673499968000001</v>
      </c>
      <c r="S25" s="83">
        <f>IFERROR(_xll.ECONOMATICA('Evolução Diária de Preço-Volume'!Q6,"Return",S$5,$C25,,,,"decimal",,,,{"std.tec.ppr.per=4";"std.tec.ppr.pertd=false"}),"")</f>
        <v>0.28438104694999999</v>
      </c>
      <c r="T25" s="83">
        <f>IFERROR(_xll.ECONOMATICA('Evolução Diária de Preço-Volume'!Q6,"Return",T$5,$C25,,,,"decimal",,,,{"std.tec.ppr.per=4";"std.tec.ppr.pertd=false"}),"")</f>
        <v>0.24916057382000001</v>
      </c>
      <c r="U25" s="83">
        <f>IFERROR(_xll.ECONOMATICA('Evolução Diária de Preço-Volume'!Q6,"Return",U$5,$C25,,,,"decimal",,,,{"std.tec.ppr.per=4";"std.tec.ppr.pertd=false"}),"")</f>
        <v>0.23600391754</v>
      </c>
      <c r="V25" s="83">
        <f>IFERROR(_xll.ECONOMATICA('Evolução Diária de Preço-Volume'!Q6,"Return",V$5,$C25,,,,"decimal",,,,{"std.tec.ppr.per=4";"std.tec.ppr.pertd=false"}),"")</f>
        <v>0.32167531407</v>
      </c>
      <c r="W25" s="83" t="str">
        <f>IFERROR(_xll.ECONOMATICA('Evolução Diária de Preço-Volume'!Q6,"Return",W$5,$C25,,,,"decimal",,,,{"std.tec.ppr.per=4";"std.tec.ppr.pertd=false"}),"")</f>
        <v/>
      </c>
      <c r="X25" s="83" t="str">
        <f>IFERROR(_xll.ECONOMATICA('Evolução Diária de Preço-Volume'!Q6,"Return",X$5,$C25,,,,"decimal",,,,{"std.tec.ppr.per=4";"std.tec.ppr.pertd=false"}),"")</f>
        <v/>
      </c>
      <c r="Y25" s="83" t="str">
        <f>IFERROR(_xll.ECONOMATICA('Evolução Diária de Preço-Volume'!Q6,"Return",Y$5,$C25,,,,"decimal",,,,{"std.tec.ppr.per=4";"std.tec.ppr.pertd=false"}),"")</f>
        <v/>
      </c>
      <c r="Z25" s="83" t="str">
        <f>IFERROR(_xll.ECONOMATICA('Evolução Diária de Preço-Volume'!Q6,"Return",Z$5,$C25,,,,"decimal",,,,{"std.tec.ppr.per=4";"std.tec.ppr.pertd=false"}),"")</f>
        <v/>
      </c>
      <c r="AA25" s="83" t="str">
        <f>IFERROR(_xll.ECONOMATICA('Evolução Diária de Preço-Volume'!Q6,"Return",AA$5,$C25,,,,"decimal",,,,{"std.tec.ppr.per=4";"std.tec.ppr.pertd=false"}),"")</f>
        <v/>
      </c>
      <c r="AB25" s="84" t="str">
        <f>IFERROR(_xll.ECONOMATICA('Evolução Diária de Preço-Volume'!Q6,"Return",AB$5,$C25,,,,"decimal",,,,{"std.tec.ppr.per=4";"std.tec.ppr.pertd=false"}),"")</f>
        <v/>
      </c>
    </row>
    <row r="26" spans="2:28" ht="19.5" customHeight="1" x14ac:dyDescent="0.3">
      <c r="B26" s="88">
        <f>_xll.ECONOMATICA('Evolução Diária de Preço-Volume'!Q6,"close",,C26,,,,,,,,{"tc.pers=5"})</f>
        <v>119017.24</v>
      </c>
      <c r="C26" s="91">
        <f>IF(Referência!B7="","",Referência!B7)</f>
        <v>44196</v>
      </c>
      <c r="D26" s="83">
        <f>IFERROR(_xll.ECONOMATICA('Evolução Diária de Preço-Volume'!Q6,"Return",D$5,$C26,,,,"decimal",,,,{"std.tec.ppr.per=4";"std.tec.ppr.pertd=false"}),"")</f>
        <v>0.11023566742</v>
      </c>
      <c r="E26" s="83">
        <f>IFERROR(_xll.ECONOMATICA('Evolução Diária de Preço-Volume'!Q6,"Return",E$5,$C26,,,,"decimal",,,,{"std.tec.ppr.per=4";"std.tec.ppr.pertd=false"}),"")</f>
        <v>0.12333028422</v>
      </c>
      <c r="F26" s="83">
        <f>IFERROR(_xll.ECONOMATICA('Evolução Diária de Preço-Volume'!Q6,"Return",F$5,$C26,,,,"decimal",,,,{"std.tec.ppr.per=4";"std.tec.ppr.pertd=false"}),"")</f>
        <v>0.14264106594000001</v>
      </c>
      <c r="G26" s="83">
        <f>IFERROR(_xll.ECONOMATICA('Evolução Diária de Preço-Volume'!Q6,"Return",G$5,$C26,,,,"decimal",,,,{"std.tec.ppr.per=4";"std.tec.ppr.pertd=false"}),"")</f>
        <v>0.1057608639</v>
      </c>
      <c r="H26" s="83">
        <f>IFERROR(_xll.ECONOMATICA('Evolução Diária de Preço-Volume'!Q6,"Return",H$5,$C26,,,,"decimal",,,,{"std.tec.ppr.per=4";"std.tec.ppr.pertd=false"}),"")</f>
        <v>0.10122293035</v>
      </c>
      <c r="I26" s="83">
        <f>IFERROR(_xll.ECONOMATICA('Evolução Diária de Preço-Volume'!Q6,"Return",I$5,$C26,,,,"decimal",,,,{"std.tec.ppr.per=4";"std.tec.ppr.pertd=false"}),"")</f>
        <v>9.0101209838000004E-2</v>
      </c>
      <c r="J26" s="83">
        <f>IFERROR(_xll.ECONOMATICA('Evolução Diária de Preço-Volume'!Q6,"Return",J$5,$C26,,,,"decimal",,,,{"std.tec.ppr.per=4";"std.tec.ppr.pertd=false"}),"")</f>
        <v>7.4305554411999999E-2</v>
      </c>
      <c r="K26" s="83">
        <f>IFERROR(_xll.ECONOMATICA('Evolução Diária de Preço-Volume'!Q6,"Return",K$5,$C26,,,,"decimal",,,,{"std.tec.ppr.per=4";"std.tec.ppr.pertd=false"}),"")</f>
        <v>4.9959906220000003E-2</v>
      </c>
      <c r="L26" s="83">
        <f>IFERROR(_xll.ECONOMATICA('Evolução Diária de Preço-Volume'!Q6,"Return",L$5,$C26,,,,"decimal",,,,{"std.tec.ppr.per=4";"std.tec.ppr.pertd=false"}),"")</f>
        <v>0.10294045639</v>
      </c>
      <c r="M26" s="83">
        <f>IFERROR(_xll.ECONOMATICA('Evolução Diária de Preço-Volume'!Q6,"Return",M$5,$C26,,,,"decimal",,,,{"std.tec.ppr.per=4";"std.tec.ppr.pertd=false"}),"")</f>
        <v>5.2368913631999997E-2</v>
      </c>
      <c r="N26" s="83">
        <f>IFERROR(_xll.ECONOMATICA('Evolução Diária de Preço-Volume'!Q6,"Return",N$5,$C26,,,,"decimal",,,,{"std.tec.ppr.per=4";"std.tec.ppr.pertd=false"}),"")</f>
        <v>5.6627295755000001E-2</v>
      </c>
      <c r="O26" s="83">
        <f>IFERROR(_xll.ECONOMATICA('Evolução Diária de Preço-Volume'!Q6,"Return",O$5,$C26,,,,"decimal",,,,{"std.tec.ppr.per=4";"std.tec.ppr.pertd=false"}),"")</f>
        <v>8.7490389527000001E-2</v>
      </c>
      <c r="P26" s="83">
        <f>IFERROR(_xll.ECONOMATICA('Evolução Diária de Preço-Volume'!Q6,"Return",P$5,$C26,,,,"decimal",,,,{"std.tec.ppr.per=4";"std.tec.ppr.pertd=false"}),"")</f>
        <v>8.8947479465999998E-2</v>
      </c>
      <c r="Q26" s="83">
        <f>IFERROR(_xll.ECONOMATICA('Evolução Diária de Preço-Volume'!Q6,"Return",Q$5,$C26,,,,"decimal",,,,{"std.tec.ppr.per=4";"std.tec.ppr.pertd=false"}),"")</f>
        <v>0.12967628145000001</v>
      </c>
      <c r="R26" s="83">
        <f>IFERROR(_xll.ECONOMATICA('Evolução Diária de Preço-Volume'!Q6,"Return",R$5,$C26,,,,"decimal",,,,{"std.tec.ppr.per=4";"std.tec.ppr.pertd=false"}),"")</f>
        <v>0.15875203570999999</v>
      </c>
      <c r="S26" s="83">
        <f>IFERROR(_xll.ECONOMATICA('Evolução Diária de Preço-Volume'!Q6,"Return",S$5,$C26,,,,"decimal",,,,{"std.tec.ppr.per=4";"std.tec.ppr.pertd=false"}),"")</f>
        <v>0.22844943043999999</v>
      </c>
      <c r="T26" s="83">
        <f>IFERROR(_xll.ECONOMATICA('Evolução Diária de Preço-Volume'!Q6,"Return",T$5,$C26,,,,"decimal",,,,{"std.tec.ppr.per=4";"std.tec.ppr.pertd=false"}),"")</f>
        <v>0.18973905694000001</v>
      </c>
      <c r="U26" s="83">
        <f>IFERROR(_xll.ECONOMATICA('Evolução Diária de Preço-Volume'!Q6,"Return",U$5,$C26,,,,"decimal",,,,{"std.tec.ppr.per=4";"std.tec.ppr.pertd=false"}),"")</f>
        <v>0.16246250103000001</v>
      </c>
      <c r="V26" s="83">
        <f>IFERROR(_xll.ECONOMATICA('Evolução Diária de Preço-Volume'!Q6,"Return",V$5,$C26,,,,"decimal",,,,{"std.tec.ppr.per=4";"std.tec.ppr.pertd=false"}),"")</f>
        <v>0.16618996925999999</v>
      </c>
      <c r="W26" s="83">
        <f>IFERROR(_xll.ECONOMATICA('Evolução Diária de Preço-Volume'!Q6,"Return",W$5,$C26,,,,"decimal",,,,{"std.tec.ppr.per=4";"std.tec.ppr.pertd=false"}),"")</f>
        <v>2.9513675385E-2</v>
      </c>
      <c r="X26" s="83" t="str">
        <f>IFERROR(_xll.ECONOMATICA('Evolução Diária de Preço-Volume'!Q6,"Return",X$5,$C26,,,,"decimal",,,,{"std.tec.ppr.per=4";"std.tec.ppr.pertd=false"}),"")</f>
        <v/>
      </c>
      <c r="Y26" s="83" t="str">
        <f>IFERROR(_xll.ECONOMATICA('Evolução Diária de Preço-Volume'!Q6,"Return",Y$5,$C26,,,,"decimal",,,,{"std.tec.ppr.per=4";"std.tec.ppr.pertd=false"}),"")</f>
        <v/>
      </c>
      <c r="Z26" s="83" t="str">
        <f>IFERROR(_xll.ECONOMATICA('Evolução Diária de Preço-Volume'!Q6,"Return",Z$5,$C26,,,,"decimal",,,,{"std.tec.ppr.per=4";"std.tec.ppr.pertd=false"}),"")</f>
        <v/>
      </c>
      <c r="AA26" s="83" t="str">
        <f>IFERROR(_xll.ECONOMATICA('Evolução Diária de Preço-Volume'!Q6,"Return",AA$5,$C26,,,,"decimal",,,,{"std.tec.ppr.per=4";"std.tec.ppr.pertd=false"}),"")</f>
        <v/>
      </c>
      <c r="AB26" s="84" t="str">
        <f>IFERROR(_xll.ECONOMATICA('Evolução Diária de Preço-Volume'!Q6,"Return",AB$5,$C26,,,,"decimal",,,,{"std.tec.ppr.per=4";"std.tec.ppr.pertd=false"}),"")</f>
        <v/>
      </c>
    </row>
    <row r="27" spans="2:28" ht="19.5" customHeight="1" x14ac:dyDescent="0.3">
      <c r="B27" s="88">
        <f>_xll.ECONOMATICA('Evolução Diária de Preço-Volume'!Q6,"close",,C27,,,,,,,,{"tc.pers=5"})</f>
        <v>104822.44</v>
      </c>
      <c r="C27" s="91">
        <f>IF(Referência!B6="","",Referência!B6)</f>
        <v>44561</v>
      </c>
      <c r="D27" s="83">
        <f>IFERROR(_xll.ECONOMATICA('Evolução Diária de Preço-Volume'!Q6,"Return",D$5,$C27,,,,"decimal",,,,{"std.tec.ppr.per=4";"std.tec.ppr.pertd=false"}),"")</f>
        <v>9.7949184772E-2</v>
      </c>
      <c r="E27" s="83">
        <f>IFERROR(_xll.ECONOMATICA('Evolução Diária de Preço-Volume'!Q6,"Return",E$5,$C27,,,,"decimal",,,,{"std.tec.ppr.per=4";"std.tec.ppr.pertd=false"}),"")</f>
        <v>0.10963551915</v>
      </c>
      <c r="F27" s="83">
        <f>IFERROR(_xll.ECONOMATICA('Evolução Diária de Preço-Volume'!Q6,"Return",F$5,$C27,,,,"decimal",,,,{"std.tec.ppr.per=4";"std.tec.ppr.pertd=false"}),"")</f>
        <v>0.12696844205999999</v>
      </c>
      <c r="G27" s="83">
        <f>IFERROR(_xll.ECONOMATICA('Evolução Diária de Preço-Volume'!Q6,"Return",G$5,$C27,,,,"decimal",,,,{"std.tec.ppr.per=4";"std.tec.ppr.pertd=false"}),"")</f>
        <v>9.1734023750000004E-2</v>
      </c>
      <c r="H27" s="83">
        <f>IFERROR(_xll.ECONOMATICA('Evolução Diária de Preço-Volume'!Q6,"Return",H$5,$C27,,,,"decimal",,,,{"std.tec.ppr.per=4";"std.tec.ppr.pertd=false"}),"")</f>
        <v>8.6694242266999996E-2</v>
      </c>
      <c r="I27" s="83">
        <f>IFERROR(_xll.ECONOMATICA('Evolução Diária de Preço-Volume'!Q6,"Return",I$5,$C27,,,,"decimal",,,,{"std.tec.ppr.per=4";"std.tec.ppr.pertd=false"}),"")</f>
        <v>7.5501699983000006E-2</v>
      </c>
      <c r="J27" s="83">
        <f>IFERROR(_xll.ECONOMATICA('Evolução Diária de Preço-Volume'!Q6,"Return",J$5,$C27,,,,"decimal",,,,{"std.tec.ppr.per=4";"std.tec.ppr.pertd=false"}),"")</f>
        <v>6.0000017667E-2</v>
      </c>
      <c r="K27" s="83">
        <f>IFERROR(_xll.ECONOMATICA('Evolução Diária de Preço-Volume'!Q6,"Return",K$5,$C27,,,,"decimal",,,,{"std.tec.ppr.per=4";"std.tec.ppr.pertd=false"}),"")</f>
        <v>3.6690045551999999E-2</v>
      </c>
      <c r="L27" s="83">
        <f>IFERROR(_xll.ECONOMATICA('Evolução Diária de Preço-Volume'!Q6,"Return",L$5,$C27,,,,"decimal",,,,{"std.tec.ppr.per=4";"std.tec.ppr.pertd=false"}),"")</f>
        <v>8.3820352819999999E-2</v>
      </c>
      <c r="M27" s="83">
        <f>IFERROR(_xll.ECONOMATICA('Evolução Diária de Preço-Volume'!Q6,"Return",M$5,$C27,,,,"decimal",,,,{"std.tec.ppr.per=4";"std.tec.ppr.pertd=false"}),"")</f>
        <v>3.6669073805999999E-2</v>
      </c>
      <c r="N27" s="83">
        <f>IFERROR(_xll.ECONOMATICA('Evolução Diária de Preço-Volume'!Q6,"Return",N$5,$C27,,,,"decimal",,,,{"std.tec.ppr.per=4";"std.tec.ppr.pertd=false"}),"")</f>
        <v>3.9063726696000001E-2</v>
      </c>
      <c r="O27" s="83">
        <f>IFERROR(_xll.ECONOMATICA('Evolução Diária de Preço-Volume'!Q6,"Return",O$5,$C27,,,,"decimal",,,,{"std.tec.ppr.per=4";"std.tec.ppr.pertd=false"}),"")</f>
        <v>6.4542912012000006E-2</v>
      </c>
      <c r="P27" s="83">
        <f>IFERROR(_xll.ECONOMATICA('Evolução Diária de Preço-Volume'!Q6,"Return",P$5,$C27,,,,"decimal",,,,{"std.tec.ppr.per=4";"std.tec.ppr.pertd=false"}),"")</f>
        <v>6.3301833468000002E-2</v>
      </c>
      <c r="Q27" s="83">
        <f>IFERROR(_xll.ECONOMATICA('Evolução Diária de Preço-Volume'!Q6,"Return",Q$5,$C27,,,,"decimal",,,,{"std.tec.ppr.per=4";"std.tec.ppr.pertd=false"}),"")</f>
        <v>9.4748980009000006E-2</v>
      </c>
      <c r="R27" s="83">
        <f>IFERROR(_xll.ECONOMATICA('Evolução Diária de Preço-Volume'!Q6,"Return",R$5,$C27,,,,"decimal",,,,{"std.tec.ppr.per=4";"std.tec.ppr.pertd=false"}),"")</f>
        <v>0.11383296005</v>
      </c>
      <c r="S27" s="83">
        <f>IFERROR(_xll.ECONOMATICA('Evolução Diária de Preço-Volume'!Q6,"Return",S$5,$C27,,,,"decimal",,,,{"std.tec.ppr.per=4";"std.tec.ppr.pertd=false"}),"")</f>
        <v>0.16176537049</v>
      </c>
      <c r="T27" s="83">
        <f>IFERROR(_xll.ECONOMATICA('Evolução Diária de Preço-Volume'!Q6,"Return",T$5,$C27,,,,"decimal",,,,{"std.tec.ppr.per=4";"std.tec.ppr.pertd=false"}),"")</f>
        <v>0.11971359455</v>
      </c>
      <c r="U27" s="83">
        <f>IFERROR(_xll.ECONOMATICA('Evolução Diária de Preço-Volume'!Q6,"Return",U$5,$C27,,,,"decimal",,,,{"std.tec.ppr.per=4";"std.tec.ppr.pertd=false"}),"")</f>
        <v>8.391926458E-2</v>
      </c>
      <c r="V27" s="83">
        <f>IFERROR(_xll.ECONOMATICA('Evolução Diária de Preço-Volume'!Q6,"Return",V$5,$C27,,,,"decimal",,,,{"std.tec.ppr.per=4";"std.tec.ppr.pertd=false"}),"")</f>
        <v>6.1502136318999999E-2</v>
      </c>
      <c r="W27" s="83">
        <f>IFERROR(_xll.ECONOMATICA('Evolução Diária de Preço-Volume'!Q6,"Return",W$5,$C27,,,,"decimal",,,,{"std.tec.ppr.per=4";"std.tec.ppr.pertd=false"}),"")</f>
        <v>-4.8696883315000002E-2</v>
      </c>
      <c r="X27" s="83">
        <f>IFERROR(_xll.ECONOMATICA('Evolução Diária de Preço-Volume'!Q6,"Return",X$5,$C27,,,,"decimal",,,,{"std.tec.ppr.per=4";"std.tec.ppr.pertd=false"}),"")</f>
        <v>-0.12152808883000001</v>
      </c>
      <c r="Y27" s="83" t="str">
        <f>IFERROR(_xll.ECONOMATICA('Evolução Diária de Preço-Volume'!Q6,"Return",Y$5,$C27,,,,"decimal",,,,{"std.tec.ppr.per=4";"std.tec.ppr.pertd=false"}),"")</f>
        <v/>
      </c>
      <c r="Z27" s="83" t="str">
        <f>IFERROR(_xll.ECONOMATICA('Evolução Diária de Preço-Volume'!Q6,"Return",Z$5,$C27,,,,"decimal",,,,{"std.tec.ppr.per=4";"std.tec.ppr.pertd=false"}),"")</f>
        <v/>
      </c>
      <c r="AA27" s="83" t="str">
        <f>IFERROR(_xll.ECONOMATICA('Evolução Diária de Preço-Volume'!Q6,"Return",AA$5,$C27,,,,"decimal",,,,{"std.tec.ppr.per=4";"std.tec.ppr.pertd=false"}),"")</f>
        <v/>
      </c>
      <c r="AB27" s="84" t="str">
        <f>IFERROR(_xll.ECONOMATICA('Evolução Diária de Preço-Volume'!Q6,"Return",AB$5,$C27,,,,"decimal",,,,{"std.tec.ppr.per=4";"std.tec.ppr.pertd=false"}),"")</f>
        <v/>
      </c>
    </row>
    <row r="28" spans="2:28" ht="19.5" customHeight="1" x14ac:dyDescent="0.3">
      <c r="B28" s="88">
        <f>_xll.ECONOMATICA('Evolução Diária de Preço-Volume'!Q6,"close",,C28,,,,,,,,{"tc.pers=5"})</f>
        <v>109734.6</v>
      </c>
      <c r="C28" s="91">
        <f>IF(Referência!B5="","",Referência!B5)</f>
        <v>44926</v>
      </c>
      <c r="D28" s="83">
        <f>IFERROR(_xll.ECONOMATICA('Evolução Diária de Preço-Volume'!Q6,"Return",D$5,$C28,,,,"decimal",,,,{"std.tec.ppr.per=4";"std.tec.ppr.pertd=false"}),"")</f>
        <v>9.5569174226999995E-2</v>
      </c>
      <c r="E28" s="83">
        <f>IFERROR(_xll.ECONOMATICA('Evolução Diária de Preço-Volume'!Q6,"Return",E$5,$C28,,,,"decimal",,,,{"std.tec.ppr.per=4";"std.tec.ppr.pertd=false"}),"")</f>
        <v>0.10655324755999999</v>
      </c>
      <c r="F28" s="83">
        <f>IFERROR(_xll.ECONOMATICA('Evolução Diária de Preço-Volume'!Q6,"Return",F$5,$C28,,,,"decimal",,,,{"std.tec.ppr.per=4";"std.tec.ppr.pertd=false"}),"")</f>
        <v>0.12280191902</v>
      </c>
      <c r="G28" s="83">
        <f>IFERROR(_xll.ECONOMATICA('Evolução Diária de Preço-Volume'!Q6,"Return",G$5,$C28,,,,"decimal",,,,{"std.tec.ppr.per=4";"std.tec.ppr.pertd=false"}),"")</f>
        <v>8.9321733188999997E-2</v>
      </c>
      <c r="H28" s="83">
        <f>IFERROR(_xll.ECONOMATICA('Evolução Diária de Preço-Volume'!Q6,"Return",H$5,$C28,,,,"decimal",,,,{"std.tec.ppr.per=4";"std.tec.ppr.pertd=false"}),"")</f>
        <v>8.4440645058000002E-2</v>
      </c>
      <c r="I28" s="83">
        <f>IFERROR(_xll.ECONOMATICA('Evolução Diária de Preço-Volume'!Q6,"Return",I$5,$C28,,,,"decimal",,,,{"std.tec.ppr.per=4";"std.tec.ppr.pertd=false"}),"")</f>
        <v>7.3800253334000004E-2</v>
      </c>
      <c r="J28" s="83">
        <f>IFERROR(_xll.ECONOMATICA('Evolução Diária de Preço-Volume'!Q6,"Return",J$5,$C28,,,,"decimal",,,,{"std.tec.ppr.per=4";"std.tec.ppr.pertd=false"}),"")</f>
        <v>5.9189814579000001E-2</v>
      </c>
      <c r="K28" s="83">
        <f>IFERROR(_xll.ECONOMATICA('Evolução Diária de Preço-Volume'!Q6,"Return",K$5,$C28,,,,"decimal",,,,{"std.tec.ppr.per=4";"std.tec.ppr.pertd=false"}),"")</f>
        <v>3.7397391292000003E-2</v>
      </c>
      <c r="L28" s="83">
        <f>IFERROR(_xll.ECONOMATICA('Evolução Diária de Preço-Volume'!Q6,"Return",L$5,$C28,,,,"decimal",,,,{"std.tec.ppr.per=4";"std.tec.ppr.pertd=false"}),"")</f>
        <v>8.1138457077000001E-2</v>
      </c>
      <c r="M28" s="83">
        <f>IFERROR(_xll.ECONOMATICA('Evolução Diária de Preço-Volume'!Q6,"Return",M$5,$C28,,,,"decimal",,,,{"std.tec.ppr.per=4";"std.tec.ppr.pertd=false"}),"")</f>
        <v>3.7486881891000003E-2</v>
      </c>
      <c r="N28" s="83">
        <f>IFERROR(_xll.ECONOMATICA('Evolução Diária de Preço-Volume'!Q6,"Return",N$5,$C28,,,,"decimal",,,,{"std.tec.ppr.per=4";"std.tec.ppr.pertd=false"}),"")</f>
        <v>3.9749712542999999E-2</v>
      </c>
      <c r="O28" s="83">
        <f>IFERROR(_xll.ECONOMATICA('Evolução Diária de Preço-Volume'!Q6,"Return",O$5,$C28,,,,"decimal",,,,{"std.tec.ppr.per=4";"std.tec.ppr.pertd=false"}),"")</f>
        <v>6.2942385126000006E-2</v>
      </c>
      <c r="P28" s="83">
        <f>IFERROR(_xll.ECONOMATICA('Evolução Diária de Preço-Volume'!Q6,"Return",P$5,$C28,,,,"decimal",,,,{"std.tec.ppr.per=4";"std.tec.ppr.pertd=false"}),"")</f>
        <v>6.1669508959000002E-2</v>
      </c>
      <c r="Q28" s="83">
        <f>IFERROR(_xll.ECONOMATICA('Evolução Diária de Preço-Volume'!Q6,"Return",Q$5,$C28,,,,"decimal",,,,{"std.tec.ppr.per=4";"std.tec.ppr.pertd=false"}),"")</f>
        <v>8.9313114075000005E-2</v>
      </c>
      <c r="R28" s="83">
        <f>IFERROR(_xll.ECONOMATICA('Evolução Diária de Preço-Volume'!Q6,"Return",R$5,$C28,,,,"decimal",,,,{"std.tec.ppr.per=4";"std.tec.ppr.pertd=false"}),"")</f>
        <v>0.1051972836</v>
      </c>
      <c r="S28" s="83">
        <f>IFERROR(_xll.ECONOMATICA('Evolução Diária de Preço-Volume'!Q6,"Return",S$5,$C28,,,,"decimal",,,,{"std.tec.ppr.per=4";"std.tec.ppr.pertd=false"}),"")</f>
        <v>0.14451225313999999</v>
      </c>
      <c r="T28" s="83">
        <f>IFERROR(_xll.ECONOMATICA('Evolução Diária de Preço-Volume'!Q6,"Return",T$5,$C28,,,,"decimal",,,,{"std.tec.ppr.per=4";"std.tec.ppr.pertd=false"}),"")</f>
        <v>0.10717161974</v>
      </c>
      <c r="U28" s="83">
        <f>IFERROR(_xll.ECONOMATICA('Evolução Diária de Preço-Volume'!Q6,"Return",U$5,$C28,,,,"decimal",,,,{"std.tec.ppr.per=4";"std.tec.ppr.pertd=false"}),"")</f>
        <v>7.6417357088000001E-2</v>
      </c>
      <c r="V28" s="83">
        <f>IFERROR(_xll.ECONOMATICA('Evolução Diária de Preço-Volume'!Q6,"Return",V$5,$C28,,,,"decimal",,,,{"std.tec.ppr.per=4";"std.tec.ppr.pertd=false"}),"")</f>
        <v>5.7898256198E-2</v>
      </c>
      <c r="W28" s="83">
        <f>IFERROR(_xll.ECONOMATICA('Evolução Diária de Preço-Volume'!Q6,"Return",W$5,$C28,,,,"decimal",,,,{"std.tec.ppr.per=4";"std.tec.ppr.pertd=false"}),"")</f>
        <v>-1.7566096217000001E-2</v>
      </c>
      <c r="X28" s="83">
        <f>IFERROR(_xll.ECONOMATICA('Evolução Diária de Preço-Volume'!Q6,"Return",X$5,$C28,,,,"decimal",,,,{"std.tec.ppr.per=4";"std.tec.ppr.pertd=false"}),"")</f>
        <v>-4.0337552227000001E-2</v>
      </c>
      <c r="Y28" s="83">
        <f>IFERROR(_xll.ECONOMATICA('Evolução Diária de Preço-Volume'!Q6,"Return",Y$5,$C28,,,,"decimal",,,,{"std.tec.ppr.per=4";"std.tec.ppr.pertd=false"}),"")</f>
        <v>4.7245335632E-2</v>
      </c>
      <c r="Z28" s="83" t="str">
        <f>IFERROR(_xll.ECONOMATICA('Evolução Diária de Preço-Volume'!Q6,"Return",Z$5,$C28,,,,"decimal",,,,{"std.tec.ppr.per=4";"std.tec.ppr.pertd=false"}),"")</f>
        <v/>
      </c>
      <c r="AA28" s="83" t="str">
        <f>IFERROR(_xll.ECONOMATICA('Evolução Diária de Preço-Volume'!Q6,"Return",AA$5,$C28,,,,"decimal",,,,{"std.tec.ppr.per=4";"std.tec.ppr.pertd=false"}),"")</f>
        <v/>
      </c>
      <c r="AB28" s="84" t="str">
        <f>IFERROR(_xll.ECONOMATICA('Evolução Diária de Preço-Volume'!Q6,"Return",AB$5,$C28,,,,"decimal",,,,{"std.tec.ppr.per=4";"std.tec.ppr.pertd=false"}),"")</f>
        <v/>
      </c>
    </row>
    <row r="29" spans="2:28" ht="19.5" customHeight="1" x14ac:dyDescent="0.3">
      <c r="B29" s="88">
        <f>_xll.ECONOMATICA('Evolução Diária de Preço-Volume'!Q6,"close",,C29,,,,,,,,{"tc.pers=5"})</f>
        <v>134185.24</v>
      </c>
      <c r="C29" s="91">
        <f>IF(Referência!B4="","",Referência!B4)</f>
        <v>45291</v>
      </c>
      <c r="D29" s="83">
        <f>IFERROR(_xll.ECONOMATICA('Evolução Diária de Preço-Volume'!Q6,"Return",D$5,$C29,,,,"decimal",,,,{"std.tec.ppr.per=4";"std.tec.ppr.pertd=false"}),"")</f>
        <v>0.10097963192999999</v>
      </c>
      <c r="E29" s="83">
        <f>IFERROR(_xll.ECONOMATICA('Evolução Diária de Preço-Volume'!Q6,"Return",E$5,$C29,,,,"decimal",,,,{"std.tec.ppr.per=4";"std.tec.ppr.pertd=false"}),"")</f>
        <v>0.11176040057</v>
      </c>
      <c r="F29" s="83">
        <f>IFERROR(_xll.ECONOMATICA('Evolução Diária de Preço-Volume'!Q6,"Return",F$5,$C29,,,,"decimal",,,,{"std.tec.ppr.per=4";"std.tec.ppr.pertd=false"}),"")</f>
        <v>0.12755498521</v>
      </c>
      <c r="G29" s="83">
        <f>IFERROR(_xll.ECONOMATICA('Evolução Diária de Preço-Volume'!Q6,"Return",G$5,$C29,,,,"decimal",,,,{"std.tec.ppr.per=4";"std.tec.ppr.pertd=false"}),"")</f>
        <v>9.5827220505999997E-2</v>
      </c>
      <c r="H29" s="83">
        <f>IFERROR(_xll.ECONOMATICA('Evolução Diária de Preço-Volume'!Q6,"Return",H$5,$C29,,,,"decimal",,,,{"std.tec.ppr.per=4";"std.tec.ppr.pertd=false"}),"")</f>
        <v>9.1519663124999998E-2</v>
      </c>
      <c r="I29" s="83">
        <f>IFERROR(_xll.ECONOMATICA('Evolução Diária de Preço-Volume'!Q6,"Return",I$5,$C29,,,,"decimal",,,,{"std.tec.ppr.per=4";"std.tec.ppr.pertd=false"}),"")</f>
        <v>8.1797243645000003E-2</v>
      </c>
      <c r="J29" s="83">
        <f>IFERROR(_xll.ECONOMATICA('Evolução Diária de Preço-Volume'!Q6,"Return",J$5,$C29,,,,"decimal",,,,{"std.tec.ppr.per=4";"std.tec.ppr.pertd=false"}),"")</f>
        <v>6.8403860509000006E-2</v>
      </c>
      <c r="K29" s="83">
        <f>IFERROR(_xll.ECONOMATICA('Evolução Diária de Preço-Volume'!Q6,"Return",K$5,$C29,,,,"decimal",,,,{"std.tec.ppr.per=4";"std.tec.ppr.pertd=false"}),"")</f>
        <v>4.8346287538E-2</v>
      </c>
      <c r="L29" s="83">
        <f>IFERROR(_xll.ECONOMATICA('Evolução Diária de Preço-Volume'!Q6,"Return",L$5,$C29,,,,"decimal",,,,{"std.tec.ppr.per=4";"std.tec.ppr.pertd=false"}),"")</f>
        <v>9.0306150651999997E-2</v>
      </c>
      <c r="M29" s="83">
        <f>IFERROR(_xll.ECONOMATICA('Evolução Diária de Preço-Volume'!Q6,"Return",M$5,$C29,,,,"decimal",,,,{"std.tec.ppr.per=4";"std.tec.ppr.pertd=false"}),"")</f>
        <v>5.0003456140999998E-2</v>
      </c>
      <c r="N29" s="83">
        <f>IFERROR(_xll.ECONOMATICA('Evolução Diária de Preço-Volume'!Q6,"Return",N$5,$C29,,,,"decimal",,,,{"std.tec.ppr.per=4";"std.tec.ppr.pertd=false"}),"")</f>
        <v>5.3085552579000002E-2</v>
      </c>
      <c r="O29" s="83">
        <f>IFERROR(_xll.ECONOMATICA('Evolução Diária de Preço-Volume'!Q6,"Return",O$5,$C29,,,,"decimal",,,,{"std.tec.ppr.per=4";"std.tec.ppr.pertd=false"}),"")</f>
        <v>7.5743128440000002E-2</v>
      </c>
      <c r="P29" s="83">
        <f>IFERROR(_xll.ECONOMATICA('Evolução Diária de Preço-Volume'!Q6,"Return",P$5,$C29,,,,"decimal",,,,{"std.tec.ppr.per=4";"std.tec.ppr.pertd=false"}),"")</f>
        <v>7.5734450536000003E-2</v>
      </c>
      <c r="Q29" s="83">
        <f>IFERROR(_xll.ECONOMATICA('Evolução Diária de Preço-Volume'!Q6,"Return",Q$5,$C29,,,,"decimal",,,,{"std.tec.ppr.per=4";"std.tec.ppr.pertd=false"}),"")</f>
        <v>0.10235840828999999</v>
      </c>
      <c r="R29" s="83">
        <f>IFERROR(_xll.ECONOMATICA('Evolução Diária de Preço-Volume'!Q6,"Return",R$5,$C29,,,,"decimal",,,,{"std.tec.ppr.per=4";"std.tec.ppr.pertd=false"}),"")</f>
        <v>0.11811265522</v>
      </c>
      <c r="S29" s="83">
        <f>IFERROR(_xll.ECONOMATICA('Evolução Diária de Preço-Volume'!Q6,"Return",S$5,$C29,,,,"decimal",,,,{"std.tec.ppr.per=4";"std.tec.ppr.pertd=false"}),"")</f>
        <v>0.15449742975</v>
      </c>
      <c r="T29" s="83">
        <f>IFERROR(_xll.ECONOMATICA('Evolução Diária de Preço-Volume'!Q6,"Return",T$5,$C29,,,,"decimal",,,,{"std.tec.ppr.per=4";"std.tec.ppr.pertd=false"}),"")</f>
        <v>0.12354637227</v>
      </c>
      <c r="U29" s="83">
        <f>IFERROR(_xll.ECONOMATICA('Evolução Diária de Preço-Volume'!Q6,"Return",U$5,$C29,,,,"decimal",,,,{"std.tec.ppr.per=4";"std.tec.ppr.pertd=false"}),"")</f>
        <v>0.10015018825999999</v>
      </c>
      <c r="V29" s="83">
        <f>IFERROR(_xll.ECONOMATICA('Evolução Diária de Preço-Volume'!Q6,"Return",V$5,$C29,,,,"decimal",,,,{"std.tec.ppr.per=4";"std.tec.ppr.pertd=false"}),"")</f>
        <v>8.9653571540000004E-2</v>
      </c>
      <c r="W29" s="83">
        <f>IFERROR(_xll.ECONOMATICA('Evolução Diária de Preço-Volume'!Q6,"Return",W$5,$C29,,,,"decimal",,,,{"std.tec.ppr.per=4";"std.tec.ppr.pertd=false"}),"")</f>
        <v>3.8416391590000001E-2</v>
      </c>
      <c r="X29" s="83">
        <f>IFERROR(_xll.ECONOMATICA('Evolução Diária de Preço-Volume'!Q6,"Return",X$5,$C29,,,,"decimal",,,,{"std.tec.ppr.per=4";"std.tec.ppr.pertd=false"}),"")</f>
        <v>4.1409062956999997E-2</v>
      </c>
      <c r="Y29" s="83">
        <f>IFERROR(_xll.ECONOMATICA('Evolução Diária de Preço-Volume'!Q6,"Return",Y$5,$C29,,,,"decimal",,,,{"std.tec.ppr.per=4";"std.tec.ppr.pertd=false"}),"")</f>
        <v>0.13310805931</v>
      </c>
      <c r="Z29" s="83">
        <f>IFERROR(_xll.ECONOMATICA('Evolução Diária de Preço-Volume'!Q6,"Return",Z$5,$C29,,,,"decimal",,,,{"std.tec.ppr.per=4";"std.tec.ppr.pertd=false"}),"")</f>
        <v>0.22678996086</v>
      </c>
      <c r="AA29" s="83" t="str">
        <f>IFERROR(_xll.ECONOMATICA('Evolução Diária de Preço-Volume'!Q6,"Return",AA$5,$C29,,,,"decimal",,,,{"std.tec.ppr.per=4";"std.tec.ppr.pertd=false"}),"")</f>
        <v/>
      </c>
      <c r="AB29" s="84" t="str">
        <f>IFERROR(_xll.ECONOMATICA('Evolução Diária de Preço-Volume'!Q6,"Return",AB$5,$C29,,,,"decimal",,,,{"std.tec.ppr.per=4";"std.tec.ppr.pertd=false"}),"")</f>
        <v/>
      </c>
    </row>
    <row r="30" spans="2:28" ht="19.5" customHeight="1" x14ac:dyDescent="0.3">
      <c r="B30" s="89">
        <f>_xll.ECONOMATICA('Evolução Diária de Preço-Volume'!Q6,"close",,C30,,,,,,,,{"tc.pers=5"})</f>
        <v>133747.69</v>
      </c>
      <c r="C30" s="92">
        <f>IF(Referência!B3="","",Referência!B3)</f>
        <v>45553</v>
      </c>
      <c r="D30" s="85">
        <f>IFERROR(_xll.ECONOMATICA('Evolução Diária de Preço-Volume'!Q6,"Return",D$5,$C30,,,,"decimal",,,,{"std.tec.ppr.per=4";"std.tec.ppr.pertd=false"}),"")</f>
        <v>9.7550808754000004E-2</v>
      </c>
      <c r="E30" s="85">
        <f>IFERROR(_xll.ECONOMATICA('Evolução Diária de Preço-Volume'!Q6,"Return",E$5,$C30,,,,"decimal",,,,{"std.tec.ppr.per=4";"std.tec.ppr.pertd=false"}),"")</f>
        <v>0.1077980341</v>
      </c>
      <c r="F30" s="85">
        <f>IFERROR(_xll.ECONOMATICA('Evolução Diária de Preço-Volume'!Q6,"Return",F$5,$C30,,,,"decimal",,,,{"std.tec.ppr.per=4";"std.tec.ppr.pertd=false"}),"")</f>
        <v>0.12281498936</v>
      </c>
      <c r="G30" s="85">
        <f>IFERROR(_xll.ECONOMATICA('Evolução Diária de Preço-Volume'!Q6,"Return",G$5,$C30,,,,"decimal",,,,{"std.tec.ppr.per=4";"std.tec.ppr.pertd=false"}),"")</f>
        <v>9.2101564124999993E-2</v>
      </c>
      <c r="H30" s="85">
        <f>IFERROR(_xll.ECONOMATICA('Evolução Diária de Preço-Volume'!Q6,"Return",H$5,$C30,,,,"decimal",,,,{"std.tec.ppr.per=4";"std.tec.ppr.pertd=false"}),"")</f>
        <v>8.7779429032000006E-2</v>
      </c>
      <c r="I30" s="85">
        <f>IFERROR(_xll.ECONOMATICA('Evolução Diária de Preço-Volume'!Q6,"Return",I$5,$C30,,,,"decimal",,,,{"std.tec.ppr.per=4";"std.tec.ppr.pertd=false"}),"")</f>
        <v>7.8270335484999995E-2</v>
      </c>
      <c r="J30" s="85">
        <f>IFERROR(_xll.ECONOMATICA('Evolução Diária de Preço-Volume'!Q6,"Return",J$5,$C30,,,,"decimal",,,,{"std.tec.ppr.per=4";"std.tec.ppr.pertd=false"}),"")</f>
        <v>6.5275979427999994E-2</v>
      </c>
      <c r="K30" s="85">
        <f>IFERROR(_xll.ECONOMATICA('Evolução Diária de Preço-Volume'!Q6,"Return",K$5,$C30,,,,"decimal",,,,{"std.tec.ppr.per=4";"std.tec.ppr.pertd=false"}),"")</f>
        <v>4.5966364248999997E-2</v>
      </c>
      <c r="L30" s="85">
        <f>IFERROR(_xll.ECONOMATICA('Evolução Diária de Preço-Volume'!Q6,"Return",L$5,$C30,,,,"decimal",,,,{"std.tec.ppr.per=4";"std.tec.ppr.pertd=false"}),"")</f>
        <v>8.5679669166000005E-2</v>
      </c>
      <c r="M30" s="85">
        <f>IFERROR(_xll.ECONOMATICA('Evolução Diária de Preço-Volume'!Q6,"Return",M$5,$C30,,,,"decimal",,,,{"std.tec.ppr.per=4";"std.tec.ppr.pertd=false"}),"")</f>
        <v>4.721421839E-2</v>
      </c>
      <c r="N30" s="85">
        <f>IFERROR(_xll.ECONOMATICA('Evolução Diária de Preço-Volume'!Q6,"Return",N$5,$C30,,,,"decimal",,,,{"std.tec.ppr.per=4";"std.tec.ppr.pertd=false"}),"")</f>
        <v>4.9920559635E-2</v>
      </c>
      <c r="O30" s="85">
        <f>IFERROR(_xll.ECONOMATICA('Evolução Diária de Preço-Volume'!Q6,"Return",O$5,$C30,,,,"decimal",,,,{"std.tec.ppr.per=4";"std.tec.ppr.pertd=false"}),"")</f>
        <v>7.0937897149999998E-2</v>
      </c>
      <c r="P30" s="85">
        <f>IFERROR(_xll.ECONOMATICA('Evolução Diária de Preço-Volume'!Q6,"Return",P$5,$C30,,,,"decimal",,,,{"std.tec.ppr.per=4";"std.tec.ppr.pertd=false"}),"")</f>
        <v>7.0524014331000001E-2</v>
      </c>
      <c r="Q30" s="85">
        <f>IFERROR(_xll.ECONOMATICA('Evolução Diária de Preço-Volume'!Q6,"Return",Q$5,$C30,,,,"decimal",,,,{"std.tec.ppr.per=4";"std.tec.ppr.pertd=false"}),"")</f>
        <v>9.4688074767000002E-2</v>
      </c>
      <c r="R30" s="85">
        <f>IFERROR(_xll.ECONOMATICA('Evolução Diária de Preço-Volume'!Q6,"Return",R$5,$C30,,,,"decimal",,,,{"std.tec.ppr.per=4";"std.tec.ppr.pertd=false"}),"")</f>
        <v>0.10834681509999999</v>
      </c>
      <c r="S30" s="85">
        <f>IFERROR(_xll.ECONOMATICA('Evolução Diária de Preço-Volume'!Q6,"Return",S$5,$C30,,,,"decimal",,,,{"std.tec.ppr.per=4";"std.tec.ppr.pertd=false"}),"")</f>
        <v>0.14019812278999999</v>
      </c>
      <c r="T30" s="85">
        <f>IFERROR(_xll.ECONOMATICA('Evolução Diária de Preço-Volume'!Q6,"Return",T$5,$C30,,,,"decimal",,,,{"std.tec.ppr.per=4";"std.tec.ppr.pertd=false"}),"")</f>
        <v>0.11069858003999999</v>
      </c>
      <c r="U30" s="85">
        <f>IFERROR(_xll.ECONOMATICA('Evolução Diária de Preço-Volume'!Q6,"Return",U$5,$C30,,,,"decimal",,,,{"std.tec.ppr.per=4";"std.tec.ppr.pertd=false"}),"")</f>
        <v>8.8222193764999998E-2</v>
      </c>
      <c r="V30" s="85">
        <f>IFERROR(_xll.ECONOMATICA('Evolução Diária de Preço-Volume'!Q6,"Return",V$5,$C30,,,,"decimal",,,,{"std.tec.ppr.per=4";"std.tec.ppr.pertd=false"}),"")</f>
        <v>7.7138697869000003E-2</v>
      </c>
      <c r="W30" s="85">
        <f>IFERROR(_xll.ECONOMATICA('Evolução Diária de Preço-Volume'!Q6,"Return",W$5,$C30,,,,"decimal",,,,{"std.tec.ppr.per=4";"std.tec.ppr.pertd=false"}),"")</f>
        <v>3.1653580620000003E-2</v>
      </c>
      <c r="X30" s="85">
        <f>IFERROR(_xll.ECONOMATICA('Evolução Diária de Preço-Volume'!Q6,"Return",X$5,$C30,,,,"decimal",,,,{"std.tec.ppr.per=4";"std.tec.ppr.pertd=false"}),"")</f>
        <v>3.2229134622E-2</v>
      </c>
      <c r="Y30" s="85">
        <f>IFERROR(_xll.ECONOMATICA('Evolução Diária de Preço-Volume'!Q6,"Return",Y$5,$C30,,,,"decimal",,,,{"std.tec.ppr.per=4";"std.tec.ppr.pertd=false"}),"")</f>
        <v>9.4510931428999995E-2</v>
      </c>
      <c r="Z30" s="85">
        <f>IFERROR(_xll.ECONOMATICA('Evolução Diária de Preço-Volume'!Q6,"Return",Z$5,$C30,,,,"decimal",,,,{"std.tec.ppr.per=4";"std.tec.ppr.pertd=false"}),"")</f>
        <v>0.12296552196</v>
      </c>
      <c r="AA30" s="85">
        <f>IFERROR(_xll.ECONOMATICA('Evolução Diária de Preço-Volume'!Q6,"Return",AA$5,$C30,,,,"decimal",,,,{"std.tec.ppr.per=4";"std.tec.ppr.pertd=false"}),"")</f>
        <v>-4.5121080438999999E-3</v>
      </c>
      <c r="AB30" s="86" t="str">
        <f>IFERROR(_xll.ECONOMATICA('Evolução Diária de Preço-Volume'!Q6,"Return",AB$5,$C30,,,,"decimal",,,,{"std.tec.ppr.per=4";"std.tec.ppr.pertd=false"}),"")</f>
        <v/>
      </c>
    </row>
    <row r="31" spans="2:28" ht="19.5" customHeight="1" x14ac:dyDescent="0.3">
      <c r="C31" s="93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spans="2:28" ht="19.5" customHeight="1" x14ac:dyDescent="0.3">
      <c r="C32" s="9" t="str">
        <f>IF(Referência!B29="","",Referência!B29)</f>
        <v/>
      </c>
      <c r="D32" s="78"/>
    </row>
    <row r="33" spans="3:4" ht="19.5" customHeight="1" x14ac:dyDescent="0.3">
      <c r="C33" s="9" t="str">
        <f>IF(Referência!B30="","",Referência!B30)</f>
        <v/>
      </c>
      <c r="D33" s="78"/>
    </row>
    <row r="34" spans="3:4" ht="19.5" customHeight="1" x14ac:dyDescent="0.3">
      <c r="C34" s="9" t="str">
        <f>IF(Referência!B31="","",Referência!B31)</f>
        <v/>
      </c>
      <c r="D34" s="78" t="str">
        <f>$C$34</f>
        <v/>
      </c>
    </row>
    <row r="35" spans="3:4" ht="19.5" customHeight="1" x14ac:dyDescent="0.3">
      <c r="C35" s="9" t="str">
        <f>IF(Referência!B32="","",Referência!B32)</f>
        <v/>
      </c>
      <c r="D35" s="78" t="str">
        <f>$C$35</f>
        <v/>
      </c>
    </row>
    <row r="36" spans="3:4" ht="19.5" customHeight="1" x14ac:dyDescent="0.3">
      <c r="C36" s="9" t="str">
        <f>IF(Referência!B33="","",Referência!B33)</f>
        <v/>
      </c>
      <c r="D36" s="78" t="str">
        <f>$C$36</f>
        <v/>
      </c>
    </row>
    <row r="37" spans="3:4" ht="19.5" customHeight="1" x14ac:dyDescent="0.3">
      <c r="C37" s="9" t="str">
        <f>IF(Referência!B34="","",Referência!B34)</f>
        <v/>
      </c>
      <c r="D37" s="78" t="str">
        <f t="shared" ref="D37:D38" si="0">C37</f>
        <v/>
      </c>
    </row>
    <row r="38" spans="3:4" ht="19.5" customHeight="1" x14ac:dyDescent="0.3">
      <c r="C38" s="9" t="str">
        <f>IF(Referência!B35="","",Referência!B35)</f>
        <v/>
      </c>
      <c r="D38" s="78" t="str">
        <f t="shared" si="0"/>
        <v/>
      </c>
    </row>
    <row r="39" spans="3:4" ht="19.5" customHeight="1" x14ac:dyDescent="0.3">
      <c r="D39" s="78"/>
    </row>
    <row r="40" spans="3:4" ht="19.5" customHeight="1" x14ac:dyDescent="0.3">
      <c r="D40" s="78"/>
    </row>
    <row r="41" spans="3:4" ht="19.5" customHeight="1" x14ac:dyDescent="0.3">
      <c r="D41" s="78"/>
    </row>
    <row r="42" spans="3:4" ht="19.5" customHeight="1" x14ac:dyDescent="0.3">
      <c r="D42" s="78"/>
    </row>
    <row r="43" spans="3:4" ht="19.5" customHeight="1" x14ac:dyDescent="0.3">
      <c r="D43" s="78"/>
    </row>
    <row r="44" spans="3:4" ht="19.5" customHeight="1" x14ac:dyDescent="0.3">
      <c r="D44" s="78"/>
    </row>
  </sheetData>
  <sortState xmlns:xlrd2="http://schemas.microsoft.com/office/spreadsheetml/2017/richdata2" ref="B6:B30">
    <sortCondition ref="B6"/>
  </sortState>
  <conditionalFormatting sqref="D6:AB30">
    <cfRule type="colorScale" priority="4">
      <colorScale>
        <cfvo type="min"/>
        <cfvo type="percentile" val="50"/>
        <cfvo type="max"/>
        <color rgb="FFFF5050"/>
        <color theme="7" tint="0.39997558519241921"/>
        <color theme="9" tint="0.39997558519241921"/>
      </colorScale>
    </cfRule>
  </conditionalFormatting>
  <conditionalFormatting sqref="B2:D3">
    <cfRule type="expression" dxfId="3" priority="1">
      <formula>$Q$8="volume$"</formula>
    </cfRule>
    <cfRule type="expression" dxfId="2" priority="2">
      <formula>$Q$9="sim"</formula>
    </cfRule>
    <cfRule type="colorScale" priority="3">
      <colorScale>
        <cfvo type="min"/>
        <cfvo type="percentile" val="50"/>
        <cfvo type="max"/>
        <color rgb="FFFF5050"/>
        <color theme="7" tint="0.39997558519241921"/>
        <color theme="9" tint="0.39997558519241921"/>
      </colorScale>
    </cfRule>
  </conditionalFormatting>
  <pageMargins left="0.19685039370078741" right="0.19685039370078741" top="0.19685039370078741" bottom="0.19685039370078741" header="0.11811023622047245" footer="0.11811023622047245"/>
  <pageSetup paperSize="9" scale="73" orientation="landscape" r:id="rId1"/>
  <headerFooter>
    <oddFooter>&amp;L&amp;"-,Negrito"&amp;10&amp;K006B66Fonte: Economatica&amp;R&amp;"-,Negrito"&amp;10&amp;K006B66www.economatica.com</oddFooter>
  </headerFooter>
  <colBreaks count="1" manualBreakCount="1">
    <brk id="2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2C8FE-2048-49BF-89BB-4472210774BD}">
  <sheetPr>
    <tabColor rgb="FF023A4A"/>
  </sheetPr>
  <dimension ref="B1:AA56"/>
  <sheetViews>
    <sheetView showGridLines="0" zoomScale="80" zoomScaleNormal="80" workbookViewId="0"/>
  </sheetViews>
  <sheetFormatPr defaultColWidth="9.109375" defaultRowHeight="13.8" x14ac:dyDescent="0.3"/>
  <cols>
    <col min="1" max="1" width="2.77734375" style="25" customWidth="1"/>
    <col min="2" max="2" width="13.5546875" style="102" customWidth="1"/>
    <col min="3" max="3" width="18.77734375" style="103" customWidth="1"/>
    <col min="4" max="5" width="18.77734375" style="25" customWidth="1"/>
    <col min="6" max="6" width="2.77734375" style="25" customWidth="1"/>
    <col min="7" max="7" width="18.77734375" style="103" customWidth="1"/>
    <col min="8" max="9" width="18.77734375" style="25" customWidth="1"/>
    <col min="10" max="10" width="2.77734375" style="25" customWidth="1"/>
    <col min="11" max="11" width="18.77734375" style="103" customWidth="1"/>
    <col min="12" max="12" width="18.77734375" style="104" customWidth="1"/>
    <col min="13" max="13" width="18.77734375" style="25" customWidth="1"/>
    <col min="14" max="14" width="1.6640625" style="25" customWidth="1"/>
    <col min="15" max="15" width="6" style="25" bestFit="1" customWidth="1"/>
    <col min="16" max="16" width="10.44140625" style="25" bestFit="1" customWidth="1"/>
    <col min="17" max="16384" width="9.109375" style="25"/>
  </cols>
  <sheetData>
    <row r="1" spans="2:27" ht="60" customHeight="1" x14ac:dyDescent="0.3">
      <c r="B1" s="25"/>
      <c r="C1" s="25"/>
      <c r="E1" s="47" t="s">
        <v>72</v>
      </c>
      <c r="G1" s="25"/>
      <c r="K1" s="25"/>
      <c r="L1" s="25"/>
      <c r="AA1" s="33"/>
    </row>
    <row r="2" spans="2:27" s="99" customFormat="1" ht="21" x14ac:dyDescent="0.3">
      <c r="B2" s="109" t="s">
        <v>17</v>
      </c>
      <c r="C2" s="96" t="str">
        <f>'Evolução Diária de Preço-Volume'!Q6</f>
        <v>IBOV</v>
      </c>
      <c r="D2" s="28" t="s">
        <v>65</v>
      </c>
      <c r="F2" s="31"/>
      <c r="G2" s="27"/>
      <c r="K2" s="100"/>
      <c r="L2" s="101"/>
    </row>
    <row r="3" spans="2:27" s="99" customFormat="1" ht="15.6" x14ac:dyDescent="0.3">
      <c r="B3" s="110" t="s">
        <v>57</v>
      </c>
      <c r="C3" s="97">
        <v>34699</v>
      </c>
      <c r="D3" s="28" t="s">
        <v>65</v>
      </c>
      <c r="F3" s="31"/>
      <c r="G3" s="100"/>
      <c r="K3" s="100"/>
      <c r="L3" s="101"/>
    </row>
    <row r="4" spans="2:27" s="99" customFormat="1" ht="15.6" x14ac:dyDescent="0.3">
      <c r="B4" s="111" t="s">
        <v>58</v>
      </c>
      <c r="C4" s="98">
        <f>_xll.ECONOMATICA(C2,"Date of last quote")</f>
        <v>45553</v>
      </c>
      <c r="D4" s="28" t="s">
        <v>65</v>
      </c>
      <c r="F4" s="31"/>
      <c r="G4" s="100"/>
      <c r="K4" s="100"/>
      <c r="L4" s="101"/>
    </row>
    <row r="6" spans="2:27" s="13" customFormat="1" ht="47.4" thickBot="1" x14ac:dyDescent="0.35">
      <c r="B6" s="112" t="s">
        <v>39</v>
      </c>
      <c r="C6" s="113" t="s">
        <v>41</v>
      </c>
      <c r="D6" s="113" t="s">
        <v>59</v>
      </c>
      <c r="E6" s="114" t="s">
        <v>46</v>
      </c>
      <c r="F6" s="95"/>
      <c r="G6" s="112" t="s">
        <v>61</v>
      </c>
      <c r="H6" s="113" t="s">
        <v>62</v>
      </c>
      <c r="I6" s="114" t="s">
        <v>46</v>
      </c>
      <c r="J6" s="95"/>
      <c r="K6" s="112" t="s">
        <v>42</v>
      </c>
      <c r="L6" s="113" t="s">
        <v>60</v>
      </c>
      <c r="M6" s="114" t="s">
        <v>46</v>
      </c>
      <c r="N6" s="94"/>
      <c r="O6" s="94"/>
    </row>
    <row r="7" spans="2:27" ht="16.2" thickTop="1" x14ac:dyDescent="0.3">
      <c r="B7" s="117" t="str">
        <f>TEXT(_xll.ECONOMATICA($C$2,"Close",,$C$4,$C$3,"y",,,"true","false"),"aaaa")</f>
        <v>1994</v>
      </c>
      <c r="C7" s="118">
        <v>4353.8999999999996</v>
      </c>
      <c r="D7" s="119" t="str">
        <f>_xll.ECONOMATICA($C$2,"return",,$C$4,$C$3,"y",,"decimal","false","false")</f>
        <v/>
      </c>
      <c r="E7" s="120"/>
      <c r="F7" s="115"/>
      <c r="G7" s="129">
        <f>_xll.ECONOMATICA($C$2,"Close",,$C$4,$C$3,"y","inflation adjusted",,"false","false")</f>
        <v>30352.099047</v>
      </c>
      <c r="H7" s="119" t="str">
        <f>_xll.ECONOMATICA($C$2,"return",,$C$4,$C$3,"y","inflation adjusted","decimal","false","false")</f>
        <v/>
      </c>
      <c r="I7" s="120"/>
      <c r="J7" s="115"/>
      <c r="K7" s="129">
        <f>_xll.ECONOMATICA($C$2,"Close",,$C$4,$C$3,"y","usd",,"false","false")</f>
        <v>5134.3160377000004</v>
      </c>
      <c r="L7" s="119" t="str">
        <f>_xll.ECONOMATICA($C$2,"return",,$C$4,$C$3,"y","usd","decimal","false","false")</f>
        <v/>
      </c>
      <c r="M7" s="132"/>
      <c r="N7" s="106"/>
      <c r="O7" s="106"/>
    </row>
    <row r="8" spans="2:27" ht="15.6" x14ac:dyDescent="0.3">
      <c r="B8" s="133">
        <v>35064</v>
      </c>
      <c r="C8" s="134">
        <v>4299</v>
      </c>
      <c r="D8" s="135">
        <v>-1.2609384689000001E-2</v>
      </c>
      <c r="E8" s="136">
        <f>_xll.ECONOMATICA($C$2,"volatility","YTD",$B8,,,,"decimal")</f>
        <v>0.57029896014000003</v>
      </c>
      <c r="F8" s="115"/>
      <c r="G8" s="137">
        <v>24071.378589</v>
      </c>
      <c r="H8" s="135">
        <v>-0.20692870196999999</v>
      </c>
      <c r="I8" s="136">
        <f>_xll.ECONOMATICA($C$2,"volatility","YTD",$B8,,,"inflation adjusted","decimal")</f>
        <v>0.57178344327999997</v>
      </c>
      <c r="J8" s="115"/>
      <c r="K8" s="137">
        <v>4420.1110425999996</v>
      </c>
      <c r="L8" s="135">
        <v>-0.13910421367</v>
      </c>
      <c r="M8" s="136">
        <f>_xll.ECONOMATICA($C$2,"volatility","YTD",$B8,,,"usd","decimal")</f>
        <v>0.58433250940000003</v>
      </c>
      <c r="N8" s="106"/>
      <c r="O8" s="106"/>
    </row>
    <row r="9" spans="2:27" ht="15.6" x14ac:dyDescent="0.3">
      <c r="B9" s="121">
        <v>35430</v>
      </c>
      <c r="C9" s="122">
        <v>7039.9</v>
      </c>
      <c r="D9" s="123">
        <v>0.63756687601999995</v>
      </c>
      <c r="E9" s="124">
        <f>_xll.ECONOMATICA($C$2,"volatility","YTD",$B9,,,,"decimal")</f>
        <v>0.23073165949999999</v>
      </c>
      <c r="F9" s="115"/>
      <c r="G9" s="130">
        <v>35977.657399000003</v>
      </c>
      <c r="H9" s="123">
        <v>0.49462388559999998</v>
      </c>
      <c r="I9" s="124">
        <f>_xll.ECONOMATICA($C$2,"volatility","YTD",$B9,,,"inflation adjusted","decimal")</f>
        <v>0.2361665738</v>
      </c>
      <c r="J9" s="115"/>
      <c r="K9" s="130">
        <v>6773.0421397</v>
      </c>
      <c r="L9" s="123">
        <v>0.53232397885000005</v>
      </c>
      <c r="M9" s="124">
        <f>_xll.ECONOMATICA($C$2,"volatility","YTD",$B9,,,"usd","decimal")</f>
        <v>0.23176077779000001</v>
      </c>
      <c r="N9" s="106"/>
      <c r="O9" s="106"/>
    </row>
    <row r="10" spans="2:27" ht="15.6" x14ac:dyDescent="0.3">
      <c r="B10" s="133">
        <v>35795</v>
      </c>
      <c r="C10" s="134">
        <v>10196</v>
      </c>
      <c r="D10" s="135">
        <v>0.44831602722000002</v>
      </c>
      <c r="E10" s="136">
        <f>_xll.ECONOMATICA($C$2,"volatility","YTD",$B10,,,,"decimal")</f>
        <v>0.46593034347000001</v>
      </c>
      <c r="F10" s="115"/>
      <c r="G10" s="137">
        <v>49519.745374999999</v>
      </c>
      <c r="H10" s="135">
        <v>0.37640271644000001</v>
      </c>
      <c r="I10" s="136">
        <f>_xll.ECONOMATICA($C$2,"volatility","YTD",$B10,,,"inflation adjusted","decimal")</f>
        <v>0.46588736320000002</v>
      </c>
      <c r="J10" s="115"/>
      <c r="K10" s="137">
        <v>9132.9272662000003</v>
      </c>
      <c r="L10" s="135">
        <v>0.34842321631000001</v>
      </c>
      <c r="M10" s="136">
        <f>_xll.ECONOMATICA($C$2,"volatility","YTD",$B10,,,"usd","decimal")</f>
        <v>0.46744385645999997</v>
      </c>
      <c r="N10" s="106"/>
      <c r="O10" s="106"/>
    </row>
    <row r="11" spans="2:27" ht="15.6" x14ac:dyDescent="0.3">
      <c r="B11" s="121">
        <v>36160</v>
      </c>
      <c r="C11" s="122">
        <v>6784</v>
      </c>
      <c r="D11" s="123">
        <v>-0.33464103569999998</v>
      </c>
      <c r="E11" s="124">
        <f>_xll.ECONOMATICA($C$2,"volatility","YTD",$B11,,,,"decimal")</f>
        <v>0.57562957959000005</v>
      </c>
      <c r="F11" s="115"/>
      <c r="G11" s="130">
        <v>32411.782468000001</v>
      </c>
      <c r="H11" s="123">
        <v>-0.34547760246999998</v>
      </c>
      <c r="I11" s="124">
        <f>_xll.ECONOMATICA($C$2,"volatility","YTD",$B11,,,"inflation adjusted","decimal")</f>
        <v>0.57512621211000003</v>
      </c>
      <c r="J11" s="115"/>
      <c r="K11" s="130">
        <v>5614.4997102999996</v>
      </c>
      <c r="L11" s="123">
        <v>-0.38524642246000002</v>
      </c>
      <c r="M11" s="124">
        <f>_xll.ECONOMATICA($C$2,"volatility","YTD",$B11,,,"usd","decimal")</f>
        <v>0.57622058687</v>
      </c>
      <c r="N11" s="106"/>
      <c r="O11" s="106"/>
    </row>
    <row r="12" spans="2:27" ht="15.6" x14ac:dyDescent="0.3">
      <c r="B12" s="133">
        <v>36525</v>
      </c>
      <c r="C12" s="134">
        <v>17091</v>
      </c>
      <c r="D12" s="135">
        <v>1.5193101415000001</v>
      </c>
      <c r="E12" s="136">
        <f>_xll.ECONOMATICA($C$2,"volatility","YTD",$B12,,,,"decimal")</f>
        <v>0.46472331024000002</v>
      </c>
      <c r="F12" s="115"/>
      <c r="G12" s="137">
        <v>74954.455753999995</v>
      </c>
      <c r="H12" s="135">
        <v>1.312568148</v>
      </c>
      <c r="I12" s="136">
        <f>_xll.ECONOMATICA($C$2,"volatility","YTD",$B12,,,"inflation adjusted","decimal")</f>
        <v>0.46581525204000002</v>
      </c>
      <c r="J12" s="115"/>
      <c r="K12" s="137">
        <v>9553.3817775000007</v>
      </c>
      <c r="L12" s="135">
        <v>0.70155530687000001</v>
      </c>
      <c r="M12" s="136">
        <f>_xll.ECONOMATICA($C$2,"volatility","YTD",$B12,,,"usd","decimal")</f>
        <v>0.49635945200999998</v>
      </c>
      <c r="N12" s="106"/>
      <c r="O12" s="106"/>
    </row>
    <row r="13" spans="2:27" ht="15.6" x14ac:dyDescent="0.3">
      <c r="B13" s="121">
        <v>36891</v>
      </c>
      <c r="C13" s="122">
        <v>15259</v>
      </c>
      <c r="D13" s="123">
        <v>-0.10719091919</v>
      </c>
      <c r="E13" s="124">
        <f>_xll.ECONOMATICA($C$2,"volatility","YTD",$B13,,,,"decimal")</f>
        <v>0.32867541471</v>
      </c>
      <c r="F13" s="115"/>
      <c r="G13" s="130">
        <v>63147.378420000001</v>
      </c>
      <c r="H13" s="123">
        <v>-0.15752335488999999</v>
      </c>
      <c r="I13" s="124">
        <f>_xll.ECONOMATICA($C$2,"volatility","YTD",$B13,,,"inflation adjusted","decimal")</f>
        <v>0.33007658622000002</v>
      </c>
      <c r="J13" s="115"/>
      <c r="K13" s="130">
        <v>7803.5184617000004</v>
      </c>
      <c r="L13" s="123">
        <v>-0.18316689907</v>
      </c>
      <c r="M13" s="124">
        <f>_xll.ECONOMATICA($C$2,"volatility","YTD",$B13,,,"usd","decimal")</f>
        <v>0.36298515703000001</v>
      </c>
      <c r="N13" s="106"/>
      <c r="O13" s="106"/>
    </row>
    <row r="14" spans="2:27" ht="15.6" x14ac:dyDescent="0.3">
      <c r="B14" s="133">
        <v>37256</v>
      </c>
      <c r="C14" s="134">
        <v>13577</v>
      </c>
      <c r="D14" s="135">
        <v>-0.11023002817999999</v>
      </c>
      <c r="E14" s="136">
        <f>_xll.ECONOMATICA($C$2,"volatility","YTD",$B14,,,,"decimal")</f>
        <v>0.33988118146000001</v>
      </c>
      <c r="F14" s="115"/>
      <c r="G14" s="137">
        <v>52182.540883000001</v>
      </c>
      <c r="H14" s="135">
        <v>-0.17363883998999999</v>
      </c>
      <c r="I14" s="136">
        <f>_xll.ECONOMATICA($C$2,"volatility","YTD",$B14,,,"inflation adjusted","decimal")</f>
        <v>0.33932327857</v>
      </c>
      <c r="J14" s="115"/>
      <c r="K14" s="137">
        <v>5851.1463541000003</v>
      </c>
      <c r="L14" s="135">
        <v>-0.25019125887999999</v>
      </c>
      <c r="M14" s="136">
        <f>_xll.ECONOMATICA($C$2,"volatility","YTD",$B14,,,"usd","decimal")</f>
        <v>0.41420473805000002</v>
      </c>
      <c r="N14" s="106"/>
      <c r="O14" s="106"/>
    </row>
    <row r="15" spans="2:27" ht="15.6" x14ac:dyDescent="0.3">
      <c r="B15" s="121">
        <v>37621</v>
      </c>
      <c r="C15" s="122">
        <v>11268</v>
      </c>
      <c r="D15" s="123">
        <v>-0.17006702511999999</v>
      </c>
      <c r="E15" s="124">
        <f>_xll.ECONOMATICA($C$2,"volatility","YTD",$B15,,,,"decimal")</f>
        <v>0.32867336053000001</v>
      </c>
      <c r="F15" s="115"/>
      <c r="G15" s="130">
        <v>38485.628475999998</v>
      </c>
      <c r="H15" s="123">
        <v>-0.26248074884</v>
      </c>
      <c r="I15" s="124">
        <f>_xll.ECONOMATICA($C$2,"volatility","YTD",$B15,,,"inflation adjusted","decimal")</f>
        <v>0.32707725112000002</v>
      </c>
      <c r="J15" s="115"/>
      <c r="K15" s="130">
        <v>3189.0866894999999</v>
      </c>
      <c r="L15" s="123">
        <v>-0.45496378034000001</v>
      </c>
      <c r="M15" s="124">
        <f>_xll.ECONOMATICA($C$2,"volatility","YTD",$B15,,,"usd","decimal")</f>
        <v>0.45215046521000002</v>
      </c>
      <c r="N15" s="106"/>
      <c r="O15" s="106"/>
    </row>
    <row r="16" spans="2:27" ht="15.6" x14ac:dyDescent="0.3">
      <c r="B16" s="133">
        <v>37986</v>
      </c>
      <c r="C16" s="134">
        <v>22236</v>
      </c>
      <c r="D16" s="135">
        <v>0.97337593184000004</v>
      </c>
      <c r="E16" s="136">
        <f>_xll.ECONOMATICA($C$2,"volatility","YTD",$B16,,,,"decimal")</f>
        <v>0.24179762976999999</v>
      </c>
      <c r="F16" s="115"/>
      <c r="G16" s="137">
        <v>69484.697635000004</v>
      </c>
      <c r="H16" s="135">
        <v>0.80547129895000003</v>
      </c>
      <c r="I16" s="136">
        <f>_xll.ECONOMATICA($C$2,"volatility","YTD",$B16,,,"inflation adjusted","decimal")</f>
        <v>0.24330509930999999</v>
      </c>
      <c r="J16" s="115"/>
      <c r="K16" s="137">
        <v>7696.2480963999997</v>
      </c>
      <c r="L16" s="135">
        <v>1.4133078984</v>
      </c>
      <c r="M16" s="136">
        <f>_xll.ECONOMATICA($C$2,"volatility","YTD",$B16,,,"usd","decimal")</f>
        <v>0.31909225881999997</v>
      </c>
      <c r="N16" s="106"/>
      <c r="O16" s="106"/>
    </row>
    <row r="17" spans="2:15" ht="15.6" x14ac:dyDescent="0.3">
      <c r="B17" s="121">
        <v>38352</v>
      </c>
      <c r="C17" s="122">
        <v>26196</v>
      </c>
      <c r="D17" s="123">
        <v>0.17808958446000001</v>
      </c>
      <c r="E17" s="124">
        <f>_xll.ECONOMATICA($C$2,"volatility","YTD",$B17,,,,"decimal")</f>
        <v>0.28463631019000002</v>
      </c>
      <c r="F17" s="115"/>
      <c r="G17" s="130">
        <v>76076.865533000004</v>
      </c>
      <c r="H17" s="123">
        <v>9.4872225431999996E-2</v>
      </c>
      <c r="I17" s="124">
        <f>_xll.ECONOMATICA($C$2,"volatility","YTD",$B17,,,"inflation adjusted","decimal")</f>
        <v>0.28527127998000001</v>
      </c>
      <c r="J17" s="115"/>
      <c r="K17" s="130">
        <v>9868.8969259000005</v>
      </c>
      <c r="L17" s="123">
        <v>0.28229973908</v>
      </c>
      <c r="M17" s="124">
        <f>_xll.ECONOMATICA($C$2,"volatility","YTD",$B17,,,"usd","decimal")</f>
        <v>0.33702924573999998</v>
      </c>
      <c r="N17" s="106"/>
      <c r="O17" s="106"/>
    </row>
    <row r="18" spans="2:15" ht="15.6" x14ac:dyDescent="0.3">
      <c r="B18" s="133">
        <v>38717</v>
      </c>
      <c r="C18" s="134">
        <v>33455</v>
      </c>
      <c r="D18" s="135">
        <v>0.27710337456</v>
      </c>
      <c r="E18" s="136">
        <f>_xll.ECONOMATICA($C$2,"volatility","YTD",$B18,,,,"decimal")</f>
        <v>0.24886887622000001</v>
      </c>
      <c r="F18" s="115"/>
      <c r="G18" s="137">
        <v>91927.588162999993</v>
      </c>
      <c r="H18" s="135">
        <v>0.20835141562000001</v>
      </c>
      <c r="I18" s="136">
        <f>_xll.ECONOMATICA($C$2,"volatility","YTD",$B18,,,"inflation adjusted","decimal")</f>
        <v>0.24756189501</v>
      </c>
      <c r="J18" s="115"/>
      <c r="K18" s="137">
        <v>14292.732943000001</v>
      </c>
      <c r="L18" s="135">
        <v>0.44826043382000003</v>
      </c>
      <c r="M18" s="136">
        <f>_xll.ECONOMATICA($C$2,"volatility","YTD",$B18,,,"usd","decimal")</f>
        <v>0.30516320037</v>
      </c>
      <c r="N18" s="106"/>
      <c r="O18" s="106"/>
    </row>
    <row r="19" spans="2:15" ht="15.6" x14ac:dyDescent="0.3">
      <c r="B19" s="121">
        <v>39082</v>
      </c>
      <c r="C19" s="122">
        <v>44473</v>
      </c>
      <c r="D19" s="123">
        <v>0.3293379166</v>
      </c>
      <c r="E19" s="124">
        <f>_xll.ECONOMATICA($C$2,"volatility","YTD",$B19,,,,"decimal")</f>
        <v>0.24160999743</v>
      </c>
      <c r="F19" s="115"/>
      <c r="G19" s="130">
        <v>118480.43931</v>
      </c>
      <c r="H19" s="123">
        <v>0.28884529312000001</v>
      </c>
      <c r="I19" s="124">
        <f>_xll.ECONOMATICA($C$2,"volatility","YTD",$B19,,,"inflation adjusted","decimal")</f>
        <v>0.24163604707</v>
      </c>
      <c r="J19" s="115"/>
      <c r="K19" s="130">
        <v>20801.216090000002</v>
      </c>
      <c r="L19" s="123">
        <v>0.45537009420000002</v>
      </c>
      <c r="M19" s="124">
        <f>_xll.ECONOMATICA($C$2,"volatility","YTD",$B19,,,"usd","decimal")</f>
        <v>0.32459095803999999</v>
      </c>
      <c r="N19" s="106"/>
      <c r="O19" s="106"/>
    </row>
    <row r="20" spans="2:15" ht="15.6" x14ac:dyDescent="0.3">
      <c r="B20" s="133">
        <v>39447</v>
      </c>
      <c r="C20" s="134">
        <v>63886</v>
      </c>
      <c r="D20" s="135">
        <v>0.43651204101000002</v>
      </c>
      <c r="E20" s="136">
        <f>_xll.ECONOMATICA($C$2,"volatility","YTD",$B20,,,,"decimal")</f>
        <v>0.27438265003000001</v>
      </c>
      <c r="F20" s="115"/>
      <c r="G20" s="137">
        <v>162935.98227000001</v>
      </c>
      <c r="H20" s="135">
        <v>0.37521419752000001</v>
      </c>
      <c r="I20" s="136">
        <f>_xll.ECONOMATICA($C$2,"volatility","YTD",$B20,,,"inflation adjusted","decimal")</f>
        <v>0.27351084884999999</v>
      </c>
      <c r="J20" s="115"/>
      <c r="K20" s="137">
        <v>36067.295207000003</v>
      </c>
      <c r="L20" s="135">
        <v>0.73390320312000001</v>
      </c>
      <c r="M20" s="136">
        <f>_xll.ECONOMATICA($C$2,"volatility","YTD",$B20,,,"usd","decimal")</f>
        <v>0.36244669066000001</v>
      </c>
      <c r="N20" s="106"/>
      <c r="O20" s="106"/>
    </row>
    <row r="21" spans="2:15" ht="15.6" x14ac:dyDescent="0.3">
      <c r="B21" s="121">
        <v>39813</v>
      </c>
      <c r="C21" s="122">
        <v>37550</v>
      </c>
      <c r="D21" s="123">
        <v>-0.41223429232999997</v>
      </c>
      <c r="E21" s="124">
        <f>_xll.ECONOMATICA($C$2,"volatility","YTD",$B21,,,,"decimal")</f>
        <v>0.52194470730999998</v>
      </c>
      <c r="F21" s="115"/>
      <c r="G21" s="130">
        <v>90427.296497000003</v>
      </c>
      <c r="H21" s="123">
        <v>-0.44501334059999997</v>
      </c>
      <c r="I21" s="124">
        <f>_xll.ECONOMATICA($C$2,"volatility","YTD",$B21,,,"inflation adjusted","decimal")</f>
        <v>0.52106073135999997</v>
      </c>
      <c r="J21" s="115"/>
      <c r="K21" s="130">
        <v>16067.608045000001</v>
      </c>
      <c r="L21" s="123">
        <v>-0.55451031323</v>
      </c>
      <c r="M21" s="124">
        <f>_xll.ECONOMATICA($C$2,"volatility","YTD",$B21,,,"usd","decimal")</f>
        <v>0.68963103885999999</v>
      </c>
      <c r="N21" s="106"/>
      <c r="O21" s="106"/>
    </row>
    <row r="22" spans="2:15" ht="15.6" x14ac:dyDescent="0.3">
      <c r="B22" s="133">
        <v>40178</v>
      </c>
      <c r="C22" s="134">
        <v>68588</v>
      </c>
      <c r="D22" s="135">
        <v>0.82657789613999999</v>
      </c>
      <c r="E22" s="136">
        <f>_xll.ECONOMATICA($C$2,"volatility","YTD",$B22,,,,"decimal")</f>
        <v>0.31298917133999998</v>
      </c>
      <c r="F22" s="115"/>
      <c r="G22" s="137">
        <v>158344.63631</v>
      </c>
      <c r="H22" s="135">
        <v>0.75107121898999996</v>
      </c>
      <c r="I22" s="136">
        <f>_xll.ECONOMATICA($C$2,"volatility","YTD",$B22,,,"inflation adjusted","decimal")</f>
        <v>0.31406300964</v>
      </c>
      <c r="J22" s="115"/>
      <c r="K22" s="137">
        <v>39391.224442999999</v>
      </c>
      <c r="L22" s="135">
        <v>1.4515923175000001</v>
      </c>
      <c r="M22" s="136">
        <f>_xll.ECONOMATICA($C$2,"volatility","YTD",$B22,,,"usd","decimal")</f>
        <v>0.41178858747000002</v>
      </c>
      <c r="N22" s="106"/>
      <c r="O22" s="106"/>
    </row>
    <row r="23" spans="2:15" ht="15.6" x14ac:dyDescent="0.3">
      <c r="B23" s="121">
        <v>40543</v>
      </c>
      <c r="C23" s="122">
        <v>69304</v>
      </c>
      <c r="D23" s="123">
        <v>1.0439143874000001E-2</v>
      </c>
      <c r="E23" s="124">
        <f>_xll.ECONOMATICA($C$2,"volatility","YTD",$B23,,,,"decimal")</f>
        <v>0.20352579545999999</v>
      </c>
      <c r="F23" s="115"/>
      <c r="G23" s="130">
        <v>151070.74538000001</v>
      </c>
      <c r="H23" s="123">
        <v>-4.5937084454999999E-2</v>
      </c>
      <c r="I23" s="124">
        <f>_xll.ECONOMATICA($C$2,"volatility","YTD",$B23,,,"inflation adjusted","decimal")</f>
        <v>0.20367006105999999</v>
      </c>
      <c r="J23" s="115"/>
      <c r="K23" s="130">
        <v>41594.046332999998</v>
      </c>
      <c r="L23" s="123">
        <v>5.5921640447000001E-2</v>
      </c>
      <c r="M23" s="124">
        <f>_xll.ECONOMATICA($C$2,"volatility","YTD",$B23,,,"usd","decimal")</f>
        <v>0.27943042465000001</v>
      </c>
      <c r="N23" s="106"/>
      <c r="O23" s="106"/>
    </row>
    <row r="24" spans="2:15" ht="15.6" x14ac:dyDescent="0.3">
      <c r="B24" s="133">
        <v>40908</v>
      </c>
      <c r="C24" s="134">
        <v>56754</v>
      </c>
      <c r="D24" s="135">
        <v>-0.18108622879</v>
      </c>
      <c r="E24" s="136">
        <f>_xll.ECONOMATICA($C$2,"volatility","YTD",$B24,,,,"decimal")</f>
        <v>0.24765693168</v>
      </c>
      <c r="F24" s="115"/>
      <c r="G24" s="137">
        <v>116159.90704000001</v>
      </c>
      <c r="H24" s="135">
        <v>-0.23108933661</v>
      </c>
      <c r="I24" s="136">
        <f>_xll.ECONOMATICA($C$2,"volatility","YTD",$B24,,,"inflation adjusted","decimal")</f>
        <v>0.24714003703000001</v>
      </c>
      <c r="J24" s="115"/>
      <c r="K24" s="137">
        <v>30255.890820000001</v>
      </c>
      <c r="L24" s="135">
        <v>-0.27259082759999997</v>
      </c>
      <c r="M24" s="136">
        <f>_xll.ECONOMATICA($C$2,"volatility","YTD",$B24,,,"usd","decimal")</f>
        <v>0.32530397045999998</v>
      </c>
      <c r="N24" s="106"/>
      <c r="O24" s="106"/>
    </row>
    <row r="25" spans="2:15" ht="15.6" x14ac:dyDescent="0.3">
      <c r="B25" s="121">
        <v>41274</v>
      </c>
      <c r="C25" s="122">
        <v>60952</v>
      </c>
      <c r="D25" s="123">
        <v>7.3968354653000001E-2</v>
      </c>
      <c r="E25" s="124">
        <f>_xll.ECONOMATICA($C$2,"volatility","YTD",$B25,,,,"decimal")</f>
        <v>0.21510536986000001</v>
      </c>
      <c r="F25" s="115"/>
      <c r="G25" s="130">
        <v>117870.13546</v>
      </c>
      <c r="H25" s="123">
        <v>1.4723052592E-2</v>
      </c>
      <c r="I25" s="124">
        <f>_xll.ECONOMATICA($C$2,"volatility","YTD",$B25,,,"inflation adjusted","decimal")</f>
        <v>0.21657376321999999</v>
      </c>
      <c r="J25" s="115"/>
      <c r="K25" s="130">
        <v>29827.257157</v>
      </c>
      <c r="L25" s="123">
        <v>-1.4166949028E-2</v>
      </c>
      <c r="M25" s="124">
        <f>_xll.ECONOMATICA($C$2,"volatility","YTD",$B25,,,"usd","decimal")</f>
        <v>0.25816195185000002</v>
      </c>
      <c r="N25" s="106"/>
      <c r="O25" s="106"/>
    </row>
    <row r="26" spans="2:15" ht="15.6" x14ac:dyDescent="0.3">
      <c r="B26" s="133">
        <v>41639</v>
      </c>
      <c r="C26" s="134">
        <v>51507</v>
      </c>
      <c r="D26" s="135">
        <v>-0.15495799973999999</v>
      </c>
      <c r="E26" s="136">
        <f>_xll.ECONOMATICA($C$2,"volatility","YTD",$B26,,,,"decimal")</f>
        <v>0.20535697617000001</v>
      </c>
      <c r="F26" s="115"/>
      <c r="G26" s="137">
        <v>94046.307197000002</v>
      </c>
      <c r="H26" s="135">
        <v>-0.20211929149999999</v>
      </c>
      <c r="I26" s="136">
        <f>_xll.ECONOMATICA($C$2,"volatility","YTD",$B26,,,"inflation adjusted","decimal")</f>
        <v>0.20525768722000001</v>
      </c>
      <c r="J26" s="115"/>
      <c r="K26" s="137">
        <v>21987.108340999999</v>
      </c>
      <c r="L26" s="135">
        <v>-0.26285181953999998</v>
      </c>
      <c r="M26" s="136">
        <f>_xll.ECONOMATICA($C$2,"volatility","YTD",$B26,,,"usd","decimal")</f>
        <v>0.24910481029000001</v>
      </c>
      <c r="N26" s="106"/>
      <c r="O26" s="106"/>
    </row>
    <row r="27" spans="2:15" ht="15.6" x14ac:dyDescent="0.3">
      <c r="B27" s="121">
        <v>42004</v>
      </c>
      <c r="C27" s="122">
        <v>50007</v>
      </c>
      <c r="D27" s="123">
        <v>-2.9122255228E-2</v>
      </c>
      <c r="E27" s="124">
        <f>_xll.ECONOMATICA($C$2,"volatility","YTD",$B27,,,,"decimal")</f>
        <v>0.25163858192999999</v>
      </c>
      <c r="F27" s="115"/>
      <c r="G27" s="130">
        <v>85809.145722000001</v>
      </c>
      <c r="H27" s="123">
        <v>-8.7586229813000002E-2</v>
      </c>
      <c r="I27" s="124">
        <f>_xll.ECONOMATICA($C$2,"volatility","YTD",$B27,,,"inflation adjusted","decimal")</f>
        <v>0.25215546923999999</v>
      </c>
      <c r="J27" s="115"/>
      <c r="K27" s="130">
        <v>18826.519087000001</v>
      </c>
      <c r="L27" s="123">
        <v>-0.14374738163</v>
      </c>
      <c r="M27" s="124">
        <f>_xll.ECONOMATICA($C$2,"volatility","YTD",$B27,,,"usd","decimal")</f>
        <v>0.31619022275999997</v>
      </c>
      <c r="N27" s="106"/>
      <c r="O27" s="106"/>
    </row>
    <row r="28" spans="2:15" ht="15.6" x14ac:dyDescent="0.3">
      <c r="B28" s="133">
        <v>42369</v>
      </c>
      <c r="C28" s="134">
        <v>43349</v>
      </c>
      <c r="D28" s="135">
        <v>-0.13314136021</v>
      </c>
      <c r="E28" s="136">
        <f>_xll.ECONOMATICA($C$2,"volatility","YTD",$B28,,,,"decimal")</f>
        <v>0.23213893592000001</v>
      </c>
      <c r="F28" s="115"/>
      <c r="G28" s="137">
        <v>67210.669846999997</v>
      </c>
      <c r="H28" s="135">
        <v>-0.21674234976000001</v>
      </c>
      <c r="I28" s="136">
        <f>_xll.ECONOMATICA($C$2,"volatility","YTD",$B28,,,"inflation adjusted","decimal")</f>
        <v>0.23529419576999999</v>
      </c>
      <c r="J28" s="115"/>
      <c r="K28" s="137">
        <v>11101.464862999999</v>
      </c>
      <c r="L28" s="135">
        <v>-0.41032833461000001</v>
      </c>
      <c r="M28" s="136">
        <f>_xll.ECONOMATICA($C$2,"volatility","YTD",$B28,,,"usd","decimal")</f>
        <v>0.34121391449999999</v>
      </c>
      <c r="N28" s="106"/>
      <c r="O28" s="106"/>
    </row>
    <row r="29" spans="2:15" ht="15.6" x14ac:dyDescent="0.3">
      <c r="B29" s="121">
        <v>42735</v>
      </c>
      <c r="C29" s="122">
        <v>60227</v>
      </c>
      <c r="D29" s="123">
        <v>0.38935154214000001</v>
      </c>
      <c r="E29" s="124">
        <f>_xll.ECONOMATICA($C$2,"volatility","YTD",$B29,,,,"decimal")</f>
        <v>0.26527571081000001</v>
      </c>
      <c r="F29" s="115"/>
      <c r="G29" s="130">
        <v>87854.884292000002</v>
      </c>
      <c r="H29" s="123">
        <v>0.30715680249999999</v>
      </c>
      <c r="I29" s="124">
        <f>_xll.ECONOMATICA($C$2,"volatility","YTD",$B29,,,"inflation adjusted","decimal")</f>
        <v>0.26364990243000003</v>
      </c>
      <c r="J29" s="115"/>
      <c r="K29" s="130">
        <v>18479.641619000002</v>
      </c>
      <c r="L29" s="123">
        <v>0.66461289980000005</v>
      </c>
      <c r="M29" s="124">
        <f>_xll.ECONOMATICA($C$2,"volatility","YTD",$B29,,,"usd","decimal")</f>
        <v>0.371576452</v>
      </c>
      <c r="N29" s="106"/>
      <c r="O29" s="106"/>
    </row>
    <row r="30" spans="2:15" ht="15.6" x14ac:dyDescent="0.3">
      <c r="B30" s="133">
        <v>43100</v>
      </c>
      <c r="C30" s="134">
        <v>76402.080000000002</v>
      </c>
      <c r="D30" s="135">
        <v>0.26856858220000002</v>
      </c>
      <c r="E30" s="136">
        <f>_xll.ECONOMATICA($C$2,"volatility","YTD",$B30,,,,"decimal")</f>
        <v>0.19205503613</v>
      </c>
      <c r="F30" s="115"/>
      <c r="G30" s="137">
        <v>108259.16945</v>
      </c>
      <c r="H30" s="135">
        <v>0.23224986671</v>
      </c>
      <c r="I30" s="136">
        <f>_xll.ECONOMATICA($C$2,"volatility","YTD",$B30,,,"inflation adjusted","decimal")</f>
        <v>0.19303432496</v>
      </c>
      <c r="J30" s="115"/>
      <c r="K30" s="137">
        <v>23096.154775999999</v>
      </c>
      <c r="L30" s="135">
        <v>0.24981616271000001</v>
      </c>
      <c r="M30" s="136">
        <f>_xll.ECONOMATICA($C$2,"volatility","YTD",$B30,,,"usd","decimal")</f>
        <v>0.27423144334999999</v>
      </c>
      <c r="N30" s="106"/>
      <c r="O30" s="106"/>
    </row>
    <row r="31" spans="2:15" ht="15.6" x14ac:dyDescent="0.3">
      <c r="B31" s="121">
        <v>43465</v>
      </c>
      <c r="C31" s="122">
        <v>87887.27</v>
      </c>
      <c r="D31" s="123">
        <v>0.15032561941</v>
      </c>
      <c r="E31" s="124">
        <f>_xll.ECONOMATICA($C$2,"volatility","YTD",$B31,,,,"decimal")</f>
        <v>0.22155297452</v>
      </c>
      <c r="F31" s="115"/>
      <c r="G31" s="130">
        <v>120037.31985</v>
      </c>
      <c r="H31" s="123">
        <v>0.10879586877</v>
      </c>
      <c r="I31" s="124">
        <f>_xll.ECONOMATICA($C$2,"volatility","YTD",$B31,,,"inflation adjusted","decimal")</f>
        <v>0.22149527527999999</v>
      </c>
      <c r="J31" s="115"/>
      <c r="K31" s="130">
        <v>22681.756477999999</v>
      </c>
      <c r="L31" s="123">
        <v>-1.7942306958999999E-2</v>
      </c>
      <c r="M31" s="124">
        <f>_xll.ECONOMATICA($C$2,"volatility","YTD",$B31,,,"usd","decimal")</f>
        <v>0.30193861564000002</v>
      </c>
      <c r="N31" s="106"/>
      <c r="O31" s="106"/>
    </row>
    <row r="32" spans="2:15" ht="15.6" x14ac:dyDescent="0.3">
      <c r="B32" s="133">
        <v>43830</v>
      </c>
      <c r="C32" s="134">
        <v>115645.34</v>
      </c>
      <c r="D32" s="135">
        <v>0.31583720828</v>
      </c>
      <c r="E32" s="136">
        <f>_xll.ECONOMATICA($C$2,"volatility","YTD",$B32,,,,"decimal")</f>
        <v>0.17974488792000001</v>
      </c>
      <c r="F32" s="115"/>
      <c r="G32" s="137">
        <v>151428.97944</v>
      </c>
      <c r="H32" s="135">
        <v>0.26151583216000002</v>
      </c>
      <c r="I32" s="136">
        <f>_xll.ECONOMATICA($C$2,"volatility","YTD",$B32,,,"inflation adjusted","decimal")</f>
        <v>0.18129951448000001</v>
      </c>
      <c r="J32" s="115"/>
      <c r="K32" s="137">
        <v>28691.130572999999</v>
      </c>
      <c r="L32" s="135">
        <v>0.26494306562999997</v>
      </c>
      <c r="M32" s="136">
        <f>_xll.ECONOMATICA($C$2,"volatility","YTD",$B32,,,"usd","decimal")</f>
        <v>0.23881509927</v>
      </c>
      <c r="N32" s="106"/>
      <c r="O32" s="106"/>
    </row>
    <row r="33" spans="2:15" ht="15.6" x14ac:dyDescent="0.3">
      <c r="B33" s="121">
        <v>44196</v>
      </c>
      <c r="C33" s="122">
        <v>119017.24</v>
      </c>
      <c r="D33" s="123">
        <v>2.9157249223999999E-2</v>
      </c>
      <c r="E33" s="124">
        <f>_xll.ECONOMATICA($C$2,"volatility","YTD",$B33,,,,"decimal")</f>
        <v>0.45281263954000001</v>
      </c>
      <c r="F33" s="115"/>
      <c r="G33" s="130">
        <v>149108.49209000001</v>
      </c>
      <c r="H33" s="123">
        <v>-1.532393177E-2</v>
      </c>
      <c r="I33" s="124">
        <f>_xll.ECONOMATICA($C$2,"volatility","YTD",$B33,,,"inflation adjusted","decimal")</f>
        <v>0.45428390594000001</v>
      </c>
      <c r="J33" s="115"/>
      <c r="K33" s="130">
        <v>22902.465026000002</v>
      </c>
      <c r="L33" s="123">
        <v>-0.20175801481</v>
      </c>
      <c r="M33" s="124">
        <f>_xll.ECONOMATICA($C$2,"volatility","YTD",$B33,,,"usd","decimal")</f>
        <v>0.57284408858000002</v>
      </c>
      <c r="N33" s="106"/>
      <c r="O33" s="106"/>
    </row>
    <row r="34" spans="2:15" ht="15.6" x14ac:dyDescent="0.3">
      <c r="B34" s="133">
        <v>44561</v>
      </c>
      <c r="C34" s="134">
        <v>104822.44</v>
      </c>
      <c r="D34" s="135">
        <v>-0.11926675496</v>
      </c>
      <c r="E34" s="136">
        <f>_xll.ECONOMATICA($C$2,"volatility","YTD",$B34,,,,"decimal")</f>
        <v>0.21026753228</v>
      </c>
      <c r="F34" s="115"/>
      <c r="G34" s="137">
        <v>119319.95948999999</v>
      </c>
      <c r="H34" s="135">
        <v>-0.19977757257000001</v>
      </c>
      <c r="I34" s="136">
        <f>_xll.ECONOMATICA($C$2,"volatility","YTD",$B34,,,"inflation adjusted","decimal")</f>
        <v>0.21658571389</v>
      </c>
      <c r="J34" s="115"/>
      <c r="K34" s="137">
        <v>18783.700385</v>
      </c>
      <c r="L34" s="135">
        <v>-0.17983935946999999</v>
      </c>
      <c r="M34" s="136">
        <f>_xll.ECONOMATICA($C$2,"volatility","YTD",$B34,,,"usd","decimal")</f>
        <v>0.27947083495000002</v>
      </c>
      <c r="N34" s="106"/>
      <c r="O34" s="106"/>
    </row>
    <row r="35" spans="2:15" ht="15.6" x14ac:dyDescent="0.3">
      <c r="B35" s="121">
        <v>44926</v>
      </c>
      <c r="C35" s="122">
        <v>109734.6</v>
      </c>
      <c r="D35" s="123">
        <v>4.6861721592E-2</v>
      </c>
      <c r="E35" s="124"/>
      <c r="F35" s="115"/>
      <c r="G35" s="130">
        <v>118080.71543</v>
      </c>
      <c r="H35" s="123">
        <v>-1.0385890724000001E-2</v>
      </c>
      <c r="I35" s="124"/>
      <c r="J35" s="115"/>
      <c r="K35" s="130">
        <v>21031.220653</v>
      </c>
      <c r="L35" s="123">
        <v>0.11965268937</v>
      </c>
      <c r="M35" s="124"/>
      <c r="N35" s="106"/>
      <c r="O35" s="106"/>
    </row>
    <row r="36" spans="2:15" ht="15.6" x14ac:dyDescent="0.3">
      <c r="B36" s="133">
        <v>45291</v>
      </c>
      <c r="C36" s="134">
        <v>134185.24</v>
      </c>
      <c r="D36" s="135">
        <v>0.22281614003</v>
      </c>
      <c r="E36" s="136"/>
      <c r="F36" s="115"/>
      <c r="G36" s="137">
        <v>138013.25490999999</v>
      </c>
      <c r="H36" s="135">
        <v>0.16880435900999999</v>
      </c>
      <c r="I36" s="136"/>
      <c r="J36" s="115"/>
      <c r="K36" s="137">
        <v>27716.778550999999</v>
      </c>
      <c r="L36" s="135">
        <v>0.31788729760000001</v>
      </c>
      <c r="M36" s="136"/>
      <c r="N36" s="106"/>
      <c r="O36" s="106"/>
    </row>
    <row r="37" spans="2:15" ht="15.6" x14ac:dyDescent="0.3">
      <c r="B37" s="121">
        <v>45657</v>
      </c>
      <c r="C37" s="122">
        <v>133747.69</v>
      </c>
      <c r="D37" s="123">
        <v>-3.2607908287999999E-3</v>
      </c>
      <c r="E37" s="124"/>
      <c r="F37" s="115"/>
      <c r="G37" s="130">
        <v>133747.69</v>
      </c>
      <c r="H37" s="123">
        <v>-3.0906922066999999E-2</v>
      </c>
      <c r="I37" s="124"/>
      <c r="J37" s="115"/>
      <c r="K37" s="130">
        <v>24421.218981999999</v>
      </c>
      <c r="L37" s="123">
        <v>-0.11890124831</v>
      </c>
      <c r="M37" s="124"/>
      <c r="N37" s="106"/>
      <c r="O37" s="106"/>
    </row>
    <row r="38" spans="2:15" ht="15.6" x14ac:dyDescent="0.3">
      <c r="B38" s="133"/>
      <c r="C38" s="134"/>
      <c r="D38" s="135"/>
      <c r="E38" s="136"/>
      <c r="F38" s="115"/>
      <c r="G38" s="137"/>
      <c r="H38" s="135"/>
      <c r="I38" s="136"/>
      <c r="J38" s="115"/>
      <c r="K38" s="137"/>
      <c r="L38" s="135"/>
      <c r="M38" s="136"/>
      <c r="N38" s="106"/>
      <c r="O38" s="106"/>
    </row>
    <row r="39" spans="2:15" ht="15.6" x14ac:dyDescent="0.3">
      <c r="B39" s="121"/>
      <c r="C39" s="122"/>
      <c r="D39" s="123"/>
      <c r="E39" s="124"/>
      <c r="F39" s="115"/>
      <c r="G39" s="130"/>
      <c r="H39" s="123"/>
      <c r="I39" s="124"/>
      <c r="J39" s="115"/>
      <c r="K39" s="130"/>
      <c r="L39" s="123"/>
      <c r="M39" s="124"/>
    </row>
    <row r="40" spans="2:15" ht="15.6" x14ac:dyDescent="0.3">
      <c r="B40" s="133"/>
      <c r="C40" s="134"/>
      <c r="D40" s="135"/>
      <c r="E40" s="136"/>
      <c r="F40" s="115"/>
      <c r="G40" s="137"/>
      <c r="H40" s="135"/>
      <c r="I40" s="136"/>
      <c r="J40" s="115"/>
      <c r="K40" s="137"/>
      <c r="L40" s="135"/>
      <c r="M40" s="136"/>
    </row>
    <row r="41" spans="2:15" ht="15.6" x14ac:dyDescent="0.3">
      <c r="B41" s="121"/>
      <c r="C41" s="122"/>
      <c r="D41" s="123"/>
      <c r="E41" s="124"/>
      <c r="F41" s="115"/>
      <c r="G41" s="130"/>
      <c r="H41" s="123"/>
      <c r="I41" s="124"/>
      <c r="J41" s="115"/>
      <c r="K41" s="130"/>
      <c r="L41" s="123"/>
      <c r="M41" s="124"/>
    </row>
    <row r="42" spans="2:15" ht="15.6" x14ac:dyDescent="0.3">
      <c r="B42" s="133"/>
      <c r="C42" s="134"/>
      <c r="D42" s="135"/>
      <c r="E42" s="136"/>
      <c r="F42" s="115"/>
      <c r="G42" s="137"/>
      <c r="H42" s="135"/>
      <c r="I42" s="136"/>
      <c r="J42" s="115"/>
      <c r="K42" s="137"/>
      <c r="L42" s="135"/>
      <c r="M42" s="136"/>
    </row>
    <row r="43" spans="2:15" ht="15.6" x14ac:dyDescent="0.3">
      <c r="B43" s="121"/>
      <c r="C43" s="122"/>
      <c r="D43" s="123"/>
      <c r="E43" s="124"/>
      <c r="F43" s="115"/>
      <c r="G43" s="130"/>
      <c r="H43" s="123"/>
      <c r="I43" s="124"/>
      <c r="J43" s="115"/>
      <c r="K43" s="130"/>
      <c r="L43" s="123"/>
      <c r="M43" s="124"/>
    </row>
    <row r="44" spans="2:15" ht="15.6" x14ac:dyDescent="0.3">
      <c r="B44" s="133"/>
      <c r="C44" s="134"/>
      <c r="D44" s="135"/>
      <c r="E44" s="136"/>
      <c r="F44" s="115"/>
      <c r="G44" s="137"/>
      <c r="H44" s="135"/>
      <c r="I44" s="136"/>
      <c r="J44" s="115"/>
      <c r="K44" s="137"/>
      <c r="L44" s="135"/>
      <c r="M44" s="136"/>
    </row>
    <row r="45" spans="2:15" ht="15.6" x14ac:dyDescent="0.3">
      <c r="B45" s="121"/>
      <c r="C45" s="122"/>
      <c r="D45" s="123"/>
      <c r="E45" s="124"/>
      <c r="F45" s="115"/>
      <c r="G45" s="130"/>
      <c r="H45" s="123"/>
      <c r="I45" s="124"/>
      <c r="J45" s="115"/>
      <c r="K45" s="130"/>
      <c r="L45" s="123"/>
      <c r="M45" s="124"/>
    </row>
    <row r="46" spans="2:15" ht="15.6" x14ac:dyDescent="0.3">
      <c r="B46" s="133"/>
      <c r="C46" s="134"/>
      <c r="D46" s="135"/>
      <c r="E46" s="136"/>
      <c r="F46" s="115"/>
      <c r="G46" s="137"/>
      <c r="H46" s="135"/>
      <c r="I46" s="136"/>
      <c r="J46" s="115"/>
      <c r="K46" s="137"/>
      <c r="L46" s="135"/>
      <c r="M46" s="136"/>
    </row>
    <row r="47" spans="2:15" ht="15.6" x14ac:dyDescent="0.3">
      <c r="B47" s="121"/>
      <c r="C47" s="122"/>
      <c r="D47" s="123"/>
      <c r="E47" s="124"/>
      <c r="F47" s="115"/>
      <c r="G47" s="130"/>
      <c r="H47" s="123"/>
      <c r="I47" s="124"/>
      <c r="J47" s="115"/>
      <c r="K47" s="130"/>
      <c r="L47" s="123"/>
      <c r="M47" s="124"/>
    </row>
    <row r="48" spans="2:15" ht="15.6" x14ac:dyDescent="0.3">
      <c r="B48" s="133"/>
      <c r="C48" s="134"/>
      <c r="D48" s="135"/>
      <c r="E48" s="136"/>
      <c r="F48" s="115"/>
      <c r="G48" s="137"/>
      <c r="H48" s="135"/>
      <c r="I48" s="136"/>
      <c r="J48" s="115"/>
      <c r="K48" s="137"/>
      <c r="L48" s="135"/>
      <c r="M48" s="136"/>
    </row>
    <row r="49" spans="2:13" ht="15.6" x14ac:dyDescent="0.3">
      <c r="B49" s="121"/>
      <c r="C49" s="122"/>
      <c r="D49" s="123"/>
      <c r="E49" s="124"/>
      <c r="F49" s="115"/>
      <c r="G49" s="130"/>
      <c r="H49" s="123"/>
      <c r="I49" s="124"/>
      <c r="J49" s="115"/>
      <c r="K49" s="130"/>
      <c r="L49" s="123"/>
      <c r="M49" s="124"/>
    </row>
    <row r="50" spans="2:13" ht="15.6" x14ac:dyDescent="0.3">
      <c r="B50" s="133"/>
      <c r="C50" s="134"/>
      <c r="D50" s="135"/>
      <c r="E50" s="136"/>
      <c r="F50" s="115"/>
      <c r="G50" s="137"/>
      <c r="H50" s="135"/>
      <c r="I50" s="136"/>
      <c r="J50" s="115"/>
      <c r="K50" s="137"/>
      <c r="L50" s="135"/>
      <c r="M50" s="136"/>
    </row>
    <row r="51" spans="2:13" ht="15.6" x14ac:dyDescent="0.3">
      <c r="B51" s="121"/>
      <c r="C51" s="122"/>
      <c r="D51" s="123"/>
      <c r="E51" s="124"/>
      <c r="F51" s="115"/>
      <c r="G51" s="130"/>
      <c r="H51" s="123"/>
      <c r="I51" s="124"/>
      <c r="J51" s="115"/>
      <c r="K51" s="130"/>
      <c r="L51" s="123"/>
      <c r="M51" s="124"/>
    </row>
    <row r="52" spans="2:13" ht="15.6" x14ac:dyDescent="0.3">
      <c r="B52" s="133"/>
      <c r="C52" s="134"/>
      <c r="D52" s="135"/>
      <c r="E52" s="136"/>
      <c r="F52" s="115"/>
      <c r="G52" s="137"/>
      <c r="H52" s="135"/>
      <c r="I52" s="136"/>
      <c r="J52" s="115"/>
      <c r="K52" s="137"/>
      <c r="L52" s="135"/>
      <c r="M52" s="136"/>
    </row>
    <row r="53" spans="2:13" ht="15.6" x14ac:dyDescent="0.3">
      <c r="B53" s="121"/>
      <c r="C53" s="122"/>
      <c r="D53" s="123"/>
      <c r="E53" s="124"/>
      <c r="F53" s="115"/>
      <c r="G53" s="130"/>
      <c r="H53" s="123"/>
      <c r="I53" s="124"/>
      <c r="J53" s="115"/>
      <c r="K53" s="130"/>
      <c r="L53" s="123"/>
      <c r="M53" s="124"/>
    </row>
    <row r="54" spans="2:13" ht="15.6" x14ac:dyDescent="0.3">
      <c r="B54" s="133"/>
      <c r="C54" s="134"/>
      <c r="D54" s="135"/>
      <c r="E54" s="136"/>
      <c r="F54" s="115"/>
      <c r="G54" s="137"/>
      <c r="H54" s="135"/>
      <c r="I54" s="136"/>
      <c r="J54" s="115"/>
      <c r="K54" s="137"/>
      <c r="L54" s="135"/>
      <c r="M54" s="136"/>
    </row>
    <row r="55" spans="2:13" ht="15.6" x14ac:dyDescent="0.3">
      <c r="B55" s="125"/>
      <c r="C55" s="126"/>
      <c r="D55" s="127"/>
      <c r="E55" s="128"/>
      <c r="F55" s="115"/>
      <c r="G55" s="131"/>
      <c r="H55" s="127"/>
      <c r="I55" s="128"/>
      <c r="J55" s="115"/>
      <c r="K55" s="131"/>
      <c r="L55" s="127"/>
      <c r="M55" s="128"/>
    </row>
    <row r="56" spans="2:13" x14ac:dyDescent="0.3">
      <c r="B56" s="107"/>
      <c r="C56" s="108"/>
      <c r="D56" s="106"/>
      <c r="E56" s="106"/>
      <c r="F56" s="106"/>
      <c r="G56" s="108"/>
      <c r="H56" s="106"/>
      <c r="I56" s="106"/>
      <c r="J56" s="106"/>
      <c r="K56" s="108"/>
      <c r="L56" s="105"/>
      <c r="M56" s="106"/>
    </row>
  </sheetData>
  <pageMargins left="0.19685039370078741" right="0.19685039370078741" top="0.19685039370078741" bottom="0.19685039370078741" header="0.11811023622047245" footer="0.11811023622047245"/>
  <pageSetup paperSize="9" scale="97" orientation="landscape" r:id="rId1"/>
  <headerFooter>
    <oddFooter>&amp;L&amp;"-,Negrito"&amp;10&amp;K006B66Fonte: Economatica&amp;R&amp;"-,Negrito"&amp;10&amp;K006B66www.economatica.com</oddFooter>
  </headerFooter>
  <colBreaks count="1" manualBreakCount="1">
    <brk id="1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64158-438D-4B42-A7FC-D3E98CA7DF2F}">
  <sheetPr>
    <tabColor rgb="FF023A4A"/>
  </sheetPr>
  <dimension ref="B1:AA86"/>
  <sheetViews>
    <sheetView showGridLines="0" zoomScale="80" zoomScaleNormal="80" workbookViewId="0"/>
  </sheetViews>
  <sheetFormatPr defaultRowHeight="14.4" x14ac:dyDescent="0.3"/>
  <cols>
    <col min="1" max="1" width="2.77734375" style="7" customWidth="1"/>
    <col min="2" max="4" width="16.88671875" style="7" customWidth="1"/>
    <col min="5" max="5" width="2.77734375" style="7" customWidth="1"/>
    <col min="6" max="7" width="16.88671875" style="7" customWidth="1"/>
    <col min="8" max="8" width="2.77734375" style="7" customWidth="1"/>
    <col min="9" max="10" width="16.88671875" style="7" customWidth="1"/>
    <col min="11" max="11" width="1.6640625" style="7" customWidth="1"/>
    <col min="12" max="12" width="7.6640625" style="7" customWidth="1"/>
    <col min="13" max="16384" width="8.88671875" style="7"/>
  </cols>
  <sheetData>
    <row r="1" spans="2:27" s="11" customFormat="1" ht="60" customHeight="1" x14ac:dyDescent="0.3">
      <c r="F1" s="15" t="s">
        <v>73</v>
      </c>
      <c r="H1" s="16"/>
      <c r="I1" s="16"/>
      <c r="J1" s="140" t="str">
        <f>'Evolução Diária de Preço-Volume'!Q6</f>
        <v>IBOV</v>
      </c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/>
    </row>
    <row r="3" spans="2:27" ht="15.6" x14ac:dyDescent="0.3">
      <c r="B3" s="138"/>
      <c r="C3" s="141" t="s">
        <v>40</v>
      </c>
      <c r="D3" s="142"/>
      <c r="E3" s="32"/>
      <c r="F3" s="142" t="s">
        <v>33</v>
      </c>
      <c r="G3" s="142"/>
      <c r="H3" s="32"/>
      <c r="I3" s="142" t="s">
        <v>34</v>
      </c>
      <c r="J3" s="142"/>
    </row>
    <row r="4" spans="2:27" ht="21" x14ac:dyDescent="0.3">
      <c r="B4" s="144"/>
      <c r="C4" s="146" t="s">
        <v>63</v>
      </c>
      <c r="D4" s="146" t="s">
        <v>14</v>
      </c>
      <c r="E4" s="143"/>
      <c r="F4" s="146" t="s">
        <v>63</v>
      </c>
      <c r="G4" s="146" t="s">
        <v>14</v>
      </c>
      <c r="H4" s="143"/>
      <c r="I4" s="146" t="s">
        <v>63</v>
      </c>
      <c r="J4" s="146" t="s">
        <v>14</v>
      </c>
      <c r="N4" s="27"/>
    </row>
    <row r="5" spans="2:27" ht="15.6" x14ac:dyDescent="0.3">
      <c r="B5" s="145"/>
      <c r="C5" s="147">
        <f>INDEX(D8:D52,MATCH(D5,C8:C52,0))</f>
        <v>45532</v>
      </c>
      <c r="D5" s="148">
        <f>MAX(C8:C52)</f>
        <v>137343.96</v>
      </c>
      <c r="E5" s="99"/>
      <c r="F5" s="147">
        <f>INDEX(G8:G52,MATCH(G5,F8:F52,0))</f>
        <v>39588</v>
      </c>
      <c r="G5" s="148">
        <f>MAX(F8:F52)</f>
        <v>183683.33155</v>
      </c>
      <c r="H5" s="99"/>
      <c r="I5" s="147">
        <f>INDEX(J8:J52,MATCH(J5,I8:I52,0))</f>
        <v>39587</v>
      </c>
      <c r="J5" s="148">
        <f>MAX(I8:I52)</f>
        <v>44616.038882000001</v>
      </c>
    </row>
    <row r="6" spans="2:27" s="139" customFormat="1" x14ac:dyDescent="0.3">
      <c r="E6" s="7"/>
      <c r="H6" s="7"/>
    </row>
    <row r="7" spans="2:27" ht="16.2" thickBot="1" x14ac:dyDescent="0.35">
      <c r="B7" s="149" t="s">
        <v>39</v>
      </c>
      <c r="C7" s="150" t="s">
        <v>14</v>
      </c>
      <c r="D7" s="151" t="s">
        <v>43</v>
      </c>
      <c r="E7" s="32"/>
      <c r="F7" s="149" t="s">
        <v>14</v>
      </c>
      <c r="G7" s="151" t="s">
        <v>43</v>
      </c>
      <c r="H7" s="32"/>
      <c r="I7" s="149" t="s">
        <v>14</v>
      </c>
      <c r="J7" s="151" t="s">
        <v>43</v>
      </c>
    </row>
    <row r="8" spans="2:27" ht="16.2" thickTop="1" x14ac:dyDescent="0.3">
      <c r="B8" s="152" t="str">
        <f>IF('Variação Anual (R$-IPCA-USD)'!B7="","",'Variação Anual (R$-IPCA-USD)'!B7)</f>
        <v>1994</v>
      </c>
      <c r="C8" s="153" t="str">
        <f>IFERROR(_xll.ECONOMATICA('Evolução Diária de Preço-Volume'!Q6,"Max of the serie","ytd",$B8,,,,,,),"")</f>
        <v/>
      </c>
      <c r="D8" s="154" t="str">
        <f>IFERROR(_xll.ECONOMATICA('Evolução Diária de Preço-Volume'!Q6,"Max of the serie","ytd",$B8,,,,,,,,{"std.tec.dtovlr=true"}),"")</f>
        <v/>
      </c>
      <c r="F8" s="159" t="str">
        <f>IFERROR(_xll.ECONOMATICA('Evolução Diária de Preço-Volume'!Q6,"Max of the serie","ytd",$B8,,,"inflation adjusted"),"")</f>
        <v/>
      </c>
      <c r="G8" s="154" t="str">
        <f>IFERROR(_xll.ECONOMATICA('Evolução Diária de Preço-Volume'!Q6,"Max of the serie","ytd",$B8,,,"inflation adjusted",,,,,{"std.tec.dtovlr=true"}),"")</f>
        <v/>
      </c>
      <c r="I8" s="159" t="str">
        <f>IFERROR(_xll.ECONOMATICA('Evolução Diária de Preço-Volume'!Q6,"Max of the serie","ytd",$B8,,,"usd"),"")</f>
        <v/>
      </c>
      <c r="J8" s="154" t="str">
        <f>IFERROR(_xll.ECONOMATICA('Evolução Diária de Preço-Volume'!Q6,"Max of the serie","ytd",$B8,,,"usd",,,,,{"std.tec.dtovlr=true"}),"")</f>
        <v/>
      </c>
    </row>
    <row r="9" spans="2:27" ht="15.6" x14ac:dyDescent="0.3">
      <c r="B9" s="133">
        <f>IF('Variação Anual (R$-IPCA-USD)'!B8="","",'Variação Anual (R$-IPCA-USD)'!B8)</f>
        <v>35064</v>
      </c>
      <c r="C9" s="162">
        <f>IFERROR(_xll.ECONOMATICA('Evolução Diária de Preço-Volume'!Q6,"Max of the serie","ytd",$B9,,,,,,),"")</f>
        <v>4861.2</v>
      </c>
      <c r="D9" s="163">
        <f>IFERROR(_xll.ECONOMATICA('Evolução Diária de Preço-Volume'!Q6,"Max of the serie","ytd",$B9,,,,,,,,{"std.tec.dtovlr=true"}),"")</f>
        <v>34961</v>
      </c>
      <c r="F9" s="164">
        <f>IFERROR(_xll.ECONOMATICA('Evolução Diária de Preço-Volume'!Q6,"Max of the serie","ytd",$B9,,,"inflation adjusted"),"")</f>
        <v>29602.575825</v>
      </c>
      <c r="G9" s="163">
        <f>IFERROR(_xll.ECONOMATICA('Evolução Diária de Preço-Volume'!Q6,"Max of the serie","ytd",$B9,,,"inflation adjusted",,,,,{"std.tec.dtovlr=true"}),"")</f>
        <v>34701</v>
      </c>
      <c r="I9" s="164">
        <f>IFERROR(_xll.ECONOMATICA('Evolução Diária de Preço-Volume'!Q6,"Max of the serie","ytd",$B9,,,"usd"),"")</f>
        <v>5111.2426034999999</v>
      </c>
      <c r="J9" s="163">
        <f>IFERROR(_xll.ECONOMATICA('Evolução Diária de Preço-Volume'!Q6,"Max of the serie","ytd",$B9,,,"usd",,,,,{"std.tec.dtovlr=true"}),"")</f>
        <v>34701</v>
      </c>
    </row>
    <row r="10" spans="2:27" ht="15.6" x14ac:dyDescent="0.3">
      <c r="B10" s="121">
        <f>IF('Variação Anual (R$-IPCA-USD)'!B9="","",'Variação Anual (R$-IPCA-USD)'!B9)</f>
        <v>35430</v>
      </c>
      <c r="C10" s="155">
        <f>IFERROR(_xll.ECONOMATICA('Evolução Diária de Preço-Volume'!Q6,"Max of the serie","ytd",$B10,,,,,,),"")</f>
        <v>7039.9</v>
      </c>
      <c r="D10" s="156">
        <f>IFERROR(_xll.ECONOMATICA('Evolução Diária de Preço-Volume'!Q6,"Max of the serie","ytd",$B10,,,,,,,,{"std.tec.dtovlr=true"}),"")</f>
        <v>35429</v>
      </c>
      <c r="F10" s="160">
        <f>IFERROR(_xll.ECONOMATICA('Evolução Diária de Preço-Volume'!Q6,"Max of the serie","ytd",$B10,,,"inflation adjusted"),"")</f>
        <v>35977.657399000003</v>
      </c>
      <c r="G10" s="156">
        <f>IFERROR(_xll.ECONOMATICA('Evolução Diária de Preço-Volume'!Q6,"Max of the serie","ytd",$B10,,,"inflation adjusted",,,,,{"std.tec.dtovlr=true"}),"")</f>
        <v>35429</v>
      </c>
      <c r="I10" s="160">
        <f>IFERROR(_xll.ECONOMATICA('Evolução Diária de Preço-Volume'!Q6,"Max of the serie","ytd",$B10,,,"usd"),"")</f>
        <v>6773.0421397</v>
      </c>
      <c r="J10" s="156">
        <f>IFERROR(_xll.ECONOMATICA('Evolução Diária de Preço-Volume'!Q6,"Max of the serie","ytd",$B10,,,"usd",,,,,{"std.tec.dtovlr=true"}),"")</f>
        <v>35429</v>
      </c>
    </row>
    <row r="11" spans="2:27" ht="15.6" x14ac:dyDescent="0.3">
      <c r="B11" s="133">
        <f>IF('Variação Anual (R$-IPCA-USD)'!B10="","",'Variação Anual (R$-IPCA-USD)'!B10)</f>
        <v>35795</v>
      </c>
      <c r="C11" s="162">
        <f>IFERROR(_xll.ECONOMATICA('Evolução Diária de Preço-Volume'!Q6,"Max of the serie","ytd",$B11,,,,,,),"")</f>
        <v>13617</v>
      </c>
      <c r="D11" s="163">
        <f>IFERROR(_xll.ECONOMATICA('Evolução Diária de Preço-Volume'!Q6,"Max of the serie","ytd",$B11,,,,,,,,{"std.tec.dtovlr=true"}),"")</f>
        <v>35619</v>
      </c>
      <c r="F11" s="164">
        <f>IFERROR(_xll.ECONOMATICA('Evolução Diária de Preço-Volume'!Q6,"Max of the serie","ytd",$B11,,,"inflation adjusted"),"")</f>
        <v>66858.545373999994</v>
      </c>
      <c r="G11" s="163">
        <f>IFERROR(_xll.ECONOMATICA('Evolução Diária de Preço-Volume'!Q6,"Max of the serie","ytd",$B11,,,"inflation adjusted",,,,,{"std.tec.dtovlr=true"}),"")</f>
        <v>35619</v>
      </c>
      <c r="I11" s="164">
        <f>IFERROR(_xll.ECONOMATICA('Evolução Diária de Preço-Volume'!Q6,"Max of the serie","ytd",$B11,,,"usd"),"")</f>
        <v>12620.018534999999</v>
      </c>
      <c r="J11" s="163">
        <f>IFERROR(_xll.ECONOMATICA('Evolução Diária de Preço-Volume'!Q6,"Max of the serie","ytd",$B11,,,"usd",,,,,{"std.tec.dtovlr=true"}),"")</f>
        <v>35619</v>
      </c>
    </row>
    <row r="12" spans="2:27" ht="15.6" x14ac:dyDescent="0.3">
      <c r="B12" s="121">
        <f>IF('Variação Anual (R$-IPCA-USD)'!B11="","",'Variação Anual (R$-IPCA-USD)'!B11)</f>
        <v>36160</v>
      </c>
      <c r="C12" s="155">
        <f>IFERROR(_xll.ECONOMATICA('Evolução Diária de Preço-Volume'!Q6,"Max of the serie","ytd",$B12,,,,,,),"")</f>
        <v>12299</v>
      </c>
      <c r="D12" s="156">
        <f>IFERROR(_xll.ECONOMATICA('Evolução Diária de Preço-Volume'!Q6,"Max of the serie","ytd",$B12,,,,,,,,{"std.tec.dtovlr=true"}),"")</f>
        <v>35900</v>
      </c>
      <c r="F12" s="160">
        <f>IFERROR(_xll.ECONOMATICA('Evolução Diária de Preço-Volume'!Q6,"Max of the serie","ytd",$B12,,,"inflation adjusted"),"")</f>
        <v>58840.794314999999</v>
      </c>
      <c r="G12" s="156">
        <f>IFERROR(_xll.ECONOMATICA('Evolução Diária de Preço-Volume'!Q6,"Max of the serie","ytd",$B12,,,"inflation adjusted",,,,,{"std.tec.dtovlr=true"}),"")</f>
        <v>35900</v>
      </c>
      <c r="I12" s="160">
        <f>IFERROR(_xll.ECONOMATICA('Evolução Diária de Preço-Volume'!Q6,"Max of the serie","ytd",$B12,,,"usd"),"")</f>
        <v>10781.975979000001</v>
      </c>
      <c r="J12" s="156">
        <f>IFERROR(_xll.ECONOMATICA('Evolução Diária de Preço-Volume'!Q6,"Max of the serie","ytd",$B12,,,"usd",,,,,{"std.tec.dtovlr=true"}),"")</f>
        <v>35900</v>
      </c>
    </row>
    <row r="13" spans="2:27" ht="15.6" x14ac:dyDescent="0.3">
      <c r="B13" s="133">
        <f>IF('Variação Anual (R$-IPCA-USD)'!B12="","",'Variação Anual (R$-IPCA-USD)'!B12)</f>
        <v>36525</v>
      </c>
      <c r="C13" s="162">
        <f>IFERROR(_xll.ECONOMATICA('Evolução Diária de Preço-Volume'!Q6,"Max of the serie","ytd",$B13,,,,,,),"")</f>
        <v>17091</v>
      </c>
      <c r="D13" s="163">
        <f>IFERROR(_xll.ECONOMATICA('Evolução Diária de Preço-Volume'!Q6,"Max of the serie","ytd",$B13,,,,,,,,{"std.tec.dtovlr=true"}),"")</f>
        <v>36524</v>
      </c>
      <c r="F13" s="164">
        <f>IFERROR(_xll.ECONOMATICA('Evolução Diária de Preço-Volume'!Q6,"Max of the serie","ytd",$B13,,,"inflation adjusted"),"")</f>
        <v>74954.455753999995</v>
      </c>
      <c r="G13" s="163">
        <f>IFERROR(_xll.ECONOMATICA('Evolução Diária de Preço-Volume'!Q6,"Max of the serie","ytd",$B13,,,"inflation adjusted",,,,,{"std.tec.dtovlr=true"}),"")</f>
        <v>36524</v>
      </c>
      <c r="I13" s="164">
        <f>IFERROR(_xll.ECONOMATICA('Evolução Diária de Preço-Volume'!Q6,"Max of the serie","ytd",$B13,,,"usd"),"")</f>
        <v>9553.3817775000007</v>
      </c>
      <c r="J13" s="163">
        <f>IFERROR(_xll.ECONOMATICA('Evolução Diária de Preço-Volume'!Q6,"Max of the serie","ytd",$B13,,,"usd",,,,,{"std.tec.dtovlr=true"}),"")</f>
        <v>36524</v>
      </c>
    </row>
    <row r="14" spans="2:27" ht="15.6" x14ac:dyDescent="0.3">
      <c r="B14" s="121">
        <f>IF('Variação Anual (R$-IPCA-USD)'!B13="","",'Variação Anual (R$-IPCA-USD)'!B13)</f>
        <v>36891</v>
      </c>
      <c r="C14" s="155">
        <f>IFERROR(_xll.ECONOMATICA('Evolução Diária de Preço-Volume'!Q6,"Max of the serie","ytd",$B14,,,,,,),"")</f>
        <v>18951</v>
      </c>
      <c r="D14" s="156">
        <f>IFERROR(_xll.ECONOMATICA('Evolução Diária de Preço-Volume'!Q6,"Max of the serie","ytd",$B14,,,,,,,,{"std.tec.dtovlr=true"}),"")</f>
        <v>36612</v>
      </c>
      <c r="F14" s="160">
        <f>IFERROR(_xll.ECONOMATICA('Evolução Diária de Preço-Volume'!Q6,"Max of the serie","ytd",$B14,,,"inflation adjusted"),"")</f>
        <v>82492.333532999997</v>
      </c>
      <c r="G14" s="156">
        <f>IFERROR(_xll.ECONOMATICA('Evolução Diária de Preço-Volume'!Q6,"Max of the serie","ytd",$B14,,,"inflation adjusted",,,,,{"std.tec.dtovlr=true"}),"")</f>
        <v>36612</v>
      </c>
      <c r="I14" s="160">
        <f>IFERROR(_xll.ECONOMATICA('Evolução Diária de Preço-Volume'!Q6,"Max of the serie","ytd",$B14,,,"usd"),"")</f>
        <v>10915.217140000001</v>
      </c>
      <c r="J14" s="156">
        <f>IFERROR(_xll.ECONOMATICA('Evolução Diária de Preço-Volume'!Q6,"Max of the serie","ytd",$B14,,,"usd",,,,,{"std.tec.dtovlr=true"}),"")</f>
        <v>36612</v>
      </c>
    </row>
    <row r="15" spans="2:27" ht="15.6" x14ac:dyDescent="0.3">
      <c r="B15" s="133">
        <f>IF('Variação Anual (R$-IPCA-USD)'!B14="","",'Variação Anual (R$-IPCA-USD)'!B14)</f>
        <v>37256</v>
      </c>
      <c r="C15" s="162">
        <f>IFERROR(_xll.ECONOMATICA('Evolução Diária de Preço-Volume'!Q6,"Max of the serie","ytd",$B15,,,,,,),"")</f>
        <v>17889</v>
      </c>
      <c r="D15" s="163">
        <f>IFERROR(_xll.ECONOMATICA('Evolução Diária de Preço-Volume'!Q6,"Max of the serie","ytd",$B15,,,,,,,,{"std.tec.dtovlr=true"}),"")</f>
        <v>36917</v>
      </c>
      <c r="F15" s="164">
        <f>IFERROR(_xll.ECONOMATICA('Evolução Diária de Preço-Volume'!Q6,"Max of the serie","ytd",$B15,,,"inflation adjusted"),"")</f>
        <v>74031.289898000003</v>
      </c>
      <c r="G15" s="163">
        <f>IFERROR(_xll.ECONOMATICA('Evolução Diária de Preço-Volume'!Q6,"Max of the serie","ytd",$B15,,,"inflation adjusted",,,,,{"std.tec.dtovlr=true"}),"")</f>
        <v>36917</v>
      </c>
      <c r="I15" s="164">
        <f>IFERROR(_xll.ECONOMATICA('Evolução Diária de Preço-Volume'!Q6,"Max of the serie","ytd",$B15,,,"usd"),"")</f>
        <v>9104.4623711000004</v>
      </c>
      <c r="J15" s="163">
        <f>IFERROR(_xll.ECONOMATICA('Evolução Diária de Preço-Volume'!Q6,"Max of the serie","ytd",$B15,,,"usd",,,,,{"std.tec.dtovlr=true"}),"")</f>
        <v>36914</v>
      </c>
    </row>
    <row r="16" spans="2:27" ht="15.6" x14ac:dyDescent="0.3">
      <c r="B16" s="121">
        <f>IF('Variação Anual (R$-IPCA-USD)'!B15="","",'Variação Anual (R$-IPCA-USD)'!B15)</f>
        <v>37621</v>
      </c>
      <c r="C16" s="155">
        <f>IFERROR(_xll.ECONOMATICA('Evolução Diária de Preço-Volume'!Q6,"Max of the serie","ytd",$B16,,,,,,),"")</f>
        <v>14471</v>
      </c>
      <c r="D16" s="156">
        <f>IFERROR(_xll.ECONOMATICA('Evolução Diária de Preço-Volume'!Q6,"Max of the serie","ytd",$B16,,,,,,,,{"std.tec.dtovlr=true"}),"")</f>
        <v>37319</v>
      </c>
      <c r="F16" s="160">
        <f>IFERROR(_xll.ECONOMATICA('Evolução Diária de Preço-Volume'!Q6,"Max of the serie","ytd",$B16,,,"inflation adjusted"),"")</f>
        <v>55261.145527000001</v>
      </c>
      <c r="G16" s="156">
        <f>IFERROR(_xll.ECONOMATICA('Evolução Diária de Preço-Volume'!Q6,"Max of the serie","ytd",$B16,,,"inflation adjusted",,,,,{"std.tec.dtovlr=true"}),"")</f>
        <v>37263</v>
      </c>
      <c r="I16" s="160">
        <f>IFERROR(_xll.ECONOMATICA('Evolução Diária de Preço-Volume'!Q6,"Max of the serie","ytd",$B16,,,"usd"),"")</f>
        <v>6220.5651490999999</v>
      </c>
      <c r="J16" s="156">
        <f>IFERROR(_xll.ECONOMATICA('Evolução Diária de Preço-Volume'!Q6,"Max of the serie","ytd",$B16,,,"usd",,,,,{"std.tec.dtovlr=true"}),"")</f>
        <v>37259</v>
      </c>
      <c r="T16" s="139"/>
      <c r="U16" s="139"/>
    </row>
    <row r="17" spans="2:10" ht="15.6" x14ac:dyDescent="0.3">
      <c r="B17" s="133">
        <f>IF('Variação Anual (R$-IPCA-USD)'!B16="","",'Variação Anual (R$-IPCA-USD)'!B16)</f>
        <v>37986</v>
      </c>
      <c r="C17" s="162">
        <f>IFERROR(_xll.ECONOMATICA('Evolução Diária de Preço-Volume'!Q6,"Max of the serie","ytd",$B17,,,,,,),"")</f>
        <v>22236</v>
      </c>
      <c r="D17" s="163">
        <f>IFERROR(_xll.ECONOMATICA('Evolução Diária de Preço-Volume'!Q6,"Max of the serie","ytd",$B17,,,,,,,,{"std.tec.dtovlr=true"}),"")</f>
        <v>37985</v>
      </c>
      <c r="F17" s="164">
        <f>IFERROR(_xll.ECONOMATICA('Evolução Diária de Preço-Volume'!Q6,"Max of the serie","ytd",$B17,,,"inflation adjusted"),"")</f>
        <v>69484.697635000004</v>
      </c>
      <c r="G17" s="163">
        <f>IFERROR(_xll.ECONOMATICA('Evolução Diária de Preço-Volume'!Q6,"Max of the serie","ytd",$B17,,,"inflation adjusted",,,,,{"std.tec.dtovlr=true"}),"")</f>
        <v>37985</v>
      </c>
      <c r="I17" s="164">
        <f>IFERROR(_xll.ECONOMATICA('Evolução Diária de Preço-Volume'!Q6,"Max of the serie","ytd",$B17,,,"usd"),"")</f>
        <v>7696.2480963999997</v>
      </c>
      <c r="J17" s="163">
        <f>IFERROR(_xll.ECONOMATICA('Evolução Diária de Preço-Volume'!Q6,"Max of the serie","ytd",$B17,,,"usd",,,,,{"std.tec.dtovlr=true"}),"")</f>
        <v>37985</v>
      </c>
    </row>
    <row r="18" spans="2:10" ht="15.6" x14ac:dyDescent="0.3">
      <c r="B18" s="121">
        <f>IF('Variação Anual (R$-IPCA-USD)'!B17="","",'Variação Anual (R$-IPCA-USD)'!B17)</f>
        <v>38352</v>
      </c>
      <c r="C18" s="155">
        <f>IFERROR(_xll.ECONOMATICA('Evolução Diária de Preço-Volume'!Q6,"Max of the serie","ytd",$B18,,,,,,),"")</f>
        <v>26196</v>
      </c>
      <c r="D18" s="156">
        <f>IFERROR(_xll.ECONOMATICA('Evolução Diária de Preço-Volume'!Q6,"Max of the serie","ytd",$B18,,,,,,,,{"std.tec.dtovlr=true"}),"")</f>
        <v>38351</v>
      </c>
      <c r="F18" s="160">
        <f>IFERROR(_xll.ECONOMATICA('Evolução Diária de Preço-Volume'!Q6,"Max of the serie","ytd",$B18,,,"inflation adjusted"),"")</f>
        <v>76628.607241999998</v>
      </c>
      <c r="G18" s="156">
        <f>IFERROR(_xll.ECONOMATICA('Evolução Diária de Preço-Volume'!Q6,"Max of the serie","ytd",$B18,,,"inflation adjusted",,,,,{"std.tec.dtovlr=true"}),"")</f>
        <v>38350</v>
      </c>
      <c r="I18" s="160">
        <f>IFERROR(_xll.ECONOMATICA('Evolução Diária de Preço-Volume'!Q6,"Max of the serie","ytd",$B18,,,"usd"),"")</f>
        <v>9868.8969259000005</v>
      </c>
      <c r="J18" s="156">
        <f>IFERROR(_xll.ECONOMATICA('Evolução Diária de Preço-Volume'!Q6,"Max of the serie","ytd",$B18,,,"usd",,,,,{"std.tec.dtovlr=true"}),"")</f>
        <v>38351</v>
      </c>
    </row>
    <row r="19" spans="2:10" ht="15.6" x14ac:dyDescent="0.3">
      <c r="B19" s="133">
        <f>IF('Variação Anual (R$-IPCA-USD)'!B18="","",'Variação Anual (R$-IPCA-USD)'!B18)</f>
        <v>38717</v>
      </c>
      <c r="C19" s="162">
        <f>IFERROR(_xll.ECONOMATICA('Evolução Diária de Preço-Volume'!Q6,"Max of the serie","ytd",$B19,,,,,,),"")</f>
        <v>33629</v>
      </c>
      <c r="D19" s="163">
        <f>IFERROR(_xll.ECONOMATICA('Evolução Diária de Preço-Volume'!Q6,"Max of the serie","ytd",$B19,,,,,,,,{"std.tec.dtovlr=true"}),"")</f>
        <v>38700</v>
      </c>
      <c r="F19" s="164">
        <f>IFERROR(_xll.ECONOMATICA('Evolução Diária de Preço-Volume'!Q6,"Max of the serie","ytd",$B19,,,"inflation adjusted"),"")</f>
        <v>92738.365638000003</v>
      </c>
      <c r="G19" s="163">
        <f>IFERROR(_xll.ECONOMATICA('Evolução Diária de Preço-Volume'!Q6,"Max of the serie","ytd",$B19,,,"inflation adjusted",,,,,{"std.tec.dtovlr=true"}),"")</f>
        <v>38700</v>
      </c>
      <c r="I19" s="164">
        <f>IFERROR(_xll.ECONOMATICA('Evolução Diária de Preço-Volume'!Q6,"Max of the serie","ytd",$B19,,,"usd"),"")</f>
        <v>15235.016278999999</v>
      </c>
      <c r="J19" s="163">
        <f>IFERROR(_xll.ECONOMATICA('Evolução Diária de Preço-Volume'!Q6,"Max of the serie","ytd",$B19,,,"usd",,,,,{"std.tec.dtovlr=true"}),"")</f>
        <v>38692</v>
      </c>
    </row>
    <row r="20" spans="2:10" ht="15.6" x14ac:dyDescent="0.3">
      <c r="B20" s="121">
        <f>IF('Variação Anual (R$-IPCA-USD)'!B19="","",'Variação Anual (R$-IPCA-USD)'!B19)</f>
        <v>39082</v>
      </c>
      <c r="C20" s="155">
        <f>IFERROR(_xll.ECONOMATICA('Evolução Diária de Preço-Volume'!Q6,"Max of the serie","ytd",$B20,,,,,,),"")</f>
        <v>44526</v>
      </c>
      <c r="D20" s="156">
        <f>IFERROR(_xll.ECONOMATICA('Evolução Diária de Preço-Volume'!Q6,"Max of the serie","ytd",$B20,,,,,,,,{"std.tec.dtovlr=true"}),"")</f>
        <v>39078</v>
      </c>
      <c r="F20" s="160">
        <f>IFERROR(_xll.ECONOMATICA('Evolução Diária de Preço-Volume'!Q6,"Max of the serie","ytd",$B20,,,"inflation adjusted"),"")</f>
        <v>119191.02039999999</v>
      </c>
      <c r="G20" s="156">
        <f>IFERROR(_xll.ECONOMATICA('Evolução Diária de Preço-Volume'!Q6,"Max of the serie","ytd",$B20,,,"inflation adjusted",,,,,{"std.tec.dtovlr=true"}),"")</f>
        <v>39078</v>
      </c>
      <c r="I20" s="160">
        <f>IFERROR(_xll.ECONOMATICA('Evolução Diária de Preço-Volume'!Q6,"Max of the serie","ytd",$B20,,,"usd"),"")</f>
        <v>20801.216090000002</v>
      </c>
      <c r="J20" s="156">
        <f>IFERROR(_xll.ECONOMATICA('Evolução Diária de Preço-Volume'!Q6,"Max of the serie","ytd",$B20,,,"usd",,,,,{"std.tec.dtovlr=true"}),"")</f>
        <v>39079</v>
      </c>
    </row>
    <row r="21" spans="2:10" ht="15.6" x14ac:dyDescent="0.3">
      <c r="B21" s="133">
        <f>IF('Variação Anual (R$-IPCA-USD)'!B20="","",'Variação Anual (R$-IPCA-USD)'!B20)</f>
        <v>39447</v>
      </c>
      <c r="C21" s="162">
        <f>IFERROR(_xll.ECONOMATICA('Evolução Diária de Preço-Volume'!Q6,"Max of the serie","ytd",$B21,,,,,,),"")</f>
        <v>65790</v>
      </c>
      <c r="D21" s="163">
        <f>IFERROR(_xll.ECONOMATICA('Evolução Diária de Preço-Volume'!Q6,"Max of the serie","ytd",$B21,,,,,,,,{"std.tec.dtovlr=true"}),"")</f>
        <v>39422</v>
      </c>
      <c r="F21" s="164">
        <f>IFERROR(_xll.ECONOMATICA('Evolução Diária de Preço-Volume'!Q6,"Max of the serie","ytd",$B21,,,"inflation adjusted"),"")</f>
        <v>169033.6384</v>
      </c>
      <c r="G21" s="163">
        <f>IFERROR(_xll.ECONOMATICA('Evolução Diária de Preço-Volume'!Q6,"Max of the serie","ytd",$B21,,,"inflation adjusted",,,,,{"std.tec.dtovlr=true"}),"")</f>
        <v>39422</v>
      </c>
      <c r="I21" s="164">
        <f>IFERROR(_xll.ECONOMATICA('Evolução Diária de Preço-Volume'!Q6,"Max of the serie","ytd",$B21,,,"usd"),"")</f>
        <v>37452.408257000003</v>
      </c>
      <c r="J21" s="163">
        <f>IFERROR(_xll.ECONOMATICA('Evolução Diária de Preço-Volume'!Q6,"Max of the serie","ytd",$B21,,,"usd",,,,,{"std.tec.dtovlr=true"}),"")</f>
        <v>39386</v>
      </c>
    </row>
    <row r="22" spans="2:10" ht="15.6" x14ac:dyDescent="0.3">
      <c r="B22" s="121">
        <f>IF('Variação Anual (R$-IPCA-USD)'!B21="","",'Variação Anual (R$-IPCA-USD)'!B21)</f>
        <v>39813</v>
      </c>
      <c r="C22" s="155">
        <f>IFERROR(_xll.ECONOMATICA('Evolução Diária de Preço-Volume'!Q6,"Max of the serie","ytd",$B22,,,,,,),"")</f>
        <v>73516</v>
      </c>
      <c r="D22" s="156">
        <f>IFERROR(_xll.ECONOMATICA('Evolução Diária de Preço-Volume'!Q6,"Max of the serie","ytd",$B22,,,,,,,,{"std.tec.dtovlr=true"}),"")</f>
        <v>39588</v>
      </c>
      <c r="F22" s="160">
        <f>IFERROR(_xll.ECONOMATICA('Evolução Diária de Preço-Volume'!Q6,"Max of the serie","ytd",$B22,,,"inflation adjusted"),"")</f>
        <v>183683.33155</v>
      </c>
      <c r="G22" s="156">
        <f>IFERROR(_xll.ECONOMATICA('Evolução Diária de Preço-Volume'!Q6,"Max of the serie","ytd",$B22,,,"inflation adjusted",,,,,{"std.tec.dtovlr=true"}),"")</f>
        <v>39588</v>
      </c>
      <c r="I22" s="160">
        <f>IFERROR(_xll.ECONOMATICA('Evolução Diária de Preço-Volume'!Q6,"Max of the serie","ytd",$B22,,,"usd"),"")</f>
        <v>44616.038882000001</v>
      </c>
      <c r="J22" s="156">
        <f>IFERROR(_xll.ECONOMATICA('Evolução Diária de Preço-Volume'!Q6,"Max of the serie","ytd",$B22,,,"usd",,,,,{"std.tec.dtovlr=true"}),"")</f>
        <v>39587</v>
      </c>
    </row>
    <row r="23" spans="2:10" ht="15.6" x14ac:dyDescent="0.3">
      <c r="B23" s="133">
        <f>IF('Variação Anual (R$-IPCA-USD)'!B22="","",'Variação Anual (R$-IPCA-USD)'!B22)</f>
        <v>40178</v>
      </c>
      <c r="C23" s="162">
        <f>IFERROR(_xll.ECONOMATICA('Evolução Diária de Preço-Volume'!Q6,"Max of the serie","ytd",$B23,,,,,,),"")</f>
        <v>69349</v>
      </c>
      <c r="D23" s="163">
        <f>IFERROR(_xll.ECONOMATICA('Evolução Diária de Preço-Volume'!Q6,"Max of the serie","ytd",$B23,,,,,,,,{"std.tec.dtovlr=true"}),"")</f>
        <v>40161</v>
      </c>
      <c r="F23" s="164">
        <f>IFERROR(_xll.ECONOMATICA('Evolução Diária de Preço-Volume'!Q6,"Max of the serie","ytd",$B23,,,"inflation adjusted"),"")</f>
        <v>160693.88342</v>
      </c>
      <c r="G23" s="163">
        <f>IFERROR(_xll.ECONOMATICA('Evolução Diária de Preço-Volume'!Q6,"Max of the serie","ytd",$B23,,,"inflation adjusted",,,,,{"std.tec.dtovlr=true"}),"")</f>
        <v>40161</v>
      </c>
      <c r="I23" s="164">
        <f>IFERROR(_xll.ECONOMATICA('Evolução Diária de Preço-Volume'!Q6,"Max of the serie","ytd",$B23,,,"usd"),"")</f>
        <v>39959.054750000003</v>
      </c>
      <c r="J23" s="163">
        <f>IFERROR(_xll.ECONOMATICA('Evolução Diária de Preço-Volume'!Q6,"Max of the serie","ytd",$B23,,,"usd",,,,,{"std.tec.dtovlr=true"}),"")</f>
        <v>40150</v>
      </c>
    </row>
    <row r="24" spans="2:10" ht="15.6" x14ac:dyDescent="0.3">
      <c r="B24" s="121">
        <f>IF('Variação Anual (R$-IPCA-USD)'!B23="","",'Variação Anual (R$-IPCA-USD)'!B23)</f>
        <v>40543</v>
      </c>
      <c r="C24" s="155">
        <f>IFERROR(_xll.ECONOMATICA('Evolução Diária de Preço-Volume'!Q6,"Max of the serie","ytd",$B24,,,,,,),"")</f>
        <v>72995</v>
      </c>
      <c r="D24" s="156">
        <f>IFERROR(_xll.ECONOMATICA('Evolução Diária de Preço-Volume'!Q6,"Max of the serie","ytd",$B24,,,,,,,,{"std.tec.dtovlr=true"}),"")</f>
        <v>40486</v>
      </c>
      <c r="F24" s="160">
        <f>IFERROR(_xll.ECONOMATICA('Evolução Diária de Preço-Volume'!Q6,"Max of the serie","ytd",$B24,,,"inflation adjusted"),"")</f>
        <v>163287.42318000001</v>
      </c>
      <c r="G24" s="156">
        <f>IFERROR(_xll.ECONOMATICA('Evolução Diária de Preço-Volume'!Q6,"Max of the serie","ytd",$B24,,,"inflation adjusted",,,,,{"std.tec.dtovlr=true"}),"")</f>
        <v>40184</v>
      </c>
      <c r="I24" s="160">
        <f>IFERROR(_xll.ECONOMATICA('Evolução Diária de Preço-Volume'!Q6,"Max of the serie","ytd",$B24,,,"usd"),"")</f>
        <v>43400.321064999996</v>
      </c>
      <c r="J24" s="156">
        <f>IFERROR(_xll.ECONOMATICA('Evolução Diária de Preço-Volume'!Q6,"Max of the serie","ytd",$B24,,,"usd",,,,,{"std.tec.dtovlr=true"}),"")</f>
        <v>40486</v>
      </c>
    </row>
    <row r="25" spans="2:10" ht="15.6" x14ac:dyDescent="0.3">
      <c r="B25" s="133">
        <f>IF('Variação Anual (R$-IPCA-USD)'!B24="","",'Variação Anual (R$-IPCA-USD)'!B24)</f>
        <v>40908</v>
      </c>
      <c r="C25" s="162">
        <f>IFERROR(_xll.ECONOMATICA('Evolução Diária de Preço-Volume'!Q6,"Max of the serie","ytd",$B25,,,,,,),"")</f>
        <v>71632</v>
      </c>
      <c r="D25" s="163">
        <f>IFERROR(_xll.ECONOMATICA('Evolução Diária de Preço-Volume'!Q6,"Max of the serie","ytd",$B25,,,,,,,,{"std.tec.dtovlr=true"}),"")</f>
        <v>40555</v>
      </c>
      <c r="F25" s="164">
        <f>IFERROR(_xll.ECONOMATICA('Evolução Diária de Preço-Volume'!Q6,"Max of the serie","ytd",$B25,,,"inflation adjusted"),"")</f>
        <v>156145.38313</v>
      </c>
      <c r="G25" s="163">
        <f>IFERROR(_xll.ECONOMATICA('Evolução Diária de Preço-Volume'!Q6,"Max of the serie","ytd",$B25,,,"inflation adjusted",,,,,{"std.tec.dtovlr=true"}),"")</f>
        <v>40555</v>
      </c>
      <c r="I25" s="164">
        <f>IFERROR(_xll.ECONOMATICA('Evolução Diária de Preço-Volume'!Q6,"Max of the serie","ytd",$B25,,,"usd"),"")</f>
        <v>43597.259230999996</v>
      </c>
      <c r="J25" s="163">
        <f>IFERROR(_xll.ECONOMATICA('Evolução Diária de Preço-Volume'!Q6,"Max of the serie","ytd",$B25,,,"usd",,,,,{"std.tec.dtovlr=true"}),"")</f>
        <v>40641</v>
      </c>
    </row>
    <row r="26" spans="2:10" ht="15.6" x14ac:dyDescent="0.3">
      <c r="B26" s="121">
        <f>IF('Variação Anual (R$-IPCA-USD)'!B25="","",'Variação Anual (R$-IPCA-USD)'!B25)</f>
        <v>41274</v>
      </c>
      <c r="C26" s="155">
        <f>IFERROR(_xll.ECONOMATICA('Evolução Diária de Preço-Volume'!Q6,"Max of the serie","ytd",$B26,,,,,,),"")</f>
        <v>68394</v>
      </c>
      <c r="D26" s="156">
        <f>IFERROR(_xll.ECONOMATICA('Evolução Diária de Preço-Volume'!Q6,"Max of the serie","ytd",$B26,,,,,,,,{"std.tec.dtovlr=true"}),"")</f>
        <v>40981</v>
      </c>
      <c r="F26" s="160">
        <f>IFERROR(_xll.ECONOMATICA('Evolução Diária de Preço-Volume'!Q6,"Max of the serie","ytd",$B26,,,"inflation adjusted"),"")</f>
        <v>138580.64517</v>
      </c>
      <c r="G26" s="156">
        <f>IFERROR(_xll.ECONOMATICA('Evolução Diária de Preço-Volume'!Q6,"Max of the serie","ytd",$B26,,,"inflation adjusted",,,,,{"std.tec.dtovlr=true"}),"")</f>
        <v>40981</v>
      </c>
      <c r="I26" s="160">
        <f>IFERROR(_xll.ECONOMATICA('Evolução Diária de Preço-Volume'!Q6,"Max of the serie","ytd",$B26,,,"usd"),"")</f>
        <v>39304.726007999998</v>
      </c>
      <c r="J26" s="156">
        <f>IFERROR(_xll.ECONOMATICA('Evolução Diária de Preço-Volume'!Q6,"Max of the serie","ytd",$B26,,,"usd",,,,,{"std.tec.dtovlr=true"}),"")</f>
        <v>40970</v>
      </c>
    </row>
    <row r="27" spans="2:10" ht="15.6" x14ac:dyDescent="0.3">
      <c r="B27" s="133">
        <f>IF('Variação Anual (R$-IPCA-USD)'!B26="","",'Variação Anual (R$-IPCA-USD)'!B26)</f>
        <v>41639</v>
      </c>
      <c r="C27" s="162">
        <f>IFERROR(_xll.ECONOMATICA('Evolução Diária de Preço-Volume'!Q6,"Max of the serie","ytd",$B27,,,,,,),"")</f>
        <v>63312</v>
      </c>
      <c r="D27" s="163">
        <f>IFERROR(_xll.ECONOMATICA('Evolução Diária de Preço-Volume'!Q6,"Max of the serie","ytd",$B27,,,,,,,,{"std.tec.dtovlr=true"}),"")</f>
        <v>41277</v>
      </c>
      <c r="F27" s="164">
        <f>IFERROR(_xll.ECONOMATICA('Evolução Diária de Preço-Volume'!Q6,"Max of the serie","ytd",$B27,,,"inflation adjusted"),"")</f>
        <v>122433.94829</v>
      </c>
      <c r="G27" s="163">
        <f>IFERROR(_xll.ECONOMATICA('Evolução Diária de Preço-Volume'!Q6,"Max of the serie","ytd",$B27,,,"inflation adjusted",,,,,{"std.tec.dtovlr=true"}),"")</f>
        <v>41277</v>
      </c>
      <c r="I27" s="164">
        <f>IFERROR(_xll.ECONOMATICA('Evolução Diária de Preço-Volume'!Q6,"Max of the serie","ytd",$B27,,,"usd"),"")</f>
        <v>30938.232994999998</v>
      </c>
      <c r="J27" s="163">
        <f>IFERROR(_xll.ECONOMATICA('Evolução Diária de Preço-Volume'!Q6,"Max of the serie","ytd",$B27,,,"usd",,,,,{"std.tec.dtovlr=true"}),"")</f>
        <v>41277</v>
      </c>
    </row>
    <row r="28" spans="2:10" ht="15.6" x14ac:dyDescent="0.3">
      <c r="B28" s="121">
        <f>IF('Variação Anual (R$-IPCA-USD)'!B27="","",'Variação Anual (R$-IPCA-USD)'!B27)</f>
        <v>42004</v>
      </c>
      <c r="C28" s="155">
        <f>IFERROR(_xll.ECONOMATICA('Evolução Diária de Preço-Volume'!Q6,"Max of the serie","ytd",$B28,,,,,,),"")</f>
        <v>61895</v>
      </c>
      <c r="D28" s="156">
        <f>IFERROR(_xll.ECONOMATICA('Evolução Diária de Preço-Volume'!Q6,"Max of the serie","ytd",$B28,,,,,,,,{"std.tec.dtovlr=true"}),"")</f>
        <v>41884</v>
      </c>
      <c r="F28" s="160">
        <f>IFERROR(_xll.ECONOMATICA('Evolução Diária de Preço-Volume'!Q6,"Max of the serie","ytd",$B28,,,"inflation adjusted"),"")</f>
        <v>108650.22709</v>
      </c>
      <c r="G28" s="156">
        <f>IFERROR(_xll.ECONOMATICA('Evolução Diária de Preço-Volume'!Q6,"Max of the serie","ytd",$B28,,,"inflation adjusted",,,,,{"std.tec.dtovlr=true"}),"")</f>
        <v>41884</v>
      </c>
      <c r="I28" s="160">
        <f>IFERROR(_xll.ECONOMATICA('Evolução Diária de Preço-Volume'!Q6,"Max of the serie","ytd",$B28,,,"usd"),"")</f>
        <v>27705.990411999999</v>
      </c>
      <c r="J28" s="156">
        <f>IFERROR(_xll.ECONOMATICA('Evolução Diária de Preço-Volume'!Q6,"Max of the serie","ytd",$B28,,,"usd",,,,,{"std.tec.dtovlr=true"}),"")</f>
        <v>41885</v>
      </c>
    </row>
    <row r="29" spans="2:10" ht="15.6" x14ac:dyDescent="0.3">
      <c r="B29" s="133">
        <f>IF('Variação Anual (R$-IPCA-USD)'!B28="","",'Variação Anual (R$-IPCA-USD)'!B28)</f>
        <v>42369</v>
      </c>
      <c r="C29" s="162">
        <f>IFERROR(_xll.ECONOMATICA('Evolução Diária de Preço-Volume'!Q6,"Max of the serie","ytd",$B29,,,,,,),"")</f>
        <v>58051</v>
      </c>
      <c r="D29" s="163">
        <f>IFERROR(_xll.ECONOMATICA('Evolução Diária de Preço-Volume'!Q6,"Max of the serie","ytd",$B29,,,,,,,,{"std.tec.dtovlr=true"}),"")</f>
        <v>42129</v>
      </c>
      <c r="F29" s="164">
        <f>IFERROR(_xll.ECONOMATICA('Evolução Diária de Preço-Volume'!Q6,"Max of the serie","ytd",$B29,,,"inflation adjusted"),"")</f>
        <v>95263.434682000006</v>
      </c>
      <c r="G29" s="163">
        <f>IFERROR(_xll.ECONOMATICA('Evolução Diária de Preço-Volume'!Q6,"Max of the serie","ytd",$B29,,,"inflation adjusted",,,,,{"std.tec.dtovlr=true"}),"")</f>
        <v>42129</v>
      </c>
      <c r="I29" s="164">
        <f>IFERROR(_xll.ECONOMATICA('Evolução Diária de Preço-Volume'!Q6,"Max of the serie","ytd",$B29,,,"usd"),"")</f>
        <v>19283.419134</v>
      </c>
      <c r="J29" s="163">
        <f>IFERROR(_xll.ECONOMATICA('Evolução Diária de Preço-Volume'!Q6,"Max of the serie","ytd",$B29,,,"usd",,,,,{"std.tec.dtovlr=true"}),"")</f>
        <v>42122</v>
      </c>
    </row>
    <row r="30" spans="2:10" ht="15.6" x14ac:dyDescent="0.3">
      <c r="B30" s="121">
        <f>IF('Variação Anual (R$-IPCA-USD)'!B29="","",'Variação Anual (R$-IPCA-USD)'!B29)</f>
        <v>42735</v>
      </c>
      <c r="C30" s="155">
        <f>IFERROR(_xll.ECONOMATICA('Evolução Diária de Preço-Volume'!Q6,"Max of the serie","ytd",$B30,,,,,,),"")</f>
        <v>64924</v>
      </c>
      <c r="D30" s="156">
        <f>IFERROR(_xll.ECONOMATICA('Evolução Diária de Preço-Volume'!Q6,"Max of the serie","ytd",$B30,,,,,,,,{"std.tec.dtovlr=true"}),"")</f>
        <v>42674</v>
      </c>
      <c r="F30" s="160">
        <f>IFERROR(_xll.ECONOMATICA('Evolução Diária de Preço-Volume'!Q6,"Max of the serie","ytd",$B30,,,"inflation adjusted"),"")</f>
        <v>95161.638212000005</v>
      </c>
      <c r="G30" s="156">
        <f>IFERROR(_xll.ECONOMATICA('Evolução Diária de Preço-Volume'!Q6,"Max of the serie","ytd",$B30,,,"inflation adjusted",,,,,{"std.tec.dtovlr=true"}),"")</f>
        <v>42674</v>
      </c>
      <c r="I30" s="160">
        <f>IFERROR(_xll.ECONOMATICA('Evolução Diária de Preço-Volume'!Q6,"Max of the serie","ytd",$B30,,,"usd"),"")</f>
        <v>20474.465424999999</v>
      </c>
      <c r="J30" s="156">
        <f>IFERROR(_xll.ECONOMATICA('Evolução Diária de Preço-Volume'!Q6,"Max of the serie","ytd",$B30,,,"usd",,,,,{"std.tec.dtovlr=true"}),"")</f>
        <v>42668</v>
      </c>
    </row>
    <row r="31" spans="2:10" ht="15.6" x14ac:dyDescent="0.3">
      <c r="B31" s="133">
        <f>IF('Variação Anual (R$-IPCA-USD)'!B30="","",'Variação Anual (R$-IPCA-USD)'!B30)</f>
        <v>43100</v>
      </c>
      <c r="C31" s="162">
        <f>IFERROR(_xll.ECONOMATICA('Evolução Diária de Preço-Volume'!Q6,"Max of the serie","ytd",$B31,,,,,,),"")</f>
        <v>76989.789999999994</v>
      </c>
      <c r="D31" s="163">
        <f>IFERROR(_xll.ECONOMATICA('Evolução Diária de Preço-Volume'!Q6,"Max of the serie","ytd",$B31,,,,,,,,{"std.tec.dtovlr=true"}),"")</f>
        <v>43021</v>
      </c>
      <c r="F31" s="164">
        <f>IFERROR(_xll.ECONOMATICA('Evolução Diária de Preço-Volume'!Q6,"Max of the serie","ytd",$B31,,,"inflation adjusted"),"")</f>
        <v>110340.23136000001</v>
      </c>
      <c r="G31" s="163">
        <f>IFERROR(_xll.ECONOMATICA('Evolução Diária de Preço-Volume'!Q6,"Max of the serie","ytd",$B31,,,"inflation adjusted",,,,,{"std.tec.dtovlr=true"}),"")</f>
        <v>43021</v>
      </c>
      <c r="I31" s="164">
        <f>IFERROR(_xll.ECONOMATICA('Evolução Diária de Preço-Volume'!Q6,"Max of the serie","ytd",$B31,,,"usd"),"")</f>
        <v>24458.387353999999</v>
      </c>
      <c r="J31" s="163">
        <f>IFERROR(_xll.ECONOMATICA('Evolução Diária de Preço-Volume'!Q6,"Max of the serie","ytd",$B31,,,"usd",,,,,{"std.tec.dtovlr=true"}),"")</f>
        <v>43012</v>
      </c>
    </row>
    <row r="32" spans="2:10" ht="15.6" x14ac:dyDescent="0.3">
      <c r="B32" s="121">
        <f>IF('Variação Anual (R$-IPCA-USD)'!B31="","",'Variação Anual (R$-IPCA-USD)'!B31)</f>
        <v>43465</v>
      </c>
      <c r="C32" s="155">
        <f>IFERROR(_xll.ECONOMATICA('Evolução Diária de Preço-Volume'!Q6,"Max of the serie","ytd",$B32,,,,,,),"")</f>
        <v>89820.09</v>
      </c>
      <c r="D32" s="156">
        <f>IFERROR(_xll.ECONOMATICA('Evolução Diária de Preço-Volume'!Q6,"Max of the serie","ytd",$B32,,,,,,,,{"std.tec.dtovlr=true"}),"")</f>
        <v>43437</v>
      </c>
      <c r="F32" s="160">
        <f>IFERROR(_xll.ECONOMATICA('Evolução Diária de Preço-Volume'!Q6,"Max of the serie","ytd",$B32,,,"inflation adjusted"),"")</f>
        <v>123841.69249</v>
      </c>
      <c r="G32" s="156">
        <f>IFERROR(_xll.ECONOMATICA('Evolução Diária de Preço-Volume'!Q6,"Max of the serie","ytd",$B32,,,"inflation adjusted",,,,,{"std.tec.dtovlr=true"}),"")</f>
        <v>43157</v>
      </c>
      <c r="I32" s="160">
        <f>IFERROR(_xll.ECONOMATICA('Evolução Diária de Preço-Volume'!Q6,"Max of the serie","ytd",$B32,,,"usd"),"")</f>
        <v>27195.815579999999</v>
      </c>
      <c r="J32" s="156">
        <f>IFERROR(_xll.ECONOMATICA('Evolução Diária de Preço-Volume'!Q6,"Max of the serie","ytd",$B32,,,"usd",,,,,{"std.tec.dtovlr=true"}),"")</f>
        <v>43126</v>
      </c>
    </row>
    <row r="33" spans="2:10" ht="15.6" x14ac:dyDescent="0.3">
      <c r="B33" s="133">
        <f>IF('Variação Anual (R$-IPCA-USD)'!B32="","",'Variação Anual (R$-IPCA-USD)'!B32)</f>
        <v>43830</v>
      </c>
      <c r="C33" s="162">
        <f>IFERROR(_xll.ECONOMATICA('Evolução Diária de Preço-Volume'!Q6,"Max of the serie","ytd",$B33,,,,,,),"")</f>
        <v>117203.2</v>
      </c>
      <c r="D33" s="163">
        <f>IFERROR(_xll.ECONOMATICA('Evolução Diária de Preço-Volume'!Q6,"Max of the serie","ytd",$B33,,,,,,,,{"std.tec.dtovlr=true"}),"")</f>
        <v>43825</v>
      </c>
      <c r="F33" s="164">
        <f>IFERROR(_xll.ECONOMATICA('Evolução Diária de Preço-Volume'!Q6,"Max of the serie","ytd",$B33,,,"inflation adjusted"),"")</f>
        <v>155233.77346</v>
      </c>
      <c r="G33" s="163">
        <f>IFERROR(_xll.ECONOMATICA('Evolução Diária de Preço-Volume'!Q6,"Max of the serie","ytd",$B33,,,"inflation adjusted",,,,,{"std.tec.dtovlr=true"}),"")</f>
        <v>43825</v>
      </c>
      <c r="I33" s="164">
        <f>IFERROR(_xll.ECONOMATICA('Evolução Diária de Preço-Volume'!Q6,"Max of the serie","ytd",$B33,,,"usd"),"")</f>
        <v>28867.072240000001</v>
      </c>
      <c r="J33" s="163">
        <f>IFERROR(_xll.ECONOMATICA('Evolução Diária de Preço-Volume'!Q6,"Max of the serie","ytd",$B33,,,"usd",,,,,{"std.tec.dtovlr=true"}),"")</f>
        <v>43825</v>
      </c>
    </row>
    <row r="34" spans="2:10" ht="15.6" x14ac:dyDescent="0.3">
      <c r="B34" s="121">
        <f>IF('Variação Anual (R$-IPCA-USD)'!B33="","",'Variação Anual (R$-IPCA-USD)'!B33)</f>
        <v>44196</v>
      </c>
      <c r="C34" s="155">
        <f>IFERROR(_xll.ECONOMATICA('Evolução Diária de Preço-Volume'!Q6,"Max of the serie","ytd",$B34,,,,,,),"")</f>
        <v>119527.63</v>
      </c>
      <c r="D34" s="156">
        <f>IFERROR(_xll.ECONOMATICA('Evolução Diária de Preço-Volume'!Q6,"Max of the serie","ytd",$B34,,,,,,,,{"std.tec.dtovlr=true"}),"")</f>
        <v>43853</v>
      </c>
      <c r="F34" s="160">
        <f>IFERROR(_xll.ECONOMATICA('Evolução Diária de Preço-Volume'!Q6,"Max of the serie","ytd",$B34,,,"inflation adjusted"),"")</f>
        <v>156512.54972000001</v>
      </c>
      <c r="G34" s="156">
        <f>IFERROR(_xll.ECONOMATICA('Evolução Diária de Preço-Volume'!Q6,"Max of the serie","ytd",$B34,,,"inflation adjusted",,,,,{"std.tec.dtovlr=true"}),"")</f>
        <v>43853</v>
      </c>
      <c r="I34" s="160">
        <f>IFERROR(_xll.ECONOMATICA('Evolução Diária de Preço-Volume'!Q6,"Max of the serie","ytd",$B34,,,"usd"),"")</f>
        <v>29486.260662000001</v>
      </c>
      <c r="J34" s="156">
        <f>IFERROR(_xll.ECONOMATICA('Evolução Diária de Preço-Volume'!Q6,"Max of the serie","ytd",$B34,,,"usd",,,,,{"std.tec.dtovlr=true"}),"")</f>
        <v>43832</v>
      </c>
    </row>
    <row r="35" spans="2:10" ht="15.6" x14ac:dyDescent="0.3">
      <c r="B35" s="133">
        <f>IF('Variação Anual (R$-IPCA-USD)'!B34="","",'Variação Anual (R$-IPCA-USD)'!B34)</f>
        <v>44561</v>
      </c>
      <c r="C35" s="162">
        <f>IFERROR(_xll.ECONOMATICA('Evolução Diária de Preço-Volume'!Q6,"Max of the serie","ytd",$B35,,,,,,),"")</f>
        <v>130776.27</v>
      </c>
      <c r="D35" s="163">
        <f>IFERROR(_xll.ECONOMATICA('Evolução Diária de Preço-Volume'!Q6,"Max of the serie","ytd",$B35,,,,,,,,{"std.tec.dtovlr=true"}),"")</f>
        <v>44354</v>
      </c>
      <c r="F35" s="164">
        <f>IFERROR(_xll.ECONOMATICA('Evolução Diária de Preço-Volume'!Q6,"Max of the serie","ytd",$B35,,,"inflation adjusted"),"")</f>
        <v>158731.76079999999</v>
      </c>
      <c r="G35" s="163">
        <f>IFERROR(_xll.ECONOMATICA('Evolução Diária de Preço-Volume'!Q6,"Max of the serie","ytd",$B35,,,"inflation adjusted",,,,,{"std.tec.dtovlr=true"}),"")</f>
        <v>44354</v>
      </c>
      <c r="I35" s="164">
        <f>IFERROR(_xll.ECONOMATICA('Evolução Diária de Preço-Volume'!Q6,"Max of the serie","ytd",$B35,,,"usd"),"")</f>
        <v>26282.772895999999</v>
      </c>
      <c r="J35" s="163">
        <f>IFERROR(_xll.ECONOMATICA('Evolução Diária de Preço-Volume'!Q6,"Max of the serie","ytd",$B35,,,"usd",,,,,{"std.tec.dtovlr=true"}),"")</f>
        <v>44371</v>
      </c>
    </row>
    <row r="36" spans="2:10" ht="15.6" x14ac:dyDescent="0.3">
      <c r="B36" s="121">
        <f>IF('Variação Anual (R$-IPCA-USD)'!B35="","",'Variação Anual (R$-IPCA-USD)'!B35)</f>
        <v>44926</v>
      </c>
      <c r="C36" s="155">
        <f>IFERROR(_xll.ECONOMATICA('Evolução Diária de Preço-Volume'!Q6,"Max of the serie","ytd",$B36,,,,,,),"")</f>
        <v>121570.15</v>
      </c>
      <c r="D36" s="156">
        <f>IFERROR(_xll.ECONOMATICA('Evolução Diária de Preço-Volume'!Q6,"Max of the serie","ytd",$B36,,,,,,,,{"std.tec.dtovlr=true"}),"")</f>
        <v>44652</v>
      </c>
      <c r="F36" s="160">
        <f>IFERROR(_xll.ECONOMATICA('Evolução Diária de Preço-Volume'!Q6,"Max of the serie","ytd",$B36,,,"inflation adjusted"),"")</f>
        <v>134795.66118</v>
      </c>
      <c r="G36" s="156">
        <f>IFERROR(_xll.ECONOMATICA('Evolução Diária de Preço-Volume'!Q6,"Max of the serie","ytd",$B36,,,"inflation adjusted",,,,,{"std.tec.dtovlr=true"}),"")</f>
        <v>44650</v>
      </c>
      <c r="I36" s="160">
        <f>IFERROR(_xll.ECONOMATICA('Evolução Diária de Preço-Volume'!Q6,"Max of the serie","ytd",$B36,,,"usd"),"")</f>
        <v>26265.188955000001</v>
      </c>
      <c r="J36" s="156">
        <f>IFERROR(_xll.ECONOMATICA('Evolução Diária de Preço-Volume'!Q6,"Max of the serie","ytd",$B36,,,"usd",,,,,{"std.tec.dtovlr=true"}),"")</f>
        <v>44655</v>
      </c>
    </row>
    <row r="37" spans="2:10" ht="15.6" x14ac:dyDescent="0.3">
      <c r="B37" s="133">
        <f>IF('Variação Anual (R$-IPCA-USD)'!B36="","",'Variação Anual (R$-IPCA-USD)'!B36)</f>
        <v>45291</v>
      </c>
      <c r="C37" s="162">
        <f>IFERROR(_xll.ECONOMATICA('Evolução Diária de Preço-Volume'!Q6,"Max of the serie","ytd",$B37,,,,,,),"")</f>
        <v>134193.72</v>
      </c>
      <c r="D37" s="163">
        <f>IFERROR(_xll.ECONOMATICA('Evolução Diária de Preço-Volume'!Q6,"Max of the serie","ytd",$B37,,,,,,,,{"std.tec.dtovlr=true"}),"")</f>
        <v>45287</v>
      </c>
      <c r="F37" s="164">
        <f>IFERROR(_xll.ECONOMATICA('Evolução Diária de Preço-Volume'!Q6,"Max of the serie","ytd",$B37,,,"inflation adjusted"),"")</f>
        <v>138794.89993000001</v>
      </c>
      <c r="G37" s="163">
        <f>IFERROR(_xll.ECONOMATICA('Evolução Diária de Preço-Volume'!Q6,"Max of the serie","ytd",$B37,,,"inflation adjusted",,,,,{"std.tec.dtovlr=true"}),"")</f>
        <v>45287</v>
      </c>
      <c r="I37" s="164">
        <f>IFERROR(_xll.ECONOMATICA('Evolução Diária de Preço-Volume'!Q6,"Max of the serie","ytd",$B37,,,"usd"),"")</f>
        <v>27779.927959000001</v>
      </c>
      <c r="J37" s="163">
        <f>IFERROR(_xll.ECONOMATICA('Evolução Diária de Preço-Volume'!Q6,"Max of the serie","ytd",$B37,,,"usd",,,,,{"std.tec.dtovlr=true"}),"")</f>
        <v>45287</v>
      </c>
    </row>
    <row r="38" spans="2:10" ht="15.6" x14ac:dyDescent="0.3">
      <c r="B38" s="121">
        <f>IF('Variação Anual (R$-IPCA-USD)'!B37="","",'Variação Anual (R$-IPCA-USD)'!B37)</f>
        <v>45657</v>
      </c>
      <c r="C38" s="155">
        <f>IFERROR(_xll.ECONOMATICA('Evolução Diária de Preço-Volume'!Q6,"Max of the serie","ytd",$B38,,,,,,),"")</f>
        <v>137343.96</v>
      </c>
      <c r="D38" s="156">
        <f>IFERROR(_xll.ECONOMATICA('Evolução Diária de Preço-Volume'!Q6,"Max of the serie","ytd",$B38,,,,,,,,{"std.tec.dtovlr=true"}),"")</f>
        <v>45532</v>
      </c>
      <c r="F38" s="160">
        <f>IFERROR(_xll.ECONOMATICA('Evolução Diária de Preço-Volume'!Q6,"Max of the serie","ytd",$B38,,,"inflation adjusted"),"")</f>
        <v>137316.49119999999</v>
      </c>
      <c r="G38" s="156">
        <f>IFERROR(_xll.ECONOMATICA('Evolução Diária de Preço-Volume'!Q6,"Max of the serie","ytd",$B38,,,"inflation adjusted",,,,,{"std.tec.dtovlr=true"}),"")</f>
        <v>45532</v>
      </c>
      <c r="I38" s="160">
        <f>IFERROR(_xll.ECONOMATICA('Evolução Diária de Preço-Volume'!Q6,"Max of the serie","ytd",$B38,,,"usd"),"")</f>
        <v>27127.449096</v>
      </c>
      <c r="J38" s="156">
        <f>IFERROR(_xll.ECONOMATICA('Evolução Diária de Preço-Volume'!Q6,"Max of the serie","ytd",$B38,,,"usd",,,,,{"std.tec.dtovlr=true"}),"")</f>
        <v>45293</v>
      </c>
    </row>
    <row r="39" spans="2:10" ht="15.6" x14ac:dyDescent="0.3">
      <c r="B39" s="133" t="str">
        <f>IF('Variação Anual (R$-IPCA-USD)'!B38="","",'Variação Anual (R$-IPCA-USD)'!B38)</f>
        <v/>
      </c>
      <c r="C39" s="162" t="str">
        <f>IFERROR(_xll.ECONOMATICA('Evolução Diária de Preço-Volume'!Q6,"Max of the serie","ytd",$B39,,,,,,),"")</f>
        <v/>
      </c>
      <c r="D39" s="163" t="str">
        <f>IFERROR(_xll.ECONOMATICA('Evolução Diária de Preço-Volume'!Q6,"Max of the serie","ytd",$B39,,,,,,,,{"std.tec.dtovlr=true"}),"")</f>
        <v/>
      </c>
      <c r="F39" s="164" t="str">
        <f>IFERROR(_xll.ECONOMATICA('Evolução Diária de Preço-Volume'!Q6,"Max of the serie","ytd",$B39,,,"inflation adjusted"),"")</f>
        <v/>
      </c>
      <c r="G39" s="163" t="str">
        <f>IFERROR(_xll.ECONOMATICA('Evolução Diária de Preço-Volume'!Q6,"Max of the serie","ytd",$B39,,,"inflation adjusted",,,,,{"std.tec.dtovlr=true"}),"")</f>
        <v/>
      </c>
      <c r="I39" s="164" t="str">
        <f>IFERROR(_xll.ECONOMATICA('Evolução Diária de Preço-Volume'!Q6,"Max of the serie","ytd",$B39,,,"usd"),"")</f>
        <v/>
      </c>
      <c r="J39" s="163" t="str">
        <f>IFERROR(_xll.ECONOMATICA('Evolução Diária de Preço-Volume'!Q6,"Max of the serie","ytd",$B39,,,"usd",,,,,{"std.tec.dtovlr=true"}),"")</f>
        <v/>
      </c>
    </row>
    <row r="40" spans="2:10" ht="15.6" x14ac:dyDescent="0.3">
      <c r="B40" s="121" t="str">
        <f>IF('Variação Anual (R$-IPCA-USD)'!B39="","",'Variação Anual (R$-IPCA-USD)'!B39)</f>
        <v/>
      </c>
      <c r="C40" s="155" t="str">
        <f>IFERROR(_xll.ECONOMATICA('Evolução Diária de Preço-Volume'!Q6,"Max of the serie","ytd",$B40,,,,,,),"")</f>
        <v/>
      </c>
      <c r="D40" s="156" t="str">
        <f>IFERROR(_xll.ECONOMATICA('Evolução Diária de Preço-Volume'!Q6,"Max of the serie","ytd",$B40,,,,,,,,{"std.tec.dtovlr=true"}),"")</f>
        <v/>
      </c>
      <c r="F40" s="160" t="str">
        <f>IFERROR(_xll.ECONOMATICA('Evolução Diária de Preço-Volume'!Q6,"Max of the serie","ytd",$B40,,,"inflation adjusted"),"")</f>
        <v/>
      </c>
      <c r="G40" s="156" t="str">
        <f>IFERROR(_xll.ECONOMATICA('Evolução Diária de Preço-Volume'!Q6,"Max of the serie","ytd",$B40,,,"inflation adjusted",,,,,{"std.tec.dtovlr=true"}),"")</f>
        <v/>
      </c>
      <c r="I40" s="160" t="str">
        <f>IFERROR(_xll.ECONOMATICA('Evolução Diária de Preço-Volume'!Q6,"Max of the serie","ytd",$B40,,,"usd"),"")</f>
        <v/>
      </c>
      <c r="J40" s="156" t="str">
        <f>IFERROR(_xll.ECONOMATICA('Evolução Diária de Preço-Volume'!Q6,"Max of the serie","ytd",$B40,,,"usd",,,,,{"std.tec.dtovlr=true"}),"")</f>
        <v/>
      </c>
    </row>
    <row r="41" spans="2:10" ht="15.6" x14ac:dyDescent="0.3">
      <c r="B41" s="133" t="str">
        <f>IF('Variação Anual (R$-IPCA-USD)'!B40="","",'Variação Anual (R$-IPCA-USD)'!B40)</f>
        <v/>
      </c>
      <c r="C41" s="162" t="str">
        <f>IFERROR(_xll.ECONOMATICA('Evolução Diária de Preço-Volume'!Q6,"Max of the serie","ytd",$B41,,,,,,),"")</f>
        <v/>
      </c>
      <c r="D41" s="163" t="str">
        <f>IFERROR(_xll.ECONOMATICA('Evolução Diária de Preço-Volume'!Q6,"Max of the serie","ytd",$B41,,,,,,,,{"std.tec.dtovlr=true"}),"")</f>
        <v/>
      </c>
      <c r="F41" s="164" t="str">
        <f>IFERROR(_xll.ECONOMATICA('Evolução Diária de Preço-Volume'!Q6,"Max of the serie","ytd",$B41,,,"inflation adjusted"),"")</f>
        <v/>
      </c>
      <c r="G41" s="163" t="str">
        <f>IFERROR(_xll.ECONOMATICA('Evolução Diária de Preço-Volume'!Q6,"Max of the serie","ytd",$B41,,,"inflation adjusted",,,,,{"std.tec.dtovlr=true"}),"")</f>
        <v/>
      </c>
      <c r="I41" s="164" t="str">
        <f>IFERROR(_xll.ECONOMATICA('Evolução Diária de Preço-Volume'!Q6,"Max of the serie","ytd",$B41,,,"usd"),"")</f>
        <v/>
      </c>
      <c r="J41" s="163" t="str">
        <f>IFERROR(_xll.ECONOMATICA('Evolução Diária de Preço-Volume'!Q6,"Max of the serie","ytd",$B41,,,"usd",,,,,{"std.tec.dtovlr=true"}),"")</f>
        <v/>
      </c>
    </row>
    <row r="42" spans="2:10" ht="15.6" x14ac:dyDescent="0.3">
      <c r="B42" s="121" t="str">
        <f>IF('Variação Anual (R$-IPCA-USD)'!B41="","",'Variação Anual (R$-IPCA-USD)'!B41)</f>
        <v/>
      </c>
      <c r="C42" s="155" t="str">
        <f>IFERROR(_xll.ECONOMATICA('Evolução Diária de Preço-Volume'!Q6,"Max of the serie","ytd",$B42,,,,,,),"")</f>
        <v/>
      </c>
      <c r="D42" s="156" t="str">
        <f>IFERROR(_xll.ECONOMATICA('Evolução Diária de Preço-Volume'!Q6,"Max of the serie","ytd",$B42,,,,,,,,{"std.tec.dtovlr=true"}),"")</f>
        <v/>
      </c>
      <c r="F42" s="160" t="str">
        <f>IFERROR(_xll.ECONOMATICA('Evolução Diária de Preço-Volume'!Q6,"Max of the serie","ytd",$B42,,,"inflation adjusted"),"")</f>
        <v/>
      </c>
      <c r="G42" s="156" t="str">
        <f>IFERROR(_xll.ECONOMATICA('Evolução Diária de Preço-Volume'!Q6,"Max of the serie","ytd",$B42,,,"inflation adjusted",,,,,{"std.tec.dtovlr=true"}),"")</f>
        <v/>
      </c>
      <c r="I42" s="160" t="str">
        <f>IFERROR(_xll.ECONOMATICA('Evolução Diária de Preço-Volume'!Q6,"Max of the serie","ytd",$B42,,,"usd"),"")</f>
        <v/>
      </c>
      <c r="J42" s="156" t="str">
        <f>IFERROR(_xll.ECONOMATICA('Evolução Diária de Preço-Volume'!Q6,"Max of the serie","ytd",$B42,,,"usd",,,,,{"std.tec.dtovlr=true"}),"")</f>
        <v/>
      </c>
    </row>
    <row r="43" spans="2:10" ht="15.6" x14ac:dyDescent="0.3">
      <c r="B43" s="133" t="str">
        <f>IF('Variação Anual (R$-IPCA-USD)'!B42="","",'Variação Anual (R$-IPCA-USD)'!B42)</f>
        <v/>
      </c>
      <c r="C43" s="162" t="str">
        <f>IFERROR(_xll.ECONOMATICA('Evolução Diária de Preço-Volume'!Q6,"Max of the serie","ytd",$B43,,,,,,),"")</f>
        <v/>
      </c>
      <c r="D43" s="163" t="str">
        <f>IFERROR(_xll.ECONOMATICA('Evolução Diária de Preço-Volume'!Q6,"Max of the serie","ytd",$B43,,,,,,,,{"std.tec.dtovlr=true"}),"")</f>
        <v/>
      </c>
      <c r="F43" s="164" t="str">
        <f>IFERROR(_xll.ECONOMATICA('Evolução Diária de Preço-Volume'!Q6,"Max of the serie","ytd",$B43,,,"inflation adjusted"),"")</f>
        <v/>
      </c>
      <c r="G43" s="163" t="str">
        <f>IFERROR(_xll.ECONOMATICA('Evolução Diária de Preço-Volume'!Q6,"Max of the serie","ytd",$B43,,,"inflation adjusted",,,,,{"std.tec.dtovlr=true"}),"")</f>
        <v/>
      </c>
      <c r="I43" s="164" t="str">
        <f>IFERROR(_xll.ECONOMATICA('Evolução Diária de Preço-Volume'!Q6,"Max of the serie","ytd",$B43,,,"usd"),"")</f>
        <v/>
      </c>
      <c r="J43" s="163" t="str">
        <f>IFERROR(_xll.ECONOMATICA('Evolução Diária de Preço-Volume'!Q6,"Max of the serie","ytd",$B43,,,"usd",,,,,{"std.tec.dtovlr=true"}),"")</f>
        <v/>
      </c>
    </row>
    <row r="44" spans="2:10" ht="15.6" x14ac:dyDescent="0.3">
      <c r="B44" s="121" t="str">
        <f>IF('Variação Anual (R$-IPCA-USD)'!B43="","",'Variação Anual (R$-IPCA-USD)'!B43)</f>
        <v/>
      </c>
      <c r="C44" s="155" t="str">
        <f>IFERROR(_xll.ECONOMATICA('Evolução Diária de Preço-Volume'!Q6,"Max of the serie","ytd",$B44,,,,,,),"")</f>
        <v/>
      </c>
      <c r="D44" s="156" t="str">
        <f>IFERROR(_xll.ECONOMATICA('Evolução Diária de Preço-Volume'!Q6,"Max of the serie","ytd",$B44,,,,,,,,{"std.tec.dtovlr=true"}),"")</f>
        <v/>
      </c>
      <c r="F44" s="160" t="str">
        <f>IFERROR(_xll.ECONOMATICA('Evolução Diária de Preço-Volume'!Q6,"Max of the serie","ytd",$B44,,,"inflation adjusted"),"")</f>
        <v/>
      </c>
      <c r="G44" s="156" t="str">
        <f>IFERROR(_xll.ECONOMATICA('Evolução Diária de Preço-Volume'!Q6,"Max of the serie","ytd",$B44,,,"inflation adjusted",,,,,{"std.tec.dtovlr=true"}),"")</f>
        <v/>
      </c>
      <c r="I44" s="160" t="str">
        <f>IFERROR(_xll.ECONOMATICA('Evolução Diária de Preço-Volume'!Q6,"Max of the serie","ytd",$B44,,,"usd"),"")</f>
        <v/>
      </c>
      <c r="J44" s="156" t="str">
        <f>IFERROR(_xll.ECONOMATICA('Evolução Diária de Preço-Volume'!Q6,"Max of the serie","ytd",$B44,,,"usd",,,,,{"std.tec.dtovlr=true"}),"")</f>
        <v/>
      </c>
    </row>
    <row r="45" spans="2:10" ht="15.6" x14ac:dyDescent="0.3">
      <c r="B45" s="133" t="str">
        <f>IF('Variação Anual (R$-IPCA-USD)'!B44="","",'Variação Anual (R$-IPCA-USD)'!B44)</f>
        <v/>
      </c>
      <c r="C45" s="162" t="str">
        <f>IFERROR(_xll.ECONOMATICA('Evolução Diária de Preço-Volume'!Q6,"Max of the serie","ytd",$B45,,,,,,),"")</f>
        <v/>
      </c>
      <c r="D45" s="163" t="str">
        <f>IFERROR(_xll.ECONOMATICA('Evolução Diária de Preço-Volume'!Q6,"Max of the serie","ytd",$B45,,,,,,,,{"std.tec.dtovlr=true"}),"")</f>
        <v/>
      </c>
      <c r="F45" s="164" t="str">
        <f>IFERROR(_xll.ECONOMATICA('Evolução Diária de Preço-Volume'!Q6,"Max of the serie","ytd",$B45,,,"inflation adjusted"),"")</f>
        <v/>
      </c>
      <c r="G45" s="163" t="str">
        <f>IFERROR(_xll.ECONOMATICA('Evolução Diária de Preço-Volume'!Q6,"Max of the serie","ytd",$B45,,,"inflation adjusted",,,,,{"std.tec.dtovlr=true"}),"")</f>
        <v/>
      </c>
      <c r="I45" s="164" t="str">
        <f>IFERROR(_xll.ECONOMATICA('Evolução Diária de Preço-Volume'!Q6,"Max of the serie","ytd",$B45,,,"usd"),"")</f>
        <v/>
      </c>
      <c r="J45" s="163" t="str">
        <f>IFERROR(_xll.ECONOMATICA('Evolução Diária de Preço-Volume'!Q6,"Max of the serie","ytd",$B45,,,"usd",,,,,{"std.tec.dtovlr=true"}),"")</f>
        <v/>
      </c>
    </row>
    <row r="46" spans="2:10" ht="15.6" x14ac:dyDescent="0.3">
      <c r="B46" s="121" t="str">
        <f>IF('Variação Anual (R$-IPCA-USD)'!B45="","",'Variação Anual (R$-IPCA-USD)'!B45)</f>
        <v/>
      </c>
      <c r="C46" s="155" t="str">
        <f>IFERROR(_xll.ECONOMATICA('Evolução Diária de Preço-Volume'!Q6,"Max of the serie","ytd",$B46,,,,,,),"")</f>
        <v/>
      </c>
      <c r="D46" s="156" t="str">
        <f>IFERROR(_xll.ECONOMATICA('Evolução Diária de Preço-Volume'!Q6,"Max of the serie","ytd",$B46,,,,,,,,{"std.tec.dtovlr=true"}),"")</f>
        <v/>
      </c>
      <c r="F46" s="160" t="str">
        <f>IFERROR(_xll.ECONOMATICA('Evolução Diária de Preço-Volume'!Q6,"Max of the serie","ytd",$B46,,,"inflation adjusted"),"")</f>
        <v/>
      </c>
      <c r="G46" s="156" t="str">
        <f>IFERROR(_xll.ECONOMATICA('Evolução Diária de Preço-Volume'!Q6,"Max of the serie","ytd",$B46,,,"inflation adjusted",,,,,{"std.tec.dtovlr=true"}),"")</f>
        <v/>
      </c>
      <c r="I46" s="160" t="str">
        <f>IFERROR(_xll.ECONOMATICA('Evolução Diária de Preço-Volume'!Q6,"Max of the serie","ytd",$B46,,,"usd"),"")</f>
        <v/>
      </c>
      <c r="J46" s="156" t="str">
        <f>IFERROR(_xll.ECONOMATICA('Evolução Diária de Preço-Volume'!Q6,"Max of the serie","ytd",$B46,,,"usd",,,,,{"std.tec.dtovlr=true"}),"")</f>
        <v/>
      </c>
    </row>
    <row r="47" spans="2:10" ht="15.6" x14ac:dyDescent="0.3">
      <c r="B47" s="133" t="str">
        <f>IF('Variação Anual (R$-IPCA-USD)'!B46="","",'Variação Anual (R$-IPCA-USD)'!B46)</f>
        <v/>
      </c>
      <c r="C47" s="162" t="str">
        <f>IFERROR(_xll.ECONOMATICA('Evolução Diária de Preço-Volume'!Q6,"Max of the serie","ytd",$B47,,,,,,),"")</f>
        <v/>
      </c>
      <c r="D47" s="163" t="str">
        <f>IFERROR(_xll.ECONOMATICA('Evolução Diária de Preço-Volume'!Q6,"Max of the serie","ytd",$B47,,,,,,,,{"std.tec.dtovlr=true"}),"")</f>
        <v/>
      </c>
      <c r="F47" s="164" t="str">
        <f>IFERROR(_xll.ECONOMATICA('Evolução Diária de Preço-Volume'!Q6,"Max of the serie","ytd",$B47,,,"inflation adjusted"),"")</f>
        <v/>
      </c>
      <c r="G47" s="163" t="str">
        <f>IFERROR(_xll.ECONOMATICA('Evolução Diária de Preço-Volume'!Q6,"Max of the serie","ytd",$B47,,,"inflation adjusted",,,,,{"std.tec.dtovlr=true"}),"")</f>
        <v/>
      </c>
      <c r="I47" s="164" t="str">
        <f>IFERROR(_xll.ECONOMATICA('Evolução Diária de Preço-Volume'!Q6,"Max of the serie","ytd",$B47,,,"usd"),"")</f>
        <v/>
      </c>
      <c r="J47" s="163" t="str">
        <f>IFERROR(_xll.ECONOMATICA('Evolução Diária de Preço-Volume'!Q6,"Max of the serie","ytd",$B47,,,"usd",,,,,{"std.tec.dtovlr=true"}),"")</f>
        <v/>
      </c>
    </row>
    <row r="48" spans="2:10" ht="15.6" x14ac:dyDescent="0.3">
      <c r="B48" s="121" t="str">
        <f>IF('Variação Anual (R$-IPCA-USD)'!B47="","",'Variação Anual (R$-IPCA-USD)'!B47)</f>
        <v/>
      </c>
      <c r="C48" s="155" t="str">
        <f>IFERROR(_xll.ECONOMATICA('Evolução Diária de Preço-Volume'!Q6,"Max of the serie","ytd",$B48,,,,,,),"")</f>
        <v/>
      </c>
      <c r="D48" s="156" t="str">
        <f>IFERROR(_xll.ECONOMATICA('Evolução Diária de Preço-Volume'!Q6,"Max of the serie","ytd",$B48,,,,,,,,{"std.tec.dtovlr=true"}),"")</f>
        <v/>
      </c>
      <c r="F48" s="160" t="str">
        <f>IFERROR(_xll.ECONOMATICA('Evolução Diária de Preço-Volume'!Q6,"Max of the serie","ytd",$B48,,,"inflation adjusted"),"")</f>
        <v/>
      </c>
      <c r="G48" s="156" t="str">
        <f>IFERROR(_xll.ECONOMATICA('Evolução Diária de Preço-Volume'!Q6,"Max of the serie","ytd",$B48,,,"inflation adjusted",,,,,{"std.tec.dtovlr=true"}),"")</f>
        <v/>
      </c>
      <c r="I48" s="160" t="str">
        <f>IFERROR(_xll.ECONOMATICA('Evolução Diária de Preço-Volume'!Q6,"Max of the serie","ytd",$B48,,,"usd"),"")</f>
        <v/>
      </c>
      <c r="J48" s="156" t="str">
        <f>IFERROR(_xll.ECONOMATICA('Evolução Diária de Preço-Volume'!Q6,"Max of the serie","ytd",$B48,,,"usd",,,,,{"std.tec.dtovlr=true"}),"")</f>
        <v/>
      </c>
    </row>
    <row r="49" spans="2:10" ht="15.6" x14ac:dyDescent="0.3">
      <c r="B49" s="133" t="str">
        <f>IF('Variação Anual (R$-IPCA-USD)'!B48="","",'Variação Anual (R$-IPCA-USD)'!B48)</f>
        <v/>
      </c>
      <c r="C49" s="162" t="str">
        <f>IFERROR(_xll.ECONOMATICA('Evolução Diária de Preço-Volume'!Q6,"Max of the serie","ytd",$B49,,,,,,),"")</f>
        <v/>
      </c>
      <c r="D49" s="163" t="str">
        <f>IFERROR(_xll.ECONOMATICA('Evolução Diária de Preço-Volume'!Q6,"Max of the serie","ytd",$B49,,,,,,,,{"std.tec.dtovlr=true"}),"")</f>
        <v/>
      </c>
      <c r="F49" s="164" t="str">
        <f>IFERROR(_xll.ECONOMATICA('Evolução Diária de Preço-Volume'!Q6,"Max of the serie","ytd",$B49,,,"inflation adjusted"),"")</f>
        <v/>
      </c>
      <c r="G49" s="163" t="str">
        <f>IFERROR(_xll.ECONOMATICA('Evolução Diária de Preço-Volume'!Q6,"Max of the serie","ytd",$B49,,,"inflation adjusted",,,,,{"std.tec.dtovlr=true"}),"")</f>
        <v/>
      </c>
      <c r="I49" s="164" t="str">
        <f>IFERROR(_xll.ECONOMATICA('Evolução Diária de Preço-Volume'!Q6,"Max of the serie","ytd",$B49,,,"usd"),"")</f>
        <v/>
      </c>
      <c r="J49" s="163" t="str">
        <f>IFERROR(_xll.ECONOMATICA('Evolução Diária de Preço-Volume'!Q6,"Max of the serie","ytd",$B49,,,"usd",,,,,{"std.tec.dtovlr=true"}),"")</f>
        <v/>
      </c>
    </row>
    <row r="50" spans="2:10" ht="15.6" x14ac:dyDescent="0.3">
      <c r="B50" s="121" t="str">
        <f>IF('Variação Anual (R$-IPCA-USD)'!B49="","",'Variação Anual (R$-IPCA-USD)'!B49)</f>
        <v/>
      </c>
      <c r="C50" s="155" t="str">
        <f>IFERROR(_xll.ECONOMATICA('Evolução Diária de Preço-Volume'!Q6,"Max of the serie","ytd",$B50,,,,,,),"")</f>
        <v/>
      </c>
      <c r="D50" s="156" t="str">
        <f>IFERROR(_xll.ECONOMATICA('Evolução Diária de Preço-Volume'!Q6,"Max of the serie","ytd",$B50,,,,,,,,{"std.tec.dtovlr=true"}),"")</f>
        <v/>
      </c>
      <c r="F50" s="160" t="str">
        <f>IFERROR(_xll.ECONOMATICA('Evolução Diária de Preço-Volume'!Q6,"Max of the serie","ytd",$B50,,,"inflation adjusted"),"")</f>
        <v/>
      </c>
      <c r="G50" s="156" t="str">
        <f>IFERROR(_xll.ECONOMATICA('Evolução Diária de Preço-Volume'!Q6,"Max of the serie","ytd",$B50,,,"inflation adjusted",,,,,{"std.tec.dtovlr=true"}),"")</f>
        <v/>
      </c>
      <c r="I50" s="160" t="str">
        <f>IFERROR(_xll.ECONOMATICA('Evolução Diária de Preço-Volume'!Q6,"Max of the serie","ytd",$B50,,,"usd"),"")</f>
        <v/>
      </c>
      <c r="J50" s="156" t="str">
        <f>IFERROR(_xll.ECONOMATICA('Evolução Diária de Preço-Volume'!Q6,"Max of the serie","ytd",$B50,,,"usd",,,,,{"std.tec.dtovlr=true"}),"")</f>
        <v/>
      </c>
    </row>
    <row r="51" spans="2:10" ht="15.6" x14ac:dyDescent="0.3">
      <c r="B51" s="133" t="str">
        <f>IF('Variação Anual (R$-IPCA-USD)'!B50="","",'Variação Anual (R$-IPCA-USD)'!B50)</f>
        <v/>
      </c>
      <c r="C51" s="162" t="str">
        <f>IFERROR(_xll.ECONOMATICA('Evolução Diária de Preço-Volume'!Q6,"Max of the serie","ytd",$B51,,,,,,),"")</f>
        <v/>
      </c>
      <c r="D51" s="163" t="str">
        <f>IFERROR(_xll.ECONOMATICA('Evolução Diária de Preço-Volume'!Q6,"Max of the serie","ytd",$B51,,,,,,,,{"std.tec.dtovlr=true"}),"")</f>
        <v/>
      </c>
      <c r="F51" s="164" t="str">
        <f>IFERROR(_xll.ECONOMATICA('Evolução Diária de Preço-Volume'!Q6,"Max of the serie","ytd",$B51,,,"inflation adjusted"),"")</f>
        <v/>
      </c>
      <c r="G51" s="163" t="str">
        <f>IFERROR(_xll.ECONOMATICA('Evolução Diária de Preço-Volume'!Q6,"Max of the serie","ytd",$B51,,,"inflation adjusted",,,,,{"std.tec.dtovlr=true"}),"")</f>
        <v/>
      </c>
      <c r="I51" s="164" t="str">
        <f>IFERROR(_xll.ECONOMATICA('Evolução Diária de Preço-Volume'!Q6,"Max of the serie","ytd",$B51,,,"usd"),"")</f>
        <v/>
      </c>
      <c r="J51" s="163" t="str">
        <f>IFERROR(_xll.ECONOMATICA('Evolução Diária de Preço-Volume'!Q6,"Max of the serie","ytd",$B51,,,"usd",,,,,{"std.tec.dtovlr=true"}),"")</f>
        <v/>
      </c>
    </row>
    <row r="52" spans="2:10" ht="15.6" x14ac:dyDescent="0.3">
      <c r="B52" s="121" t="str">
        <f>IF('Variação Anual (R$-IPCA-USD)'!B51="","",'Variação Anual (R$-IPCA-USD)'!B51)</f>
        <v/>
      </c>
      <c r="C52" s="155" t="str">
        <f>IFERROR(_xll.ECONOMATICA('Evolução Diária de Preço-Volume'!Q6,"Max of the serie","ytd",$B52,,,,,,),"")</f>
        <v/>
      </c>
      <c r="D52" s="156" t="str">
        <f>IFERROR(_xll.ECONOMATICA('Evolução Diária de Preço-Volume'!Q6,"Max of the serie","ytd",$B52,,,,,,,,{"std.tec.dtovlr=true"}),"")</f>
        <v/>
      </c>
      <c r="F52" s="160" t="str">
        <f>IFERROR(_xll.ECONOMATICA('Evolução Diária de Preço-Volume'!Q6,"Max of the serie","ytd",$B52,,,"inflation adjusted"),"")</f>
        <v/>
      </c>
      <c r="G52" s="156" t="str">
        <f>IFERROR(_xll.ECONOMATICA('Evolução Diária de Preço-Volume'!Q6,"Max of the serie","ytd",$B52,,,"inflation adjusted",,,,,{"std.tec.dtovlr=true"}),"")</f>
        <v/>
      </c>
      <c r="I52" s="160" t="str">
        <f>IFERROR(_xll.ECONOMATICA('Evolução Diária de Preço-Volume'!Q6,"Max of the serie","ytd",$B52,,,"usd"),"")</f>
        <v/>
      </c>
      <c r="J52" s="156" t="str">
        <f>IFERROR(_xll.ECONOMATICA('Evolução Diária de Preço-Volume'!Q6,"Max of the serie","ytd",$B52,,,"usd",,,,,{"std.tec.dtovlr=true"}),"")</f>
        <v/>
      </c>
    </row>
    <row r="53" spans="2:10" ht="15.6" x14ac:dyDescent="0.3">
      <c r="B53" s="133"/>
      <c r="C53" s="162"/>
      <c r="D53" s="163"/>
      <c r="F53" s="164"/>
      <c r="G53" s="163"/>
      <c r="I53" s="164"/>
      <c r="J53" s="163"/>
    </row>
    <row r="54" spans="2:10" ht="15.6" x14ac:dyDescent="0.3">
      <c r="B54" s="121"/>
      <c r="C54" s="155"/>
      <c r="D54" s="156"/>
      <c r="F54" s="160"/>
      <c r="G54" s="156"/>
      <c r="I54" s="160"/>
      <c r="J54" s="156"/>
    </row>
    <row r="55" spans="2:10" ht="15.6" x14ac:dyDescent="0.3">
      <c r="B55" s="133"/>
      <c r="C55" s="162"/>
      <c r="D55" s="163"/>
      <c r="F55" s="164"/>
      <c r="G55" s="163"/>
      <c r="I55" s="164"/>
      <c r="J55" s="163"/>
    </row>
    <row r="56" spans="2:10" ht="15.6" x14ac:dyDescent="0.3">
      <c r="B56" s="121"/>
      <c r="C56" s="155"/>
      <c r="D56" s="156"/>
      <c r="F56" s="160"/>
      <c r="G56" s="156"/>
      <c r="I56" s="160"/>
      <c r="J56" s="156"/>
    </row>
    <row r="57" spans="2:10" ht="15.6" x14ac:dyDescent="0.3">
      <c r="B57" s="133"/>
      <c r="C57" s="162"/>
      <c r="D57" s="163"/>
      <c r="F57" s="164"/>
      <c r="G57" s="163"/>
      <c r="I57" s="164"/>
      <c r="J57" s="163"/>
    </row>
    <row r="58" spans="2:10" ht="15.6" x14ac:dyDescent="0.3">
      <c r="B58" s="121"/>
      <c r="C58" s="155"/>
      <c r="D58" s="156"/>
      <c r="F58" s="160"/>
      <c r="G58" s="156"/>
      <c r="I58" s="160"/>
      <c r="J58" s="156"/>
    </row>
    <row r="59" spans="2:10" ht="15.6" x14ac:dyDescent="0.3">
      <c r="B59" s="133"/>
      <c r="C59" s="162"/>
      <c r="D59" s="163"/>
      <c r="F59" s="164"/>
      <c r="G59" s="163"/>
      <c r="I59" s="164"/>
      <c r="J59" s="163"/>
    </row>
    <row r="60" spans="2:10" ht="15.6" x14ac:dyDescent="0.3">
      <c r="B60" s="121"/>
      <c r="C60" s="155"/>
      <c r="D60" s="156"/>
      <c r="F60" s="160"/>
      <c r="G60" s="156"/>
      <c r="I60" s="160"/>
      <c r="J60" s="156"/>
    </row>
    <row r="61" spans="2:10" ht="15.6" x14ac:dyDescent="0.3">
      <c r="B61" s="133"/>
      <c r="C61" s="162"/>
      <c r="D61" s="163"/>
      <c r="F61" s="164"/>
      <c r="G61" s="163"/>
      <c r="I61" s="164"/>
      <c r="J61" s="163"/>
    </row>
    <row r="62" spans="2:10" ht="15.6" x14ac:dyDescent="0.3">
      <c r="B62" s="121"/>
      <c r="C62" s="155"/>
      <c r="D62" s="156"/>
      <c r="F62" s="160"/>
      <c r="G62" s="156"/>
      <c r="I62" s="160"/>
      <c r="J62" s="156"/>
    </row>
    <row r="63" spans="2:10" ht="15.6" x14ac:dyDescent="0.3">
      <c r="B63" s="133"/>
      <c r="C63" s="162"/>
      <c r="D63" s="163"/>
      <c r="F63" s="164"/>
      <c r="G63" s="163"/>
      <c r="I63" s="164"/>
      <c r="J63" s="163"/>
    </row>
    <row r="64" spans="2:10" ht="15.6" x14ac:dyDescent="0.3">
      <c r="B64" s="121"/>
      <c r="C64" s="155"/>
      <c r="D64" s="156"/>
      <c r="F64" s="160"/>
      <c r="G64" s="156"/>
      <c r="I64" s="160"/>
      <c r="J64" s="156"/>
    </row>
    <row r="65" spans="2:10" ht="15.6" x14ac:dyDescent="0.3">
      <c r="B65" s="133"/>
      <c r="C65" s="162"/>
      <c r="D65" s="163"/>
      <c r="F65" s="164"/>
      <c r="G65" s="163"/>
      <c r="I65" s="164"/>
      <c r="J65" s="163"/>
    </row>
    <row r="66" spans="2:10" ht="15.6" x14ac:dyDescent="0.3">
      <c r="B66" s="121"/>
      <c r="C66" s="155"/>
      <c r="D66" s="156"/>
      <c r="F66" s="160"/>
      <c r="G66" s="156"/>
      <c r="I66" s="160"/>
      <c r="J66" s="156"/>
    </row>
    <row r="67" spans="2:10" ht="15.6" x14ac:dyDescent="0.3">
      <c r="B67" s="133"/>
      <c r="C67" s="162"/>
      <c r="D67" s="163"/>
      <c r="F67" s="164"/>
      <c r="G67" s="163"/>
      <c r="I67" s="164"/>
      <c r="J67" s="163"/>
    </row>
    <row r="68" spans="2:10" ht="15.6" x14ac:dyDescent="0.3">
      <c r="B68" s="121"/>
      <c r="C68" s="155"/>
      <c r="D68" s="156"/>
      <c r="F68" s="160"/>
      <c r="G68" s="156"/>
      <c r="I68" s="160"/>
      <c r="J68" s="156"/>
    </row>
    <row r="69" spans="2:10" ht="15.6" x14ac:dyDescent="0.3">
      <c r="B69" s="133"/>
      <c r="C69" s="162"/>
      <c r="D69" s="163"/>
      <c r="F69" s="164"/>
      <c r="G69" s="163"/>
      <c r="I69" s="164"/>
      <c r="J69" s="163"/>
    </row>
    <row r="70" spans="2:10" ht="15.6" x14ac:dyDescent="0.3">
      <c r="B70" s="121"/>
      <c r="C70" s="155"/>
      <c r="D70" s="156"/>
      <c r="F70" s="160"/>
      <c r="G70" s="156"/>
      <c r="I70" s="160"/>
      <c r="J70" s="156"/>
    </row>
    <row r="71" spans="2:10" ht="15.6" x14ac:dyDescent="0.3">
      <c r="B71" s="133"/>
      <c r="C71" s="162"/>
      <c r="D71" s="163"/>
      <c r="F71" s="164"/>
      <c r="G71" s="163"/>
      <c r="I71" s="164"/>
      <c r="J71" s="163"/>
    </row>
    <row r="72" spans="2:10" ht="15.6" x14ac:dyDescent="0.3">
      <c r="B72" s="121"/>
      <c r="C72" s="155"/>
      <c r="D72" s="156"/>
      <c r="F72" s="160"/>
      <c r="G72" s="156"/>
      <c r="I72" s="160"/>
      <c r="J72" s="156"/>
    </row>
    <row r="73" spans="2:10" ht="15.6" x14ac:dyDescent="0.3">
      <c r="B73" s="133"/>
      <c r="C73" s="162"/>
      <c r="D73" s="163"/>
      <c r="F73" s="164"/>
      <c r="G73" s="163"/>
      <c r="I73" s="164"/>
      <c r="J73" s="163"/>
    </row>
    <row r="74" spans="2:10" ht="15.6" x14ac:dyDescent="0.3">
      <c r="B74" s="121"/>
      <c r="C74" s="155"/>
      <c r="D74" s="156"/>
      <c r="F74" s="160"/>
      <c r="G74" s="156"/>
      <c r="I74" s="160"/>
      <c r="J74" s="156"/>
    </row>
    <row r="75" spans="2:10" ht="15.6" x14ac:dyDescent="0.3">
      <c r="B75" s="133"/>
      <c r="C75" s="162"/>
      <c r="D75" s="163"/>
      <c r="F75" s="164"/>
      <c r="G75" s="163"/>
      <c r="I75" s="164"/>
      <c r="J75" s="163"/>
    </row>
    <row r="76" spans="2:10" ht="15.6" x14ac:dyDescent="0.3">
      <c r="B76" s="121"/>
      <c r="C76" s="155"/>
      <c r="D76" s="156"/>
      <c r="F76" s="160"/>
      <c r="G76" s="156"/>
      <c r="I76" s="160"/>
      <c r="J76" s="156"/>
    </row>
    <row r="77" spans="2:10" ht="15.6" x14ac:dyDescent="0.3">
      <c r="B77" s="133"/>
      <c r="C77" s="162"/>
      <c r="D77" s="163"/>
      <c r="F77" s="164"/>
      <c r="G77" s="163"/>
      <c r="I77" s="164"/>
      <c r="J77" s="163"/>
    </row>
    <row r="78" spans="2:10" ht="15.6" x14ac:dyDescent="0.3">
      <c r="B78" s="121"/>
      <c r="C78" s="155"/>
      <c r="D78" s="156"/>
      <c r="F78" s="160"/>
      <c r="G78" s="156"/>
      <c r="I78" s="160"/>
      <c r="J78" s="156"/>
    </row>
    <row r="79" spans="2:10" ht="15.6" x14ac:dyDescent="0.3">
      <c r="B79" s="133"/>
      <c r="C79" s="162"/>
      <c r="D79" s="163"/>
      <c r="F79" s="164"/>
      <c r="G79" s="163"/>
      <c r="I79" s="164"/>
      <c r="J79" s="163"/>
    </row>
    <row r="80" spans="2:10" ht="15.6" x14ac:dyDescent="0.3">
      <c r="B80" s="121"/>
      <c r="C80" s="155"/>
      <c r="D80" s="156"/>
      <c r="F80" s="160"/>
      <c r="G80" s="156"/>
      <c r="I80" s="160"/>
      <c r="J80" s="156"/>
    </row>
    <row r="81" spans="2:10" ht="15.6" x14ac:dyDescent="0.3">
      <c r="B81" s="133"/>
      <c r="C81" s="162"/>
      <c r="D81" s="163"/>
      <c r="F81" s="164"/>
      <c r="G81" s="163"/>
      <c r="I81" s="164"/>
      <c r="J81" s="163"/>
    </row>
    <row r="82" spans="2:10" ht="15.6" x14ac:dyDescent="0.3">
      <c r="B82" s="121"/>
      <c r="C82" s="155"/>
      <c r="D82" s="156"/>
      <c r="F82" s="160"/>
      <c r="G82" s="156"/>
      <c r="I82" s="160"/>
      <c r="J82" s="156"/>
    </row>
    <row r="83" spans="2:10" ht="15.6" x14ac:dyDescent="0.3">
      <c r="B83" s="133"/>
      <c r="C83" s="162"/>
      <c r="D83" s="163"/>
      <c r="F83" s="164"/>
      <c r="G83" s="163"/>
      <c r="I83" s="164"/>
      <c r="J83" s="163"/>
    </row>
    <row r="84" spans="2:10" ht="15.6" x14ac:dyDescent="0.3">
      <c r="B84" s="121"/>
      <c r="C84" s="155"/>
      <c r="D84" s="156"/>
      <c r="F84" s="160"/>
      <c r="G84" s="156"/>
      <c r="I84" s="160"/>
      <c r="J84" s="156"/>
    </row>
    <row r="85" spans="2:10" ht="15.6" x14ac:dyDescent="0.3">
      <c r="B85" s="133"/>
      <c r="C85" s="162"/>
      <c r="D85" s="163"/>
      <c r="F85" s="164"/>
      <c r="G85" s="163"/>
      <c r="I85" s="164"/>
      <c r="J85" s="163"/>
    </row>
    <row r="86" spans="2:10" ht="15.6" x14ac:dyDescent="0.3">
      <c r="B86" s="125"/>
      <c r="C86" s="157"/>
      <c r="D86" s="158"/>
      <c r="E86" s="165"/>
      <c r="F86" s="161"/>
      <c r="G86" s="158"/>
      <c r="H86" s="165"/>
      <c r="I86" s="161"/>
      <c r="J86" s="158"/>
    </row>
  </sheetData>
  <mergeCells count="3">
    <mergeCell ref="C3:D3"/>
    <mergeCell ref="F3:G3"/>
    <mergeCell ref="I3:J3"/>
  </mergeCells>
  <printOptions horizontalCentered="1"/>
  <pageMargins left="0.19685039370078741" right="0.19685039370078741" top="0.19685039370078741" bottom="0.19685039370078741" header="0.11811023622047245" footer="0.11811023622047245"/>
  <pageSetup paperSize="9" scale="107" orientation="portrait" r:id="rId1"/>
  <headerFooter>
    <oddFooter>&amp;L&amp;"-,Negrito"&amp;10&amp;K006B66Fonte: Economatica&amp;R&amp;"-,Negrito"&amp;10&amp;K006B66www.economatica.com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1E06A-5882-4BA5-9EF2-CD37BF143A53}">
  <sheetPr>
    <tabColor rgb="FF023A4A"/>
  </sheetPr>
  <dimension ref="B1:AA86"/>
  <sheetViews>
    <sheetView showGridLines="0" zoomScale="80" zoomScaleNormal="80" workbookViewId="0"/>
  </sheetViews>
  <sheetFormatPr defaultRowHeight="14.4" x14ac:dyDescent="0.3"/>
  <cols>
    <col min="1" max="1" width="2.77734375" style="33" customWidth="1"/>
    <col min="2" max="2" width="13.77734375" style="33" customWidth="1"/>
    <col min="3" max="5" width="19.6640625" style="167" customWidth="1"/>
    <col min="6" max="6" width="19.6640625" style="33" customWidth="1"/>
    <col min="7" max="7" width="2.77734375" style="33" customWidth="1"/>
    <col min="8" max="11" width="19.6640625" style="33" customWidth="1"/>
    <col min="12" max="12" width="2.77734375" style="33" customWidth="1"/>
    <col min="13" max="16" width="19.6640625" style="33" customWidth="1"/>
    <col min="17" max="16384" width="8.88671875" style="33"/>
  </cols>
  <sheetData>
    <row r="1" spans="2:27" s="11" customFormat="1" ht="60" customHeight="1" x14ac:dyDescent="0.3">
      <c r="E1" s="15" t="s">
        <v>74</v>
      </c>
      <c r="H1" s="173" t="str">
        <f>'Evolução Diária de Preço-Volume'!$Q$6</f>
        <v>IBOV</v>
      </c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/>
    </row>
    <row r="2" spans="2:27" ht="21.6" thickBot="1" x14ac:dyDescent="0.35">
      <c r="B2" s="27"/>
      <c r="C2" s="174" t="s">
        <v>40</v>
      </c>
      <c r="D2" s="174"/>
      <c r="E2" s="174"/>
      <c r="F2" s="174"/>
      <c r="G2" s="169"/>
      <c r="H2" s="174" t="s">
        <v>33</v>
      </c>
      <c r="I2" s="174"/>
      <c r="J2" s="174"/>
      <c r="K2" s="174"/>
      <c r="L2" s="169"/>
      <c r="M2" s="174" t="s">
        <v>34</v>
      </c>
      <c r="N2" s="174"/>
      <c r="O2" s="174"/>
      <c r="P2" s="174"/>
    </row>
    <row r="3" spans="2:27" ht="15" thickTop="1" x14ac:dyDescent="0.3">
      <c r="C3" s="33"/>
      <c r="D3" s="33"/>
      <c r="E3" s="33"/>
    </row>
    <row r="4" spans="2:27" s="166" customFormat="1" ht="15.6" x14ac:dyDescent="0.3">
      <c r="B4" s="170" t="s">
        <v>39</v>
      </c>
      <c r="C4" s="170" t="s">
        <v>32</v>
      </c>
      <c r="D4" s="170" t="s">
        <v>44</v>
      </c>
      <c r="E4" s="170" t="s">
        <v>45</v>
      </c>
      <c r="F4" s="170" t="s">
        <v>49</v>
      </c>
      <c r="G4" s="171"/>
      <c r="H4" s="170" t="s">
        <v>32</v>
      </c>
      <c r="I4" s="170" t="s">
        <v>44</v>
      </c>
      <c r="J4" s="170" t="s">
        <v>45</v>
      </c>
      <c r="K4" s="170" t="s">
        <v>49</v>
      </c>
      <c r="L4" s="171"/>
      <c r="M4" s="170" t="s">
        <v>32</v>
      </c>
      <c r="N4" s="170" t="s">
        <v>44</v>
      </c>
      <c r="O4" s="170" t="s">
        <v>45</v>
      </c>
      <c r="P4" s="170" t="s">
        <v>49</v>
      </c>
    </row>
    <row r="5" spans="2:27" ht="15.6" x14ac:dyDescent="0.3">
      <c r="B5" s="175" t="str">
        <f>IF('Variação Anual (R$-IPCA-USD)'!B7="","",'Variação Anual (R$-IPCA-USD)'!B7)</f>
        <v>1994</v>
      </c>
      <c r="C5" s="176" t="str">
        <f>IFERROR(_xll.ECONOMATICA('Evolução Diária de Preço-Volume'!Q6,"Hist Average","YTD",$B5,,,,"THOUSANDS",,,,{"std.tec.cals=7"}),"")</f>
        <v/>
      </c>
      <c r="D5" s="176" t="str">
        <f>IFERROR(_xll.ECONOMATICA('Evolução Diária de Preço-Volume'!Q6,"Max of the serie","YTD",$B5,,,,"THOUSANDS",,,,{"std.tec.cals=7"}),"")</f>
        <v/>
      </c>
      <c r="E5" s="177" t="str">
        <f>IFERROR(D5/C5,"")</f>
        <v/>
      </c>
      <c r="F5" s="178" t="str">
        <f>IFERROR(_xll.ECONOMATICA('Evolução Diária de Preço-Volume'!Q6,"Max of the serie","YTD",$B5,,,,"THOUSANDS",,,,{"std.tec.cals=7";"std.tec.dtovlr=true"}),"")</f>
        <v/>
      </c>
      <c r="G5" s="172"/>
      <c r="H5" s="187" t="str">
        <f>IFERROR(_xll.ECONOMATICA('Evolução Diária de Preço-Volume'!Q6,"Hist Average","YTD",$B5,,,"INFLATION ADJUSTED","THOUSANDS",,,,{"std.tec.cals=7"}),"")</f>
        <v/>
      </c>
      <c r="I5" s="176" t="str">
        <f>IFERROR(_xll.ECONOMATICA('Evolução Diária de Preço-Volume'!Q6,"Max of the serie","YTD",$B5,,,"INFLATION ADJUSTED","THOUSANDS",,,,{"std.tec.cals=7"}),"")</f>
        <v/>
      </c>
      <c r="J5" s="177" t="str">
        <f>IFERROR(I5/H5,"")</f>
        <v/>
      </c>
      <c r="K5" s="178" t="str">
        <f>IFERROR(_xll.ECONOMATICA('Evolução Diária de Preço-Volume'!Q6,"Max of the serie","YTD",$B5,,,"INFLATION ADJUSTED","THOUSANDS",,,,{"std.tec.cals=7";"std.tec.dtovlr=true"}),"")</f>
        <v/>
      </c>
      <c r="L5" s="172"/>
      <c r="M5" s="187" t="str">
        <f>IFERROR(_xll.ECONOMATICA('Evolução Diária de Preço-Volume'!Q6,"Hist Average","YTD",$B5,,,"USD","THOUSANDS",,,,{"std.tec.cals=7"}),"")</f>
        <v/>
      </c>
      <c r="N5" s="176" t="str">
        <f>IFERROR(_xll.ECONOMATICA('Evolução Diária de Preço-Volume'!Q6,"Max of the serie","YTD",$B5,,,"USD","THOUSANDS",,,,{"std.tec.cals=7"}),"")</f>
        <v/>
      </c>
      <c r="O5" s="177" t="str">
        <f>IFERROR(N5/M5,"")</f>
        <v/>
      </c>
      <c r="P5" s="178" t="str">
        <f>IFERROR(_xll.ECONOMATICA('Evolução Diária de Preço-Volume'!Q6,"Max of the serie","YTD",$B5,,,"USD","THOUSANDS",,,,{"std.tec.cals=7";"std.tec.dtovlr=true"}),"")</f>
        <v/>
      </c>
    </row>
    <row r="6" spans="2:27" ht="15.6" x14ac:dyDescent="0.3">
      <c r="B6" s="190">
        <f>IF('Variação Anual (R$-IPCA-USD)'!B8="","",'Variação Anual (R$-IPCA-USD)'!B8)</f>
        <v>35064</v>
      </c>
      <c r="C6" s="191">
        <f>IFERROR(_xll.ECONOMATICA('Evolução Diária de Preço-Volume'!Q6,"Hist Average","YTD",$B6,,,,"THOUSANDS",,,,{"std.tec.cals=7"}),"")</f>
        <v>192087.08183000001</v>
      </c>
      <c r="D6" s="191">
        <f>IFERROR(_xll.ECONOMATICA('Evolução Diária de Preço-Volume'!Q6,"Max of the serie","YTD",$B6,,,,"THOUSANDS",,,,{"std.tec.cals=7"}),"")</f>
        <v>441894.29956000001</v>
      </c>
      <c r="E6" s="192">
        <f t="shared" ref="E6:E30" si="0">IFERROR(D6/C6,"")</f>
        <v>2.3004894204758819</v>
      </c>
      <c r="F6" s="193">
        <f>IFERROR(_xll.ECONOMATICA('Evolução Diária de Preço-Volume'!Q6,"Max of the serie","YTD",$B6,,,,"THOUSANDS",,,,{"std.tec.cals=7";"std.tec.dtovlr=true"}),"")</f>
        <v>35051</v>
      </c>
      <c r="G6" s="172"/>
      <c r="H6" s="194">
        <f>IFERROR(_xll.ECONOMATICA('Evolução Diária de Preço-Volume'!Q6,"Hist Average","YTD",$B6,,,"INFLATION ADJUSTED","THOUSANDS",,,,{"std.tec.cals=7"}),"")</f>
        <v>1192454.7291999999</v>
      </c>
      <c r="I6" s="191">
        <f>IFERROR(_xll.ECONOMATICA('Evolução Diária de Preço-Volume'!Q6,"Max of the serie","YTD",$B6,,,"INFLATION ADJUSTED","THOUSANDS",,,,{"std.tec.cals=7"}),"")</f>
        <v>2512896.5285999998</v>
      </c>
      <c r="J6" s="192">
        <f t="shared" ref="J6:J30" si="1">IFERROR(I6/H6,"")</f>
        <v>2.107330758196468</v>
      </c>
      <c r="K6" s="193">
        <f>IFERROR(_xll.ECONOMATICA('Evolução Diária de Preço-Volume'!Q6,"Max of the serie","YTD",$B6,,,"INFLATION ADJUSTED","THOUSANDS",,,,{"std.tec.cals=7";"std.tec.dtovlr=true"}),"")</f>
        <v>35051</v>
      </c>
      <c r="L6" s="172"/>
      <c r="M6" s="194">
        <f>IFERROR(_xll.ECONOMATICA('Evolução Diária de Preço-Volume'!Q6,"Hist Average","YTD",$B6,,,"USD","THOUSANDS",,,,{"std.tec.cals=7"}),"")</f>
        <v>209230.26378000001</v>
      </c>
      <c r="N6" s="191">
        <f>IFERROR(_xll.ECONOMATICA('Evolução Diária de Preço-Volume'!Q6,"Max of the serie","YTD",$B6,,,"USD","THOUSANDS",,,,{"std.tec.cals=7"}),"")</f>
        <v>456455.22110999998</v>
      </c>
      <c r="O6" s="192">
        <f t="shared" ref="O6:O30" si="2">IFERROR(N6/M6,"")</f>
        <v>2.1815927240332229</v>
      </c>
      <c r="P6" s="193">
        <f>IFERROR(_xll.ECONOMATICA('Evolução Diária de Preço-Volume'!Q6,"Max of the serie","YTD",$B6,,,"USD","THOUSANDS",,,,{"std.tec.cals=7";"std.tec.dtovlr=true"}),"")</f>
        <v>35051</v>
      </c>
    </row>
    <row r="7" spans="2:27" ht="15.6" x14ac:dyDescent="0.3">
      <c r="B7" s="179">
        <f>IF('Variação Anual (R$-IPCA-USD)'!B9="","",'Variação Anual (R$-IPCA-USD)'!B9)</f>
        <v>35430</v>
      </c>
      <c r="C7" s="180">
        <f>IFERROR(_xll.ECONOMATICA('Evolução Diária de Preço-Volume'!Q6,"Hist Average","YTD",$B7,,,,"THOUSANDS",,,,{"std.tec.cals=7"}),"")</f>
        <v>330081.58179000003</v>
      </c>
      <c r="D7" s="180">
        <f>IFERROR(_xll.ECONOMATICA('Evolução Diária de Preço-Volume'!Q6,"Max of the serie","YTD",$B7,,,,"THOUSANDS",,,,{"std.tec.cals=7"}),"")</f>
        <v>908023.24166000006</v>
      </c>
      <c r="E7" s="181">
        <f t="shared" si="0"/>
        <v>2.7509055086802454</v>
      </c>
      <c r="F7" s="182">
        <f>IFERROR(_xll.ECONOMATICA('Evolução Diária de Preço-Volume'!Q6,"Max of the serie","YTD",$B7,,,,"THOUSANDS",,,,{"std.tec.cals=7";"std.tec.dtovlr=true"}),"")</f>
        <v>35415</v>
      </c>
      <c r="G7" s="172"/>
      <c r="H7" s="188">
        <f>IFERROR(_xll.ECONOMATICA('Evolução Diária de Preço-Volume'!Q6,"Hist Average","YTD",$B7,,,"INFLATION ADJUSTED","THOUSANDS",,,,{"std.tec.cals=7"}),"")</f>
        <v>1746470.1370999999</v>
      </c>
      <c r="I7" s="180">
        <f>IFERROR(_xll.ECONOMATICA('Evolução Diária de Preço-Volume'!Q6,"Max of the serie","YTD",$B7,,,"INFLATION ADJUSTED","THOUSANDS",,,,{"std.tec.cals=7"}),"")</f>
        <v>4662295.1709000003</v>
      </c>
      <c r="J7" s="181">
        <f t="shared" si="1"/>
        <v>2.6695533303774122</v>
      </c>
      <c r="K7" s="182">
        <f>IFERROR(_xll.ECONOMATICA('Evolução Diária de Preço-Volume'!Q6,"Max of the serie","YTD",$B7,,,"INFLATION ADJUSTED","THOUSANDS",,,,{"std.tec.cals=7";"std.tec.dtovlr=true"}),"")</f>
        <v>35415</v>
      </c>
      <c r="L7" s="172"/>
      <c r="M7" s="188">
        <f>IFERROR(_xll.ECONOMATICA('Evolução Diária de Preço-Volume'!Q6,"Hist Average","YTD",$B7,,,"USD","THOUSANDS",,,,{"std.tec.cals=7"}),"")</f>
        <v>327605.01704000001</v>
      </c>
      <c r="N7" s="180">
        <f>IFERROR(_xll.ECONOMATICA('Evolução Diária de Preço-Volume'!Q6,"Max of the serie","YTD",$B7,,,"USD","THOUSANDS",,,,{"std.tec.cals=7"}),"")</f>
        <v>874023.71898999996</v>
      </c>
      <c r="O7" s="181">
        <f t="shared" si="2"/>
        <v>2.6679192122484596</v>
      </c>
      <c r="P7" s="182">
        <f>IFERROR(_xll.ECONOMATICA('Evolução Diária de Preço-Volume'!Q6,"Max of the serie","YTD",$B7,,,"USD","THOUSANDS",,,,{"std.tec.cals=7";"std.tec.dtovlr=true"}),"")</f>
        <v>35415</v>
      </c>
    </row>
    <row r="8" spans="2:27" ht="15.6" x14ac:dyDescent="0.3">
      <c r="B8" s="190">
        <f>IF('Variação Anual (R$-IPCA-USD)'!B10="","",'Variação Anual (R$-IPCA-USD)'!B10)</f>
        <v>35795</v>
      </c>
      <c r="C8" s="191">
        <f>IFERROR(_xll.ECONOMATICA('Evolução Diária de Preço-Volume'!Q6,"Hist Average","YTD",$B8,,,,"THOUSANDS",,,,{"std.tec.cals=7"}),"")</f>
        <v>683934.97320999997</v>
      </c>
      <c r="D8" s="191">
        <f>IFERROR(_xll.ECONOMATICA('Evolução Diária de Preço-Volume'!Q6,"Max of the serie","YTD",$B8,,,,"THOUSANDS",,,,{"std.tec.cals=7"}),"")</f>
        <v>1522096.4213</v>
      </c>
      <c r="E8" s="192">
        <f t="shared" si="0"/>
        <v>2.2254987402620299</v>
      </c>
      <c r="F8" s="193">
        <f>IFERROR(_xll.ECONOMATICA('Evolução Diária de Preço-Volume'!Q6,"Max of the serie","YTD",$B8,,,,"THOUSANDS",,,,{"std.tec.cals=7";"std.tec.dtovlr=true"}),"")</f>
        <v>35723</v>
      </c>
      <c r="G8" s="172"/>
      <c r="H8" s="194">
        <f>IFERROR(_xll.ECONOMATICA('Evolução Diária de Preço-Volume'!Q6,"Hist Average","YTD",$B8,,,"INFLATION ADJUSTED","THOUSANDS",,,,{"std.tec.cals=7"}),"")</f>
        <v>3379432.1464999998</v>
      </c>
      <c r="I8" s="191">
        <f>IFERROR(_xll.ECONOMATICA('Evolução Diária de Preço-Volume'!Q6,"Max of the serie","YTD",$B8,,,"INFLATION ADJUSTED","THOUSANDS",,,,{"std.tec.cals=7"}),"")</f>
        <v>7454004.0355000002</v>
      </c>
      <c r="J8" s="192">
        <f t="shared" si="1"/>
        <v>2.2056972036618463</v>
      </c>
      <c r="K8" s="193">
        <f>IFERROR(_xll.ECONOMATICA('Evolução Diária de Preço-Volume'!Q6,"Max of the serie","YTD",$B8,,,"INFLATION ADJUSTED","THOUSANDS",,,,{"std.tec.cals=7";"std.tec.dtovlr=true"}),"")</f>
        <v>35723</v>
      </c>
      <c r="L8" s="172"/>
      <c r="M8" s="194">
        <f>IFERROR(_xll.ECONOMATICA('Evolução Diária de Preço-Volume'!Q6,"Hist Average","YTD",$B8,,,"USD","THOUSANDS",,,,{"std.tec.cals=7"}),"")</f>
        <v>632973.63304999995</v>
      </c>
      <c r="N8" s="191">
        <f>IFERROR(_xll.ECONOMATICA('Evolução Diária de Preço-Volume'!Q6,"Max of the serie","YTD",$B8,,,"USD","THOUSANDS",,,,{"std.tec.cals=7"}),"")</f>
        <v>1402527.4731000001</v>
      </c>
      <c r="O8" s="192">
        <f t="shared" si="2"/>
        <v>2.2157755076493233</v>
      </c>
      <c r="P8" s="193">
        <f>IFERROR(_xll.ECONOMATICA('Evolução Diária de Preço-Volume'!Q6,"Max of the serie","YTD",$B8,,,"USD","THOUSANDS",,,,{"std.tec.cals=7";"std.tec.dtovlr=true"}),"")</f>
        <v>35627</v>
      </c>
    </row>
    <row r="9" spans="2:27" ht="15.6" x14ac:dyDescent="0.3">
      <c r="B9" s="179">
        <f>IF('Variação Anual (R$-IPCA-USD)'!B11="","",'Variação Anual (R$-IPCA-USD)'!B11)</f>
        <v>36160</v>
      </c>
      <c r="C9" s="180">
        <f>IFERROR(_xll.ECONOMATICA('Evolução Diária de Preço-Volume'!Q6,"Hist Average","YTD",$B9,,,,"THOUSANDS",,,,{"std.tec.cals=7"}),"")</f>
        <v>536879.70415999996</v>
      </c>
      <c r="D9" s="180">
        <f>IFERROR(_xll.ECONOMATICA('Evolução Diária de Preço-Volume'!Q6,"Max of the serie","YTD",$B9,,,,"THOUSANDS",,,,{"std.tec.cals=7"}),"")</f>
        <v>1075209.4169999999</v>
      </c>
      <c r="E9" s="181">
        <f t="shared" si="0"/>
        <v>2.0027008074039019</v>
      </c>
      <c r="F9" s="182">
        <f>IFERROR(_xll.ECONOMATICA('Evolução Diária de Preço-Volume'!Q6,"Max of the serie","YTD",$B9,,,,"THOUSANDS",,,,{"std.tec.cals=7";"std.tec.dtovlr=true"}),"")</f>
        <v>36006</v>
      </c>
      <c r="G9" s="172"/>
      <c r="H9" s="188">
        <f>IFERROR(_xll.ECONOMATICA('Evolução Diária de Preço-Volume'!Q6,"Hist Average","YTD",$B9,,,"INFLATION ADJUSTED","THOUSANDS",,,,{"std.tec.cals=7"}),"")</f>
        <v>2569149.13</v>
      </c>
      <c r="I9" s="180">
        <f>IFERROR(_xll.ECONOMATICA('Evolução Diária de Preço-Volume'!Q6,"Max of the serie","YTD",$B9,,,"INFLATION ADJUSTED","THOUSANDS",,,,{"std.tec.cals=7"}),"")</f>
        <v>5127584.7029999997</v>
      </c>
      <c r="J9" s="181">
        <f t="shared" si="1"/>
        <v>1.9958299201572622</v>
      </c>
      <c r="K9" s="182">
        <f>IFERROR(_xll.ECONOMATICA('Evolução Diária de Preço-Volume'!Q6,"Max of the serie","YTD",$B9,,,"INFLATION ADJUSTED","THOUSANDS",,,,{"std.tec.cals=7";"std.tec.dtovlr=true"}),"")</f>
        <v>35844</v>
      </c>
      <c r="L9" s="172"/>
      <c r="M9" s="188">
        <f>IFERROR(_xll.ECONOMATICA('Evolução Diária de Preço-Volume'!Q6,"Hist Average","YTD",$B9,,,"USD","THOUSANDS",,,,{"std.tec.cals=7"}),"")</f>
        <v>464264.70354999998</v>
      </c>
      <c r="N9" s="180">
        <f>IFERROR(_xll.ECONOMATICA('Evolução Diária de Preço-Volume'!Q6,"Max of the serie","YTD",$B9,,,"USD","THOUSANDS",,,,{"std.tec.cals=7"}),"")</f>
        <v>942099.56567000004</v>
      </c>
      <c r="O9" s="181">
        <f t="shared" si="2"/>
        <v>2.0292293565852324</v>
      </c>
      <c r="P9" s="182">
        <f>IFERROR(_xll.ECONOMATICA('Evolução Diária de Preço-Volume'!Q6,"Max of the serie","YTD",$B9,,,"USD","THOUSANDS",,,,{"std.tec.cals=7";"std.tec.dtovlr=true"}),"")</f>
        <v>35844</v>
      </c>
    </row>
    <row r="10" spans="2:27" ht="15.6" x14ac:dyDescent="0.3">
      <c r="B10" s="190">
        <f>IF('Variação Anual (R$-IPCA-USD)'!B12="","",'Variação Anual (R$-IPCA-USD)'!B12)</f>
        <v>36525</v>
      </c>
      <c r="C10" s="191">
        <f>IFERROR(_xll.ECONOMATICA('Evolução Diária de Preço-Volume'!Q6,"Hist Average","YTD",$B10,,,,"THOUSANDS",,,,{"std.tec.cals=7"}),"")</f>
        <v>516803.57384999999</v>
      </c>
      <c r="D10" s="191">
        <f>IFERROR(_xll.ECONOMATICA('Evolução Diária de Preço-Volume'!Q6,"Max of the serie","YTD",$B10,,,,"THOUSANDS",,,,{"std.tec.cals=7"}),"")</f>
        <v>1442296.6825999999</v>
      </c>
      <c r="E10" s="192">
        <f t="shared" si="0"/>
        <v>2.7908024548967618</v>
      </c>
      <c r="F10" s="193">
        <f>IFERROR(_xll.ECONOMATICA('Evolução Diária de Preço-Volume'!Q6,"Max of the serie","YTD",$B10,,,,"THOUSANDS",,,,{"std.tec.cals=7";"std.tec.dtovlr=true"}),"")</f>
        <v>36514</v>
      </c>
      <c r="G10" s="172"/>
      <c r="H10" s="194">
        <f>IFERROR(_xll.ECONOMATICA('Evolução Diária de Preço-Volume'!Q6,"Hist Average","YTD",$B10,,,"INFLATION ADJUSTED","THOUSANDS",,,,{"std.tec.cals=7"}),"")</f>
        <v>2366537.4167999998</v>
      </c>
      <c r="I10" s="191">
        <f>IFERROR(_xll.ECONOMATICA('Evolução Diária de Preço-Volume'!Q6,"Max of the serie","YTD",$B10,,,"INFLATION ADJUSTED","THOUSANDS",,,,{"std.tec.cals=7"}),"")</f>
        <v>6363302.3941000002</v>
      </c>
      <c r="J10" s="192">
        <f t="shared" si="1"/>
        <v>2.6888661674761822</v>
      </c>
      <c r="K10" s="193">
        <f>IFERROR(_xll.ECONOMATICA('Evolução Diária de Preço-Volume'!Q6,"Max of the serie","YTD",$B10,,,"INFLATION ADJUSTED","THOUSANDS",,,,{"std.tec.cals=7";"std.tec.dtovlr=true"}),"")</f>
        <v>36514</v>
      </c>
      <c r="L10" s="172"/>
      <c r="M10" s="194">
        <f>IFERROR(_xll.ECONOMATICA('Evolução Diária de Preço-Volume'!Q6,"Hist Average","YTD",$B10,,,"USD","THOUSANDS",,,,{"std.tec.cals=7"}),"")</f>
        <v>286892.39474000002</v>
      </c>
      <c r="N10" s="191">
        <f>IFERROR(_xll.ECONOMATICA('Evolução Diária de Preço-Volume'!Q6,"Max of the serie","YTD",$B10,,,"USD","THOUSANDS",,,,{"std.tec.cals=7"}),"")</f>
        <v>799144.88174999994</v>
      </c>
      <c r="O10" s="192">
        <f t="shared" si="2"/>
        <v>2.7855213188005052</v>
      </c>
      <c r="P10" s="193">
        <f>IFERROR(_xll.ECONOMATICA('Evolução Diária de Preço-Volume'!Q6,"Max of the serie","YTD",$B10,,,"USD","THOUSANDS",,,,{"std.tec.cals=7";"std.tec.dtovlr=true"}),"")</f>
        <v>36514</v>
      </c>
      <c r="R10" s="168"/>
    </row>
    <row r="11" spans="2:27" ht="15.6" x14ac:dyDescent="0.3">
      <c r="B11" s="179">
        <f>IF('Variação Anual (R$-IPCA-USD)'!B13="","",'Variação Anual (R$-IPCA-USD)'!B13)</f>
        <v>36891</v>
      </c>
      <c r="C11" s="180">
        <f>IFERROR(_xll.ECONOMATICA('Evolução Diária de Preço-Volume'!Q6,"Hist Average","YTD",$B11,,,,"THOUSANDS",,,,{"std.tec.cals=7"}),"")</f>
        <v>627756.48317999998</v>
      </c>
      <c r="D11" s="180">
        <f>IFERROR(_xll.ECONOMATICA('Evolução Diária de Preço-Volume'!Q6,"Max of the serie","YTD",$B11,,,,"THOUSANDS",,,,{"std.tec.cals=7"}),"")</f>
        <v>1643973.9338</v>
      </c>
      <c r="E11" s="181">
        <f t="shared" si="0"/>
        <v>2.618808372113004</v>
      </c>
      <c r="F11" s="182">
        <f>IFERROR(_xll.ECONOMATICA('Evolução Diária de Preço-Volume'!Q6,"Max of the serie","YTD",$B11,,,,"THOUSANDS",,,,{"std.tec.cals=7";"std.tec.dtovlr=true"}),"")</f>
        <v>36538</v>
      </c>
      <c r="G11" s="172"/>
      <c r="H11" s="188">
        <f>IFERROR(_xll.ECONOMATICA('Evolução Diária de Preço-Volume'!Q6,"Hist Average","YTD",$B11,,,"INFLATION ADJUSTED","THOUSANDS",,,,{"std.tec.cals=7"}),"")</f>
        <v>2694782.9774000002</v>
      </c>
      <c r="I11" s="180">
        <f>IFERROR(_xll.ECONOMATICA('Evolução Diária de Preço-Volume'!Q6,"Max of the serie","YTD",$B11,,,"INFLATION ADJUSTED","THOUSANDS",,,,{"std.tec.cals=7"}),"")</f>
        <v>7209828.0661000004</v>
      </c>
      <c r="J11" s="181">
        <f t="shared" si="1"/>
        <v>2.675476328359562</v>
      </c>
      <c r="K11" s="182">
        <f>IFERROR(_xll.ECONOMATICA('Evolução Diária de Preço-Volume'!Q6,"Max of the serie","YTD",$B11,,,"INFLATION ADJUSTED","THOUSANDS",,,,{"std.tec.cals=7";"std.tec.dtovlr=true"}),"")</f>
        <v>36538</v>
      </c>
      <c r="L11" s="172"/>
      <c r="M11" s="188">
        <f>IFERROR(_xll.ECONOMATICA('Evolução Diária de Preço-Volume'!Q6,"Hist Average","YTD",$B11,,,"USD","THOUSANDS",,,,{"std.tec.cals=7"}),"")</f>
        <v>345104.19472000003</v>
      </c>
      <c r="N11" s="180">
        <f>IFERROR(_xll.ECONOMATICA('Evolução Diária de Preço-Volume'!Q6,"Max of the serie","YTD",$B11,,,"USD","THOUSANDS",,,,{"std.tec.cals=7"}),"")</f>
        <v>903629.93116000004</v>
      </c>
      <c r="O11" s="181">
        <f t="shared" si="2"/>
        <v>2.618426391174872</v>
      </c>
      <c r="P11" s="182">
        <f>IFERROR(_xll.ECONOMATICA('Evolução Diária de Preço-Volume'!Q6,"Max of the serie","YTD",$B11,,,"USD","THOUSANDS",,,,{"std.tec.cals=7";"std.tec.dtovlr=true"}),"")</f>
        <v>36538</v>
      </c>
    </row>
    <row r="12" spans="2:27" ht="15.6" x14ac:dyDescent="0.3">
      <c r="B12" s="190">
        <f>IF('Variação Anual (R$-IPCA-USD)'!B14="","",'Variação Anual (R$-IPCA-USD)'!B14)</f>
        <v>37256</v>
      </c>
      <c r="C12" s="191">
        <f>IFERROR(_xll.ECONOMATICA('Evolução Diária de Preço-Volume'!Q6,"Hist Average","YTD",$B12,,,,"THOUSANDS",,,,{"std.tec.cals=7"}),"")</f>
        <v>507299.04191000003</v>
      </c>
      <c r="D12" s="191">
        <f>IFERROR(_xll.ECONOMATICA('Evolução Diária de Preço-Volume'!Q6,"Max of the serie","YTD",$B12,,,,"THOUSANDS",,,,{"std.tec.cals=7"}),"")</f>
        <v>1406247.9909000001</v>
      </c>
      <c r="E12" s="192">
        <f t="shared" si="0"/>
        <v>2.7720296604650057</v>
      </c>
      <c r="F12" s="193">
        <f>IFERROR(_xll.ECONOMATICA('Evolução Diária de Preço-Volume'!Q6,"Max of the serie","YTD",$B12,,,,"THOUSANDS",,,,{"std.tec.cals=7";"std.tec.dtovlr=true"}),"")</f>
        <v>36999</v>
      </c>
      <c r="G12" s="172"/>
      <c r="H12" s="194">
        <f>IFERROR(_xll.ECONOMATICA('Evolução Diária de Preço-Volume'!Q6,"Hist Average","YTD",$B12,,,"INFLATION ADJUSTED","THOUSANDS",,,,{"std.tec.cals=7"}),"")</f>
        <v>2037492.3555000001</v>
      </c>
      <c r="I12" s="191">
        <f>IFERROR(_xll.ECONOMATICA('Evolução Diária de Preço-Volume'!Q6,"Max of the serie","YTD",$B12,,,"INFLATION ADJUSTED","THOUSANDS",,,,{"std.tec.cals=7"}),"")</f>
        <v>5738288.4661999997</v>
      </c>
      <c r="J12" s="192">
        <f t="shared" si="1"/>
        <v>2.8163484641844585</v>
      </c>
      <c r="K12" s="193">
        <f>IFERROR(_xll.ECONOMATICA('Evolução Diária de Preço-Volume'!Q6,"Max of the serie","YTD",$B12,,,"INFLATION ADJUSTED","THOUSANDS",,,,{"std.tec.cals=7";"std.tec.dtovlr=true"}),"")</f>
        <v>36999</v>
      </c>
      <c r="L12" s="172"/>
      <c r="M12" s="194">
        <f>IFERROR(_xll.ECONOMATICA('Evolução Diária de Preço-Volume'!Q6,"Hist Average","YTD",$B12,,,"USD","THOUSANDS",,,,{"std.tec.cals=7"}),"")</f>
        <v>220386.95165</v>
      </c>
      <c r="N12" s="191">
        <f>IFERROR(_xll.ECONOMATICA('Evolução Diária de Preço-Volume'!Q6,"Max of the serie","YTD",$B12,,,"USD","THOUSANDS",,,,{"std.tec.cals=7"}),"")</f>
        <v>646550.80039999995</v>
      </c>
      <c r="O12" s="192">
        <f t="shared" si="2"/>
        <v>2.9337072615206252</v>
      </c>
      <c r="P12" s="193">
        <f>IFERROR(_xll.ECONOMATICA('Evolução Diária de Preço-Volume'!Q6,"Max of the serie","YTD",$B12,,,"USD","THOUSANDS",,,,{"std.tec.cals=7";"std.tec.dtovlr=true"}),"")</f>
        <v>36999</v>
      </c>
    </row>
    <row r="13" spans="2:27" ht="15.6" x14ac:dyDescent="0.3">
      <c r="B13" s="179">
        <f>IF('Variação Anual (R$-IPCA-USD)'!B15="","",'Variação Anual (R$-IPCA-USD)'!B15)</f>
        <v>37621</v>
      </c>
      <c r="C13" s="180">
        <f>IFERROR(_xll.ECONOMATICA('Evolução Diária de Preço-Volume'!Q6,"Hist Average","YTD",$B13,,,,"THOUSANDS",,,,{"std.tec.cals=7"}),"")</f>
        <v>466493.14410999999</v>
      </c>
      <c r="D13" s="180">
        <f>IFERROR(_xll.ECONOMATICA('Evolução Diária de Preço-Volume'!Q6,"Max of the serie","YTD",$B13,,,,"THOUSANDS",,,,{"std.tec.cals=7"}),"")</f>
        <v>1119843.4054</v>
      </c>
      <c r="E13" s="181">
        <f t="shared" si="0"/>
        <v>2.4005570489926402</v>
      </c>
      <c r="F13" s="182">
        <f>IFERROR(_xll.ECONOMATICA('Evolução Diária de Preço-Volume'!Q6,"Max of the serie","YTD",$B13,,,,"THOUSANDS",,,,{"std.tec.cals=7";"std.tec.dtovlr=true"}),"")</f>
        <v>37608</v>
      </c>
      <c r="G13" s="172"/>
      <c r="H13" s="188">
        <f>IFERROR(_xll.ECONOMATICA('Evolução Diária de Preço-Volume'!Q6,"Hist Average","YTD",$B13,,,"INFLATION ADJUSTED","THOUSANDS",,,,{"std.tec.cals=7"}),"")</f>
        <v>1734520.8740999999</v>
      </c>
      <c r="I13" s="180">
        <f>IFERROR(_xll.ECONOMATICA('Evolução Diária de Preço-Volume'!Q6,"Max of the serie","YTD",$B13,,,"INFLATION ADJUSTED","THOUSANDS",,,,{"std.tec.cals=7"}),"")</f>
        <v>3905123.7313000001</v>
      </c>
      <c r="J13" s="181">
        <f t="shared" si="1"/>
        <v>2.2514135111382112</v>
      </c>
      <c r="K13" s="182">
        <f>IFERROR(_xll.ECONOMATICA('Evolução Diária de Preço-Volume'!Q6,"Max of the serie","YTD",$B13,,,"INFLATION ADJUSTED","THOUSANDS",,,,{"std.tec.cals=7";"std.tec.dtovlr=true"}),"")</f>
        <v>37608</v>
      </c>
      <c r="L13" s="172"/>
      <c r="M13" s="188">
        <f>IFERROR(_xll.ECONOMATICA('Evolução Diária de Preço-Volume'!Q6,"Hist Average","YTD",$B13,,,"USD","THOUSANDS",,,,{"std.tec.cals=7"}),"")</f>
        <v>166269.42259999999</v>
      </c>
      <c r="N13" s="180">
        <f>IFERROR(_xll.ECONOMATICA('Evolução Diária de Preço-Volume'!Q6,"Max of the serie","YTD",$B13,,,"USD","THOUSANDS",,,,{"std.tec.cals=7"}),"")</f>
        <v>378160.74946000002</v>
      </c>
      <c r="O13" s="181">
        <f t="shared" si="2"/>
        <v>2.2743854134247776</v>
      </c>
      <c r="P13" s="182">
        <f>IFERROR(_xll.ECONOMATICA('Evolução Diária de Preço-Volume'!Q6,"Max of the serie","YTD",$B13,,,"USD","THOUSANDS",,,,{"std.tec.cals=7";"std.tec.dtovlr=true"}),"")</f>
        <v>37321</v>
      </c>
    </row>
    <row r="14" spans="2:27" ht="15.6" x14ac:dyDescent="0.3">
      <c r="B14" s="190">
        <f>IF('Variação Anual (R$-IPCA-USD)'!B16="","",'Variação Anual (R$-IPCA-USD)'!B16)</f>
        <v>37986</v>
      </c>
      <c r="C14" s="191">
        <f>IFERROR(_xll.ECONOMATICA('Evolução Diária de Preço-Volume'!Q6,"Hist Average","YTD",$B14,,,,"THOUSANDS",,,,{"std.tec.cals=7"}),"")</f>
        <v>662456.09447000001</v>
      </c>
      <c r="D14" s="191">
        <f>IFERROR(_xll.ECONOMATICA('Evolução Diária de Preço-Volume'!Q6,"Max of the serie","YTD",$B14,,,,"THOUSANDS",,,,{"std.tec.cals=7"}),"")</f>
        <v>2505459.0189</v>
      </c>
      <c r="E14" s="192">
        <f t="shared" si="0"/>
        <v>3.7820755817855369</v>
      </c>
      <c r="F14" s="193">
        <f>IFERROR(_xll.ECONOMATICA('Evolução Diária de Preço-Volume'!Q6,"Max of the serie","YTD",$B14,,,,"THOUSANDS",,,,{"std.tec.cals=7";"std.tec.dtovlr=true"}),"")</f>
        <v>37972</v>
      </c>
      <c r="G14" s="172"/>
      <c r="H14" s="194">
        <f>IFERROR(_xll.ECONOMATICA('Evolução Diária de Preço-Volume'!Q6,"Hist Average","YTD",$B14,,,"INFLATION ADJUSTED","THOUSANDS",,,,{"std.tec.cals=7"}),"")</f>
        <v>2126804.7514999998</v>
      </c>
      <c r="I14" s="191">
        <f>IFERROR(_xll.ECONOMATICA('Evolução Diária de Preço-Volume'!Q6,"Max of the serie","YTD",$B14,,,"INFLATION ADJUSTED","THOUSANDS",,,,{"std.tec.cals=7"}),"")</f>
        <v>7869955.7408999996</v>
      </c>
      <c r="J14" s="192">
        <f t="shared" si="1"/>
        <v>3.7003658823638848</v>
      </c>
      <c r="K14" s="193">
        <f>IFERROR(_xll.ECONOMATICA('Evolução Diária de Preço-Volume'!Q6,"Max of the serie","YTD",$B14,,,"INFLATION ADJUSTED","THOUSANDS",,,,{"std.tec.cals=7";"std.tec.dtovlr=true"}),"")</f>
        <v>37972</v>
      </c>
      <c r="L14" s="172"/>
      <c r="M14" s="194">
        <f>IFERROR(_xll.ECONOMATICA('Evolução Diária de Preço-Volume'!Q6,"Hist Average","YTD",$B14,,,"USD","THOUSANDS",,,,{"std.tec.cals=7"}),"")</f>
        <v>220149.61204000001</v>
      </c>
      <c r="N14" s="191">
        <f>IFERROR(_xll.ECONOMATICA('Evolução Diária de Preço-Volume'!Q6,"Max of the serie","YTD",$B14,,,"USD","THOUSANDS",,,,{"std.tec.cals=7"}),"")</f>
        <v>852748.04087000003</v>
      </c>
      <c r="O14" s="192">
        <f t="shared" si="2"/>
        <v>3.8734932710899361</v>
      </c>
      <c r="P14" s="193">
        <f>IFERROR(_xll.ECONOMATICA('Evolução Diária de Preço-Volume'!Q6,"Max of the serie","YTD",$B14,,,"USD","THOUSANDS",,,,{"std.tec.cals=7";"std.tec.dtovlr=true"}),"")</f>
        <v>37972</v>
      </c>
      <c r="U14" s="168"/>
    </row>
    <row r="15" spans="2:27" ht="15.6" x14ac:dyDescent="0.3">
      <c r="B15" s="179">
        <f>IF('Variação Anual (R$-IPCA-USD)'!B17="","",'Variação Anual (R$-IPCA-USD)'!B17)</f>
        <v>38352</v>
      </c>
      <c r="C15" s="180">
        <f>IFERROR(_xll.ECONOMATICA('Evolução Diária de Preço-Volume'!Q6,"Hist Average","YTD",$B15,,,,"THOUSANDS",,,,{"std.tec.cals=7"}),"")</f>
        <v>1012623.8624</v>
      </c>
      <c r="D15" s="180">
        <f>IFERROR(_xll.ECONOMATICA('Evolução Diária de Preço-Volume'!Q6,"Max of the serie","YTD",$B15,,,,"THOUSANDS",,,,{"std.tec.cals=7"}),"")</f>
        <v>3653062.6696000001</v>
      </c>
      <c r="E15" s="181">
        <f t="shared" si="0"/>
        <v>3.6075218106572642</v>
      </c>
      <c r="F15" s="182">
        <f>IFERROR(_xll.ECONOMATICA('Evolução Diária de Preço-Volume'!Q6,"Max of the serie","YTD",$B15,,,,"THOUSANDS",,,,{"std.tec.cals=7";"std.tec.dtovlr=true"}),"")</f>
        <v>38336</v>
      </c>
      <c r="G15" s="172"/>
      <c r="H15" s="188">
        <f>IFERROR(_xll.ECONOMATICA('Evolução Diária de Preço-Volume'!Q6,"Hist Average","YTD",$B15,,,"INFLATION ADJUSTED","THOUSANDS",,,,{"std.tec.cals=7"}),"")</f>
        <v>3061040.4541000002</v>
      </c>
      <c r="I15" s="180">
        <f>IFERROR(_xll.ECONOMATICA('Evolução Diária de Preço-Volume'!Q6,"Max of the serie","YTD",$B15,,,"INFLATION ADJUSTED","THOUSANDS",,,,{"std.tec.cals=7"}),"")</f>
        <v>10700244.812000001</v>
      </c>
      <c r="J15" s="181">
        <f t="shared" si="1"/>
        <v>3.4956234562885125</v>
      </c>
      <c r="K15" s="182">
        <f>IFERROR(_xll.ECONOMATICA('Evolução Diária de Preço-Volume'!Q6,"Max of the serie","YTD",$B15,,,"INFLATION ADJUSTED","THOUSANDS",,,,{"std.tec.cals=7";"std.tec.dtovlr=true"}),"")</f>
        <v>38336</v>
      </c>
      <c r="L15" s="172"/>
      <c r="M15" s="188">
        <f>IFERROR(_xll.ECONOMATICA('Evolução Diária de Preço-Volume'!Q6,"Hist Average","YTD",$B15,,,"USD","THOUSANDS",,,,{"std.tec.cals=7"}),"")</f>
        <v>347686.13756</v>
      </c>
      <c r="N15" s="180">
        <f>IFERROR(_xll.ECONOMATICA('Evolução Diária de Preço-Volume'!Q6,"Max of the serie","YTD",$B15,,,"USD","THOUSANDS",,,,{"std.tec.cals=7"}),"")</f>
        <v>1328000.098</v>
      </c>
      <c r="O15" s="181">
        <f t="shared" si="2"/>
        <v>3.8195370897432683</v>
      </c>
      <c r="P15" s="182">
        <f>IFERROR(_xll.ECONOMATICA('Evolução Diária de Preço-Volume'!Q6,"Max of the serie","YTD",$B15,,,"USD","THOUSANDS",,,,{"std.tec.cals=7";"std.tec.dtovlr=true"}),"")</f>
        <v>38336</v>
      </c>
    </row>
    <row r="16" spans="2:27" ht="15.6" x14ac:dyDescent="0.3">
      <c r="B16" s="190">
        <f>IF('Variação Anual (R$-IPCA-USD)'!B18="","",'Variação Anual (R$-IPCA-USD)'!B18)</f>
        <v>38717</v>
      </c>
      <c r="C16" s="191">
        <f>IFERROR(_xll.ECONOMATICA('Evolução Diária de Preço-Volume'!Q6,"Hist Average","YTD",$B16,,,,"THOUSANDS",,,,{"std.tec.cals=7"}),"")</f>
        <v>1342797.3326999999</v>
      </c>
      <c r="D16" s="191">
        <f>IFERROR(_xll.ECONOMATICA('Evolução Diária de Preço-Volume'!Q6,"Max of the serie","YTD",$B16,,,,"THOUSANDS",,,,{"std.tec.cals=7"}),"")</f>
        <v>3711776.0695000002</v>
      </c>
      <c r="E16" s="192">
        <f t="shared" si="0"/>
        <v>2.7642116789408786</v>
      </c>
      <c r="F16" s="193">
        <f>IFERROR(_xll.ECONOMATICA('Evolução Diária de Preço-Volume'!Q6,"Max of the serie","YTD",$B16,,,,"THOUSANDS",,,,{"std.tec.cals=7";"std.tec.dtovlr=true"}),"")</f>
        <v>38399</v>
      </c>
      <c r="G16" s="172"/>
      <c r="H16" s="194">
        <f>IFERROR(_xll.ECONOMATICA('Evolução Diária de Preço-Volume'!Q6,"Hist Average","YTD",$B16,,,"INFLATION ADJUSTED","THOUSANDS",,,,{"std.tec.cals=7"}),"")</f>
        <v>3790453.3758999999</v>
      </c>
      <c r="I16" s="191">
        <f>IFERROR(_xll.ECONOMATICA('Evolução Diária de Preço-Volume'!Q6,"Max of the serie","YTD",$B16,,,"INFLATION ADJUSTED","THOUSANDS",,,,{"std.tec.cals=7"}),"")</f>
        <v>10717358.699999999</v>
      </c>
      <c r="J16" s="192">
        <f t="shared" si="1"/>
        <v>2.8274608964040575</v>
      </c>
      <c r="K16" s="193">
        <f>IFERROR(_xll.ECONOMATICA('Evolução Diária de Preço-Volume'!Q6,"Max of the serie","YTD",$B16,,,"INFLATION ADJUSTED","THOUSANDS",,,,{"std.tec.cals=7";"std.tec.dtovlr=true"}),"")</f>
        <v>38399</v>
      </c>
      <c r="L16" s="172"/>
      <c r="M16" s="194">
        <f>IFERROR(_xll.ECONOMATICA('Evolução Diária de Preço-Volume'!Q6,"Hist Average","YTD",$B16,,,"USD","THOUSANDS",,,,{"std.tec.cals=7"}),"")</f>
        <v>556305.86991000001</v>
      </c>
      <c r="N16" s="191">
        <f>IFERROR(_xll.ECONOMATICA('Evolução Diária de Preço-Volume'!Q6,"Max of the serie","YTD",$B16,,,"USD","THOUSANDS",,,,{"std.tec.cals=7"}),"")</f>
        <v>1431680.9649</v>
      </c>
      <c r="O16" s="192">
        <f t="shared" si="2"/>
        <v>2.5735499881236548</v>
      </c>
      <c r="P16" s="193">
        <f>IFERROR(_xll.ECONOMATICA('Evolução Diária de Preço-Volume'!Q6,"Max of the serie","YTD",$B16,,,"USD","THOUSANDS",,,,{"std.tec.cals=7";"std.tec.dtovlr=true"}),"")</f>
        <v>38399</v>
      </c>
    </row>
    <row r="17" spans="2:16" ht="15.6" x14ac:dyDescent="0.3">
      <c r="B17" s="179">
        <f>IF('Variação Anual (R$-IPCA-USD)'!B19="","",'Variação Anual (R$-IPCA-USD)'!B19)</f>
        <v>39082</v>
      </c>
      <c r="C17" s="180">
        <f>IFERROR(_xll.ECONOMATICA('Evolução Diária de Preço-Volume'!Q6,"Hist Average","YTD",$B17,,,,"THOUSANDS",,,,{"std.tec.cals=7"}),"")</f>
        <v>2049193.4283</v>
      </c>
      <c r="D17" s="180">
        <f>IFERROR(_xll.ECONOMATICA('Evolução Diária de Preço-Volume'!Q6,"Max of the serie","YTD",$B17,,,,"THOUSANDS",,,,{"std.tec.cals=7"}),"")</f>
        <v>7131353.4619000005</v>
      </c>
      <c r="E17" s="181">
        <f t="shared" si="0"/>
        <v>3.4800782412308111</v>
      </c>
      <c r="F17" s="182">
        <f>IFERROR(_xll.ECONOMATICA('Evolução Diária de Preço-Volume'!Q6,"Max of the serie","YTD",$B17,,,,"THOUSANDS",,,,{"std.tec.cals=7";"std.tec.dtovlr=true"}),"")</f>
        <v>39064</v>
      </c>
      <c r="G17" s="172"/>
      <c r="H17" s="188">
        <f>IFERROR(_xll.ECONOMATICA('Evolução Diária de Preço-Volume'!Q6,"Hist Average","YTD",$B17,,,"INFLATION ADJUSTED","THOUSANDS",,,,{"std.tec.cals=7"}),"")</f>
        <v>5543915.3634000001</v>
      </c>
      <c r="I17" s="180">
        <f>IFERROR(_xll.ECONOMATICA('Evolução Diária de Preço-Volume'!Q6,"Max of the serie","YTD",$B17,,,"INFLATION ADJUSTED","THOUSANDS",,,,{"std.tec.cals=7"}),"")</f>
        <v>19089819.340999998</v>
      </c>
      <c r="J17" s="181">
        <f t="shared" si="1"/>
        <v>3.4433821748123692</v>
      </c>
      <c r="K17" s="182">
        <f>IFERROR(_xll.ECONOMATICA('Evolução Diária de Preço-Volume'!Q6,"Max of the serie","YTD",$B17,,,"INFLATION ADJUSTED","THOUSANDS",,,,{"std.tec.cals=7";"std.tec.dtovlr=true"}),"")</f>
        <v>39064</v>
      </c>
      <c r="L17" s="172"/>
      <c r="M17" s="188">
        <f>IFERROR(_xll.ECONOMATICA('Evolução Diária de Preço-Volume'!Q6,"Hist Average","YTD",$B17,,,"USD","THOUSANDS",,,,{"std.tec.cals=7"}),"")</f>
        <v>942774.56886999996</v>
      </c>
      <c r="N17" s="180">
        <f>IFERROR(_xll.ECONOMATICA('Evolução Diária de Preço-Volume'!Q6,"Max of the serie","YTD",$B17,,,"USD","THOUSANDS",,,,{"std.tec.cals=7"}),"")</f>
        <v>3323245.9397</v>
      </c>
      <c r="O17" s="181">
        <f t="shared" si="2"/>
        <v>3.5249634954443128</v>
      </c>
      <c r="P17" s="182">
        <f>IFERROR(_xll.ECONOMATICA('Evolução Diária de Preço-Volume'!Q6,"Max of the serie","YTD",$B17,,,"USD","THOUSANDS",,,,{"std.tec.cals=7";"std.tec.dtovlr=true"}),"")</f>
        <v>39064</v>
      </c>
    </row>
    <row r="18" spans="2:16" ht="15.6" x14ac:dyDescent="0.3">
      <c r="B18" s="190">
        <f>IF('Variação Anual (R$-IPCA-USD)'!B20="","",'Variação Anual (R$-IPCA-USD)'!B20)</f>
        <v>39447</v>
      </c>
      <c r="C18" s="191">
        <f>IFERROR(_xll.ECONOMATICA('Evolução Diária de Preço-Volume'!Q6,"Hist Average","YTD",$B18,,,,"THOUSANDS",,,,{"std.tec.cals=7"}),"")</f>
        <v>4132779.6395</v>
      </c>
      <c r="D18" s="191">
        <f>IFERROR(_xll.ECONOMATICA('Evolução Diária de Preço-Volume'!Q6,"Max of the serie","YTD",$B18,,,,"THOUSANDS",,,,{"std.tec.cals=7"}),"")</f>
        <v>12761392.176999999</v>
      </c>
      <c r="E18" s="192">
        <f t="shared" si="0"/>
        <v>3.0878472336221447</v>
      </c>
      <c r="F18" s="193">
        <f>IFERROR(_xll.ECONOMATICA('Evolução Diária de Preço-Volume'!Q6,"Max of the serie","YTD",$B18,,,,"THOUSANDS",,,,{"std.tec.cals=7";"std.tec.dtovlr=true"}),"")</f>
        <v>39309</v>
      </c>
      <c r="G18" s="172"/>
      <c r="H18" s="194">
        <f>IFERROR(_xll.ECONOMATICA('Evolução Diária de Preço-Volume'!Q6,"Hist Average","YTD",$B18,,,"INFLATION ADJUSTED","THOUSANDS",,,,{"std.tec.cals=7"}),"")</f>
        <v>10776507.749</v>
      </c>
      <c r="I18" s="191">
        <f>IFERROR(_xll.ECONOMATICA('Evolução Diária de Preço-Volume'!Q6,"Max of the serie","YTD",$B18,,,"INFLATION ADJUSTED","THOUSANDS",,,,{"std.tec.cals=7"}),"")</f>
        <v>33225908.353999998</v>
      </c>
      <c r="J18" s="192">
        <f t="shared" si="1"/>
        <v>3.0831795538849938</v>
      </c>
      <c r="K18" s="193">
        <f>IFERROR(_xll.ECONOMATICA('Evolução Diária de Preço-Volume'!Q6,"Max of the serie","YTD",$B18,,,"INFLATION ADJUSTED","THOUSANDS",,,,{"std.tec.cals=7";"std.tec.dtovlr=true"}),"")</f>
        <v>39309</v>
      </c>
      <c r="L18" s="172"/>
      <c r="M18" s="194">
        <f>IFERROR(_xll.ECONOMATICA('Evolução Diária de Preço-Volume'!Q6,"Hist Average","YTD",$B18,,,"USD","THOUSANDS",,,,{"std.tec.cals=7"}),"")</f>
        <v>2158753.3994999998</v>
      </c>
      <c r="N18" s="191">
        <f>IFERROR(_xll.ECONOMATICA('Evolução Diária de Preço-Volume'!Q6,"Max of the serie","YTD",$B18,,,"USD","THOUSANDS",,,,{"std.tec.cals=7"}),"")</f>
        <v>6659892.9071000004</v>
      </c>
      <c r="O18" s="192">
        <f t="shared" si="2"/>
        <v>3.085064235981068</v>
      </c>
      <c r="P18" s="193">
        <f>IFERROR(_xll.ECONOMATICA('Evolução Diária de Preço-Volume'!Q6,"Max of the serie","YTD",$B18,,,"USD","THOUSANDS",,,,{"std.tec.cals=7";"std.tec.dtovlr=true"}),"")</f>
        <v>39428</v>
      </c>
    </row>
    <row r="19" spans="2:16" ht="15.6" x14ac:dyDescent="0.3">
      <c r="B19" s="179">
        <f>IF('Variação Anual (R$-IPCA-USD)'!B21="","",'Variação Anual (R$-IPCA-USD)'!B21)</f>
        <v>39813</v>
      </c>
      <c r="C19" s="180">
        <f>IFERROR(_xll.ECONOMATICA('Evolução Diária de Preço-Volume'!Q6,"Hist Average","YTD",$B19,,,,"THOUSANDS",,,,{"std.tec.cals=7"}),"")</f>
        <v>4921340.7618000004</v>
      </c>
      <c r="D19" s="180">
        <f>IFERROR(_xll.ECONOMATICA('Evolução Diária de Preço-Volume'!Q6,"Max of the serie","YTD",$B19,,,,"THOUSANDS",,,,{"std.tec.cals=7"}),"")</f>
        <v>10594947.039000001</v>
      </c>
      <c r="E19" s="181">
        <f t="shared" si="0"/>
        <v>2.1528578393187421</v>
      </c>
      <c r="F19" s="182">
        <f>IFERROR(_xll.ECONOMATICA('Evolução Diária de Preço-Volume'!Q6,"Max of the serie","YTD",$B19,,,,"THOUSANDS",,,,{"std.tec.cals=7";"std.tec.dtovlr=true"}),"")</f>
        <v>39570</v>
      </c>
      <c r="G19" s="172"/>
      <c r="H19" s="188">
        <f>IFERROR(_xll.ECONOMATICA('Evolução Diária de Preço-Volume'!Q6,"Hist Average","YTD",$B19,,,"INFLATION ADJUSTED","THOUSANDS",,,,{"std.tec.cals=7"}),"")</f>
        <v>12209155.959000001</v>
      </c>
      <c r="I19" s="180">
        <f>IFERROR(_xll.ECONOMATICA('Evolução Diária de Preço-Volume'!Q6,"Max of the serie","YTD",$B19,,,"INFLATION ADJUSTED","THOUSANDS",,,,{"std.tec.cals=7"}),"")</f>
        <v>26471994.800000001</v>
      </c>
      <c r="J19" s="181">
        <f t="shared" si="1"/>
        <v>2.1682084239808668</v>
      </c>
      <c r="K19" s="182">
        <f>IFERROR(_xll.ECONOMATICA('Evolução Diária de Preço-Volume'!Q6,"Max of the serie","YTD",$B19,,,"INFLATION ADJUSTED","THOUSANDS",,,,{"std.tec.cals=7";"std.tec.dtovlr=true"}),"")</f>
        <v>39570</v>
      </c>
      <c r="L19" s="172"/>
      <c r="M19" s="188">
        <f>IFERROR(_xll.ECONOMATICA('Evolução Diária de Preço-Volume'!Q6,"Hist Average","YTD",$B19,,,"USD","THOUSANDS",,,,{"std.tec.cals=7"}),"")</f>
        <v>2777584.2491000001</v>
      </c>
      <c r="N19" s="180">
        <f>IFERROR(_xll.ECONOMATICA('Evolução Diária de Preço-Volume'!Q6,"Max of the serie","YTD",$B19,,,"USD","THOUSANDS",,,,{"std.tec.cals=7"}),"")</f>
        <v>6418845.8979000002</v>
      </c>
      <c r="O19" s="181">
        <f t="shared" si="2"/>
        <v>2.310945527567652</v>
      </c>
      <c r="P19" s="182">
        <f>IFERROR(_xll.ECONOMATICA('Evolução Diária de Preço-Volume'!Q6,"Max of the serie","YTD",$B19,,,"USD","THOUSANDS",,,,{"std.tec.cals=7";"std.tec.dtovlr=true"}),"")</f>
        <v>39570</v>
      </c>
    </row>
    <row r="20" spans="2:16" ht="15.6" x14ac:dyDescent="0.3">
      <c r="B20" s="190">
        <f>IF('Variação Anual (R$-IPCA-USD)'!B22="","",'Variação Anual (R$-IPCA-USD)'!B22)</f>
        <v>40178</v>
      </c>
      <c r="C20" s="191">
        <f>IFERROR(_xll.ECONOMATICA('Evolução Diária de Preço-Volume'!Q6,"Hist Average","YTD",$B20,,,,"THOUSANDS",,,,{"std.tec.cals=7"}),"")</f>
        <v>4643852.1591999996</v>
      </c>
      <c r="D20" s="191">
        <f>IFERROR(_xll.ECONOMATICA('Evolução Diária de Preço-Volume'!Q6,"Max of the serie","YTD",$B20,,,,"THOUSANDS",,,,{"std.tec.cals=7"}),"")</f>
        <v>11445953.787</v>
      </c>
      <c r="E20" s="192">
        <f t="shared" si="0"/>
        <v>2.4647541296775057</v>
      </c>
      <c r="F20" s="193">
        <f>IFERROR(_xll.ECONOMATICA('Evolução Diária de Preço-Volume'!Q6,"Max of the serie","YTD",$B20,,,,"THOUSANDS",,,,{"std.tec.cals=7";"std.tec.dtovlr=true"}),"")</f>
        <v>40163</v>
      </c>
      <c r="G20" s="172"/>
      <c r="H20" s="194">
        <f>IFERROR(_xll.ECONOMATICA('Evolução Diária de Preço-Volume'!Q6,"Hist Average","YTD",$B20,,,"INFLATION ADJUSTED","THOUSANDS",,,,{"std.tec.cals=7"}),"")</f>
        <v>10926661.308</v>
      </c>
      <c r="I20" s="191">
        <f>IFERROR(_xll.ECONOMATICA('Evolução Diária de Preço-Volume'!Q6,"Max of the serie","YTD",$B20,,,"INFLATION ADJUSTED","THOUSANDS",,,,{"std.tec.cals=7"}),"")</f>
        <v>26522296.839000002</v>
      </c>
      <c r="J20" s="192">
        <f t="shared" si="1"/>
        <v>2.4273010841455838</v>
      </c>
      <c r="K20" s="193">
        <f>IFERROR(_xll.ECONOMATICA('Evolução Diária de Preço-Volume'!Q6,"Max of the serie","YTD",$B20,,,"INFLATION ADJUSTED","THOUSANDS",,,,{"std.tec.cals=7";"std.tec.dtovlr=true"}),"")</f>
        <v>40163</v>
      </c>
      <c r="L20" s="172"/>
      <c r="M20" s="194">
        <f>IFERROR(_xll.ECONOMATICA('Evolução Diária de Preço-Volume'!Q6,"Hist Average","YTD",$B20,,,"USD","THOUSANDS",,,,{"std.tec.cals=7"}),"")</f>
        <v>2399895.477</v>
      </c>
      <c r="N20" s="191">
        <f>IFERROR(_xll.ECONOMATICA('Evolução Diária de Preço-Volume'!Q6,"Max of the serie","YTD",$B20,,,"USD","THOUSANDS",,,,{"std.tec.cals=7"}),"")</f>
        <v>6567723.9499000004</v>
      </c>
      <c r="O20" s="192">
        <f t="shared" si="2"/>
        <v>2.7366708312272054</v>
      </c>
      <c r="P20" s="193">
        <f>IFERROR(_xll.ECONOMATICA('Evolução Diária de Preço-Volume'!Q6,"Max of the serie","YTD",$B20,,,"USD","THOUSANDS",,,,{"std.tec.cals=7";"std.tec.dtovlr=true"}),"")</f>
        <v>40100</v>
      </c>
    </row>
    <row r="21" spans="2:16" ht="15.6" x14ac:dyDescent="0.3">
      <c r="B21" s="179">
        <f>IF('Variação Anual (R$-IPCA-USD)'!B23="","",'Variação Anual (R$-IPCA-USD)'!B23)</f>
        <v>40543</v>
      </c>
      <c r="C21" s="180">
        <f>IFERROR(_xll.ECONOMATICA('Evolução Diária de Preço-Volume'!Q6,"Hist Average","YTD",$B21,,,,"THOUSANDS",,,,{"std.tec.cals=7"}),"")</f>
        <v>5644084.8066999996</v>
      </c>
      <c r="D21" s="180">
        <f>IFERROR(_xll.ECONOMATICA('Evolução Diária de Preço-Volume'!Q6,"Max of the serie","YTD",$B21,,,,"THOUSANDS",,,,{"std.tec.cals=7"}),"")</f>
        <v>10500335.247</v>
      </c>
      <c r="E21" s="181">
        <f t="shared" si="0"/>
        <v>1.8604141515618662</v>
      </c>
      <c r="F21" s="182">
        <f>IFERROR(_xll.ECONOMATICA('Evolução Diária de Preço-Volume'!Q6,"Max of the serie","YTD",$B21,,,,"THOUSANDS",,,,{"std.tec.cals=7";"std.tec.dtovlr=true"}),"")</f>
        <v>40464</v>
      </c>
      <c r="G21" s="172"/>
      <c r="H21" s="188">
        <f>IFERROR(_xll.ECONOMATICA('Evolução Diária de Preço-Volume'!Q6,"Hist Average","YTD",$B21,,,"INFLATION ADJUSTED","THOUSANDS",,,,{"std.tec.cals=7"}),"")</f>
        <v>12682537.588</v>
      </c>
      <c r="I21" s="180">
        <f>IFERROR(_xll.ECONOMATICA('Evolução Diária de Preço-Volume'!Q6,"Max of the serie","YTD",$B21,,,"INFLATION ADJUSTED","THOUSANDS",,,,{"std.tec.cals=7"}),"")</f>
        <v>23398473.760000002</v>
      </c>
      <c r="J21" s="181">
        <f t="shared" si="1"/>
        <v>1.8449362832670992</v>
      </c>
      <c r="K21" s="182">
        <f>IFERROR(_xll.ECONOMATICA('Evolução Diária de Preço-Volume'!Q6,"Max of the serie","YTD",$B21,,,"INFLATION ADJUSTED","THOUSANDS",,,,{"std.tec.cals=7";"std.tec.dtovlr=true"}),"")</f>
        <v>40464</v>
      </c>
      <c r="L21" s="172"/>
      <c r="M21" s="188">
        <f>IFERROR(_xll.ECONOMATICA('Evolução Diária de Preço-Volume'!Q6,"Hist Average","YTD",$B21,,,"USD","THOUSANDS",,,,{"std.tec.cals=7"}),"")</f>
        <v>3212642.2801999999</v>
      </c>
      <c r="N21" s="180">
        <f>IFERROR(_xll.ECONOMATICA('Evolução Diária de Preço-Volume'!Q6,"Max of the serie","YTD",$B21,,,"USD","THOUSANDS",,,,{"std.tec.cals=7"}),"")</f>
        <v>6343080.3715000004</v>
      </c>
      <c r="O21" s="181">
        <f t="shared" si="2"/>
        <v>1.9744122806928626</v>
      </c>
      <c r="P21" s="182">
        <f>IFERROR(_xll.ECONOMATICA('Evolução Diária de Preço-Volume'!Q6,"Max of the serie","YTD",$B21,,,"USD","THOUSANDS",,,,{"std.tec.cals=7";"std.tec.dtovlr=true"}),"")</f>
        <v>40464</v>
      </c>
    </row>
    <row r="22" spans="2:16" ht="15.6" x14ac:dyDescent="0.3">
      <c r="B22" s="190">
        <f>IF('Variação Anual (R$-IPCA-USD)'!B24="","",'Variação Anual (R$-IPCA-USD)'!B24)</f>
        <v>40908</v>
      </c>
      <c r="C22" s="191">
        <f>IFERROR(_xll.ECONOMATICA('Evolução Diária de Preço-Volume'!Q6,"Hist Average","YTD",$B22,,,,"THOUSANDS",,,,{"std.tec.cals=7"}),"")</f>
        <v>5662164.0478999997</v>
      </c>
      <c r="D22" s="191">
        <f>IFERROR(_xll.ECONOMATICA('Evolução Diária de Preço-Volume'!Q6,"Max of the serie","YTD",$B22,,,,"THOUSANDS",,,,{"std.tec.cals=7"}),"")</f>
        <v>14811104.130000001</v>
      </c>
      <c r="E22" s="192">
        <f t="shared" si="0"/>
        <v>2.6158027221929729</v>
      </c>
      <c r="F22" s="193">
        <f>IFERROR(_xll.ECONOMATICA('Evolução Diária de Preço-Volume'!Q6,"Max of the serie","YTD",$B22,,,,"THOUSANDS",,,,{"std.tec.cals=7";"std.tec.dtovlr=true"}),"")</f>
        <v>40891</v>
      </c>
      <c r="G22" s="172"/>
      <c r="H22" s="194">
        <f>IFERROR(_xll.ECONOMATICA('Evolução Diária de Preço-Volume'!Q6,"Hist Average","YTD",$B22,,,"INFLATION ADJUSTED","THOUSANDS",,,,{"std.tec.cals=7"}),"")</f>
        <v>11944061.777000001</v>
      </c>
      <c r="I22" s="191">
        <f>IFERROR(_xll.ECONOMATICA('Evolução Diária de Preço-Volume'!Q6,"Max of the serie","YTD",$B22,,,"INFLATION ADJUSTED","THOUSANDS",,,,{"std.tec.cals=7"}),"")</f>
        <v>30847147.662999999</v>
      </c>
      <c r="J22" s="192">
        <f t="shared" si="1"/>
        <v>2.5826346379420602</v>
      </c>
      <c r="K22" s="193">
        <f>IFERROR(_xll.ECONOMATICA('Evolução Diária de Preço-Volume'!Q6,"Max of the serie","YTD",$B22,,,"INFLATION ADJUSTED","THOUSANDS",,,,{"std.tec.cals=7";"std.tec.dtovlr=true"}),"")</f>
        <v>40772</v>
      </c>
      <c r="L22" s="172"/>
      <c r="M22" s="194">
        <f>IFERROR(_xll.ECONOMATICA('Evolução Diária de Preço-Volume'!Q6,"Hist Average","YTD",$B22,,,"USD","THOUSANDS",,,,{"std.tec.cals=7"}),"")</f>
        <v>3396783.7563</v>
      </c>
      <c r="N22" s="191">
        <f>IFERROR(_xll.ECONOMATICA('Evolução Diária de Preço-Volume'!Q6,"Max of the serie","YTD",$B22,,,"USD","THOUSANDS",,,,{"std.tec.cals=7"}),"")</f>
        <v>9300208.8809999991</v>
      </c>
      <c r="O22" s="192">
        <f t="shared" si="2"/>
        <v>2.7379455238358763</v>
      </c>
      <c r="P22" s="193">
        <f>IFERROR(_xll.ECONOMATICA('Evolução Diária de Preço-Volume'!Q6,"Max of the serie","YTD",$B22,,,"USD","THOUSANDS",,,,{"std.tec.cals=7";"std.tec.dtovlr=true"}),"")</f>
        <v>40772</v>
      </c>
    </row>
    <row r="23" spans="2:16" ht="15.6" x14ac:dyDescent="0.3">
      <c r="B23" s="179">
        <f>IF('Variação Anual (R$-IPCA-USD)'!B25="","",'Variação Anual (R$-IPCA-USD)'!B25)</f>
        <v>41274</v>
      </c>
      <c r="C23" s="180">
        <f>IFERROR(_xll.ECONOMATICA('Evolução Diária de Preço-Volume'!Q6,"Hist Average","YTD",$B23,,,,"THOUSANDS",,,,{"std.tec.cals=7"}),"")</f>
        <v>6203355.9176000003</v>
      </c>
      <c r="D23" s="180">
        <f>IFERROR(_xll.ECONOMATICA('Evolução Diária de Preço-Volume'!Q6,"Max of the serie","YTD",$B23,,,,"THOUSANDS",,,,{"std.tec.cals=7"}),"")</f>
        <v>20571695.629000001</v>
      </c>
      <c r="E23" s="181">
        <f t="shared" si="0"/>
        <v>3.316220430079551</v>
      </c>
      <c r="F23" s="182">
        <f>IFERROR(_xll.ECONOMATICA('Evolução Diária de Preço-Volume'!Q6,"Max of the serie","YTD",$B23,,,,"THOUSANDS",,,,{"std.tec.cals=7";"std.tec.dtovlr=true"}),"")</f>
        <v>41073</v>
      </c>
      <c r="G23" s="172"/>
      <c r="H23" s="188">
        <f>IFERROR(_xll.ECONOMATICA('Evolução Diária de Preço-Volume'!Q6,"Hist Average","YTD",$B23,,,"INFLATION ADJUSTED","THOUSANDS",,,,{"std.tec.cals=7"}),"")</f>
        <v>12405821.691</v>
      </c>
      <c r="I23" s="180">
        <f>IFERROR(_xll.ECONOMATICA('Evolução Diária de Preço-Volume'!Q6,"Max of the serie","YTD",$B23,,,"INFLATION ADJUSTED","THOUSANDS",,,,{"std.tec.cals=7"}),"")</f>
        <v>41182463.619999997</v>
      </c>
      <c r="J23" s="181">
        <f t="shared" si="1"/>
        <v>3.3196078942418197</v>
      </c>
      <c r="K23" s="182">
        <f>IFERROR(_xll.ECONOMATICA('Evolução Diária de Preço-Volume'!Q6,"Max of the serie","YTD",$B23,,,"INFLATION ADJUSTED","THOUSANDS",,,,{"std.tec.cals=7";"std.tec.dtovlr=true"}),"")</f>
        <v>41073</v>
      </c>
      <c r="L23" s="172"/>
      <c r="M23" s="188">
        <f>IFERROR(_xll.ECONOMATICA('Evolução Diária de Preço-Volume'!Q6,"Hist Average","YTD",$B23,,,"USD","THOUSANDS",,,,{"std.tec.cals=7"}),"")</f>
        <v>3189225.7494000001</v>
      </c>
      <c r="N23" s="180">
        <f>IFERROR(_xll.ECONOMATICA('Evolução Diária de Preço-Volume'!Q6,"Max of the serie","YTD",$B23,,,"USD","THOUSANDS",,,,{"std.tec.cals=7"}),"")</f>
        <v>9984321.3109000009</v>
      </c>
      <c r="O23" s="181">
        <f t="shared" si="2"/>
        <v>3.1306411321865144</v>
      </c>
      <c r="P23" s="182">
        <f>IFERROR(_xll.ECONOMATICA('Evolução Diária de Preço-Volume'!Q6,"Max of the serie","YTD",$B23,,,"USD","THOUSANDS",,,,{"std.tec.cals=7";"std.tec.dtovlr=true"}),"")</f>
        <v>41073</v>
      </c>
    </row>
    <row r="24" spans="2:16" ht="15.6" x14ac:dyDescent="0.3">
      <c r="B24" s="190">
        <f>IF('Variação Anual (R$-IPCA-USD)'!B26="","",'Variação Anual (R$-IPCA-USD)'!B26)</f>
        <v>41639</v>
      </c>
      <c r="C24" s="191">
        <f>IFERROR(_xll.ECONOMATICA('Evolução Diária de Preço-Volume'!Q6,"Hist Average","YTD",$B24,,,,"THOUSANDS",,,,{"std.tec.cals=7"}),"")</f>
        <v>6586911.0554999998</v>
      </c>
      <c r="D24" s="191">
        <f>IFERROR(_xll.ECONOMATICA('Evolução Diária de Preço-Volume'!Q6,"Max of the serie","YTD",$B24,,,,"THOUSANDS",,,,{"std.tec.cals=7"}),"")</f>
        <v>18819675.153999999</v>
      </c>
      <c r="E24" s="192">
        <f t="shared" si="0"/>
        <v>2.8571321208726164</v>
      </c>
      <c r="F24" s="193">
        <f>IFERROR(_xll.ECONOMATICA('Evolução Diária de Preço-Volume'!Q6,"Max of the serie","YTD",$B24,,,,"THOUSANDS",,,,{"std.tec.cals=7";"std.tec.dtovlr=true"}),"")</f>
        <v>41500</v>
      </c>
      <c r="G24" s="172"/>
      <c r="H24" s="194">
        <f>IFERROR(_xll.ECONOMATICA('Evolução Diária de Preço-Volume'!Q6,"Hist Average","YTD",$B24,,,"INFLATION ADJUSTED","THOUSANDS",,,,{"std.tec.cals=7"}),"")</f>
        <v>12408404.380999999</v>
      </c>
      <c r="I24" s="191">
        <f>IFERROR(_xll.ECONOMATICA('Evolução Diária de Preço-Volume'!Q6,"Max of the serie","YTD",$B24,,,"INFLATION ADJUSTED","THOUSANDS",,,,{"std.tec.cals=7"}),"")</f>
        <v>35272043.881999999</v>
      </c>
      <c r="J24" s="192">
        <f t="shared" si="1"/>
        <v>2.8425930360562126</v>
      </c>
      <c r="K24" s="193">
        <f>IFERROR(_xll.ECONOMATICA('Evolução Diária de Preço-Volume'!Q6,"Max of the serie","YTD",$B24,,,"INFLATION ADJUSTED","THOUSANDS",,,,{"std.tec.cals=7";"std.tec.dtovlr=true"}),"")</f>
        <v>41500</v>
      </c>
      <c r="L24" s="172"/>
      <c r="M24" s="194">
        <f>IFERROR(_xll.ECONOMATICA('Evolução Diária de Preço-Volume'!Q6,"Hist Average","YTD",$B24,,,"USD","THOUSANDS",,,,{"std.tec.cals=7"}),"")</f>
        <v>3072730.7286999999</v>
      </c>
      <c r="N24" s="191">
        <f>IFERROR(_xll.ECONOMATICA('Evolução Diária de Preço-Volume'!Q6,"Max of the serie","YTD",$B24,,,"USD","THOUSANDS",,,,{"std.tec.cals=7"}),"")</f>
        <v>8140702.1168999998</v>
      </c>
      <c r="O24" s="192">
        <f t="shared" si="2"/>
        <v>2.649337945842114</v>
      </c>
      <c r="P24" s="193">
        <f>IFERROR(_xll.ECONOMATICA('Evolução Diária de Preço-Volume'!Q6,"Max of the serie","YTD",$B24,,,"USD","THOUSANDS",,,,{"std.tec.cals=7";"std.tec.dtovlr=true"}),"")</f>
        <v>41500</v>
      </c>
    </row>
    <row r="25" spans="2:16" ht="15.6" x14ac:dyDescent="0.3">
      <c r="B25" s="179">
        <f>IF('Variação Anual (R$-IPCA-USD)'!B27="","",'Variação Anual (R$-IPCA-USD)'!B27)</f>
        <v>42004</v>
      </c>
      <c r="C25" s="180">
        <f>IFERROR(_xll.ECONOMATICA('Evolução Diária de Preço-Volume'!Q6,"Hist Average","YTD",$B25,,,,"THOUSANDS",,,,{"std.tec.cals=7"}),"")</f>
        <v>6421154.0099999998</v>
      </c>
      <c r="D25" s="180">
        <f>IFERROR(_xll.ECONOMATICA('Evolução Diária de Preço-Volume'!Q6,"Max of the serie","YTD",$B25,,,,"THOUSANDS",,,,{"std.tec.cals=7"}),"")</f>
        <v>25903464.741999999</v>
      </c>
      <c r="E25" s="181">
        <f t="shared" si="0"/>
        <v>4.0340824564648621</v>
      </c>
      <c r="F25" s="182">
        <f>IFERROR(_xll.ECONOMATICA('Evolução Diária de Preço-Volume'!Q6,"Max of the serie","YTD",$B25,,,,"THOUSANDS",,,,{"std.tec.cals=7";"std.tec.dtovlr=true"}),"")</f>
        <v>41990</v>
      </c>
      <c r="G25" s="172"/>
      <c r="H25" s="188">
        <f>IFERROR(_xll.ECONOMATICA('Evolução Diária de Preço-Volume'!Q6,"Hist Average","YTD",$B25,,,"INFLATION ADJUSTED","THOUSANDS",,,,{"std.tec.cals=7"}),"")</f>
        <v>11360340.628</v>
      </c>
      <c r="I25" s="180">
        <f>IFERROR(_xll.ECONOMATICA('Evolução Diária de Preço-Volume'!Q6,"Max of the serie","YTD",$B25,,,"INFLATION ADJUSTED","THOUSANDS",,,,{"std.tec.cals=7"}),"")</f>
        <v>44795561.892999999</v>
      </c>
      <c r="J25" s="181">
        <f t="shared" si="1"/>
        <v>3.9431530585088015</v>
      </c>
      <c r="K25" s="182">
        <f>IFERROR(_xll.ECONOMATICA('Evolução Diária de Preço-Volume'!Q6,"Max of the serie","YTD",$B25,,,"INFLATION ADJUSTED","THOUSANDS",,,,{"std.tec.cals=7";"std.tec.dtovlr=true"}),"")</f>
        <v>41990</v>
      </c>
      <c r="L25" s="172"/>
      <c r="M25" s="188">
        <f>IFERROR(_xll.ECONOMATICA('Evolução Diária de Preço-Volume'!Q6,"Hist Average","YTD",$B25,,,"USD","THOUSANDS",,,,{"std.tec.cals=7"}),"")</f>
        <v>2729907.9443999999</v>
      </c>
      <c r="N25" s="180">
        <f>IFERROR(_xll.ECONOMATICA('Evolução Diária de Preço-Volume'!Q6,"Max of the serie","YTD",$B25,,,"USD","THOUSANDS",,,,{"std.tec.cals=7"}),"")</f>
        <v>9507254.1809999999</v>
      </c>
      <c r="O25" s="181">
        <f t="shared" si="2"/>
        <v>3.4826281232313043</v>
      </c>
      <c r="P25" s="182">
        <f>IFERROR(_xll.ECONOMATICA('Evolução Diária de Preço-Volume'!Q6,"Max of the serie","YTD",$B25,,,"USD","THOUSANDS",,,,{"std.tec.cals=7";"std.tec.dtovlr=true"}),"")</f>
        <v>41990</v>
      </c>
    </row>
    <row r="26" spans="2:16" ht="15.6" x14ac:dyDescent="0.3">
      <c r="B26" s="190">
        <f>IF('Variação Anual (R$-IPCA-USD)'!B28="","",'Variação Anual (R$-IPCA-USD)'!B28)</f>
        <v>42369</v>
      </c>
      <c r="C26" s="191">
        <f>IFERROR(_xll.ECONOMATICA('Evolução Diária de Preço-Volume'!Q6,"Hist Average","YTD",$B26,,,,"THOUSANDS",,,,{"std.tec.cals=7"}),"")</f>
        <v>6059739.3678000001</v>
      </c>
      <c r="D26" s="191">
        <f>IFERROR(_xll.ECONOMATICA('Evolução Diária de Preço-Volume'!Q6,"Max of the serie","YTD",$B26,,,,"THOUSANDS",,,,{"std.tec.cals=7"}),"")</f>
        <v>13153734.012</v>
      </c>
      <c r="E26" s="192">
        <f t="shared" si="0"/>
        <v>2.1706765280856439</v>
      </c>
      <c r="F26" s="193">
        <f>IFERROR(_xll.ECONOMATICA('Evolução Diária de Preço-Volume'!Q6,"Max of the serie","YTD",$B26,,,,"THOUSANDS",,,,{"std.tec.cals=7";"std.tec.dtovlr=true"}),"")</f>
        <v>42354</v>
      </c>
      <c r="G26" s="172"/>
      <c r="H26" s="194">
        <f>IFERROR(_xll.ECONOMATICA('Evolução Diária de Preço-Volume'!Q6,"Hist Average","YTD",$B26,,,"INFLATION ADJUSTED","THOUSANDS",,,,{"std.tec.cals=7"}),"")</f>
        <v>9882616.1190000009</v>
      </c>
      <c r="I26" s="191">
        <f>IFERROR(_xll.ECONOMATICA('Evolução Diária de Preço-Volume'!Q6,"Max of the serie","YTD",$B26,,,"INFLATION ADJUSTED","THOUSANDS",,,,{"std.tec.cals=7"}),"")</f>
        <v>20590056.478</v>
      </c>
      <c r="J26" s="192">
        <f t="shared" si="1"/>
        <v>2.0834621349314801</v>
      </c>
      <c r="K26" s="193">
        <f>IFERROR(_xll.ECONOMATICA('Evolução Diária de Preço-Volume'!Q6,"Max of the serie","YTD",$B26,,,"INFLATION ADJUSTED","THOUSANDS",,,,{"std.tec.cals=7";"std.tec.dtovlr=true"}),"")</f>
        <v>42354</v>
      </c>
      <c r="L26" s="172"/>
      <c r="M26" s="194">
        <f>IFERROR(_xll.ECONOMATICA('Evolução Diária de Preço-Volume'!Q6,"Hist Average","YTD",$B26,,,"USD","THOUSANDS",,,,{"std.tec.cals=7"}),"")</f>
        <v>1849223.8045999999</v>
      </c>
      <c r="N26" s="191">
        <f>IFERROR(_xll.ECONOMATICA('Evolução Diária de Preço-Volume'!Q6,"Max of the serie","YTD",$B26,,,"USD","THOUSANDS",,,,{"std.tec.cals=7"}),"")</f>
        <v>3736517.1702999999</v>
      </c>
      <c r="O26" s="192">
        <f t="shared" si="2"/>
        <v>2.0205867786285796</v>
      </c>
      <c r="P26" s="193">
        <f>IFERROR(_xll.ECONOMATICA('Evolução Diária de Preço-Volume'!Q6,"Max of the serie","YTD",$B26,,,"USD","THOUSANDS",,,,{"std.tec.cals=7";"std.tec.dtovlr=true"}),"")</f>
        <v>42053</v>
      </c>
    </row>
    <row r="27" spans="2:16" ht="15.6" x14ac:dyDescent="0.3">
      <c r="B27" s="179">
        <f>IF('Variação Anual (R$-IPCA-USD)'!B29="","",'Variação Anual (R$-IPCA-USD)'!B29)</f>
        <v>42735</v>
      </c>
      <c r="C27" s="180">
        <f>IFERROR(_xll.ECONOMATICA('Evolução Diária de Preço-Volume'!Q6,"Hist Average","YTD",$B27,,,,"THOUSANDS",,,,{"std.tec.cals=7"}),"")</f>
        <v>6536021.0713999998</v>
      </c>
      <c r="D27" s="180">
        <f>IFERROR(_xll.ECONOMATICA('Evolução Diária de Preço-Volume'!Q6,"Max of the serie","YTD",$B27,,,,"THOUSANDS",,,,{"std.tec.cals=7"}),"")</f>
        <v>19437843.298</v>
      </c>
      <c r="E27" s="181">
        <f t="shared" si="0"/>
        <v>2.9739566451300412</v>
      </c>
      <c r="F27" s="182">
        <f>IFERROR(_xll.ECONOMATICA('Evolução Diária de Preço-Volume'!Q6,"Max of the serie","YTD",$B27,,,,"THOUSANDS",,,,{"std.tec.cals=7";"std.tec.dtovlr=true"}),"")</f>
        <v>42718</v>
      </c>
      <c r="G27" s="172"/>
      <c r="H27" s="188">
        <f>IFERROR(_xll.ECONOMATICA('Evolução Diária de Preço-Volume'!Q6,"Hist Average","YTD",$B27,,,"INFLATION ADJUSTED","THOUSANDS",,,,{"std.tec.cals=7"}),"")</f>
        <v>9747898.4163000006</v>
      </c>
      <c r="I27" s="180">
        <f>IFERROR(_xll.ECONOMATICA('Evolução Diária de Preço-Volume'!Q6,"Max of the serie","YTD",$B27,,,"INFLATION ADJUSTED","THOUSANDS",,,,{"std.tec.cals=7"}),"")</f>
        <v>28439613.5</v>
      </c>
      <c r="J27" s="181">
        <f t="shared" si="1"/>
        <v>2.9175122970551834</v>
      </c>
      <c r="K27" s="182">
        <f>IFERROR(_xll.ECONOMATICA('Evolução Diária de Preço-Volume'!Q6,"Max of the serie","YTD",$B27,,,"INFLATION ADJUSTED","THOUSANDS",,,,{"std.tec.cals=7";"std.tec.dtovlr=true"}),"")</f>
        <v>42718</v>
      </c>
      <c r="L27" s="172"/>
      <c r="M27" s="188">
        <f>IFERROR(_xll.ECONOMATICA('Evolução Diária de Preço-Volume'!Q6,"Hist Average","YTD",$B27,,,"USD","THOUSANDS",,,,{"std.tec.cals=7"}),"")</f>
        <v>1897132.9232999999</v>
      </c>
      <c r="N27" s="180">
        <f>IFERROR(_xll.ECONOMATICA('Evolução Diária de Preço-Volume'!Q6,"Max of the serie","YTD",$B27,,,"USD","THOUSANDS",,,,{"std.tec.cals=7"}),"")</f>
        <v>5871928.0120999999</v>
      </c>
      <c r="O27" s="181">
        <f t="shared" si="2"/>
        <v>3.0951589843720466</v>
      </c>
      <c r="P27" s="182">
        <f>IFERROR(_xll.ECONOMATICA('Evolução Diária de Preço-Volume'!Q6,"Max of the serie","YTD",$B27,,,"USD","THOUSANDS",,,,{"std.tec.cals=7";"std.tec.dtovlr=true"}),"")</f>
        <v>42718</v>
      </c>
    </row>
    <row r="28" spans="2:16" ht="15.6" x14ac:dyDescent="0.3">
      <c r="B28" s="190">
        <f>IF('Variação Anual (R$-IPCA-USD)'!B30="","",'Variação Anual (R$-IPCA-USD)'!B30)</f>
        <v>43100</v>
      </c>
      <c r="C28" s="191">
        <f>IFERROR(_xll.ECONOMATICA('Evolução Diária de Preço-Volume'!Q6,"Hist Average","YTD",$B28,,,,"THOUSANDS",,,,{"std.tec.cals=7"}),"")</f>
        <v>7699598.7127999999</v>
      </c>
      <c r="D28" s="191">
        <f>IFERROR(_xll.ECONOMATICA('Evolução Diária de Preço-Volume'!Q6,"Max of the serie","YTD",$B28,,,,"THOUSANDS",,,,{"std.tec.cals=7"}),"")</f>
        <v>22769141.758000001</v>
      </c>
      <c r="E28" s="192">
        <f t="shared" si="0"/>
        <v>2.9571855115186754</v>
      </c>
      <c r="F28" s="193">
        <f>IFERROR(_xll.ECONOMATICA('Evolução Diária de Preço-Volume'!Q6,"Max of the serie","YTD",$B28,,,,"THOUSANDS",,,,{"std.tec.cals=7";"std.tec.dtovlr=true"}),"")</f>
        <v>42873</v>
      </c>
      <c r="G28" s="172"/>
      <c r="H28" s="194">
        <f>IFERROR(_xll.ECONOMATICA('Evolução Diária de Preço-Volume'!Q6,"Hist Average","YTD",$B28,,,"INFLATION ADJUSTED","THOUSANDS",,,,{"std.tec.cals=7"}),"")</f>
        <v>11084942.050000001</v>
      </c>
      <c r="I28" s="191">
        <f>IFERROR(_xll.ECONOMATICA('Evolução Diária de Preço-Volume'!Q6,"Max of the serie","YTD",$B28,,,"INFLATION ADJUSTED","THOUSANDS",,,,{"std.tec.cals=7"}),"")</f>
        <v>32851209.912999999</v>
      </c>
      <c r="J28" s="192">
        <f t="shared" si="1"/>
        <v>2.9635887824059481</v>
      </c>
      <c r="K28" s="193">
        <f>IFERROR(_xll.ECONOMATICA('Evolução Diária de Preço-Volume'!Q6,"Max of the serie","YTD",$B28,,,"INFLATION ADJUSTED","THOUSANDS",,,,{"std.tec.cals=7";"std.tec.dtovlr=true"}),"")</f>
        <v>42873</v>
      </c>
      <c r="L28" s="172"/>
      <c r="M28" s="194">
        <f>IFERROR(_xll.ECONOMATICA('Evolução Diária de Preço-Volume'!Q6,"Hist Average","YTD",$B28,,,"USD","THOUSANDS",,,,{"std.tec.cals=7"}),"")</f>
        <v>2413146.2552</v>
      </c>
      <c r="N28" s="191">
        <f>IFERROR(_xll.ECONOMATICA('Evolução Diária de Preço-Volume'!Q6,"Max of the serie","YTD",$B28,,,"USD","THOUSANDS",,,,{"std.tec.cals=7"}),"")</f>
        <v>6735037.6425999999</v>
      </c>
      <c r="O28" s="192">
        <f t="shared" si="2"/>
        <v>2.7909778067064583</v>
      </c>
      <c r="P28" s="193">
        <f>IFERROR(_xll.ECONOMATICA('Evolução Diária de Preço-Volume'!Q6,"Max of the serie","YTD",$B28,,,"USD","THOUSANDS",,,,{"std.tec.cals=7";"std.tec.dtovlr=true"}),"")</f>
        <v>42873</v>
      </c>
    </row>
    <row r="29" spans="2:16" ht="15.6" x14ac:dyDescent="0.3">
      <c r="B29" s="179">
        <f>IF('Variação Anual (R$-IPCA-USD)'!B31="","",'Variação Anual (R$-IPCA-USD)'!B31)</f>
        <v>43465</v>
      </c>
      <c r="C29" s="180">
        <f>IFERROR(_xll.ECONOMATICA('Evolução Diária de Preço-Volume'!Q6,"Hist Average","YTD",$B29,,,,"THOUSANDS",,,,{"std.tec.cals=7"}),"")</f>
        <v>10884975.021</v>
      </c>
      <c r="D29" s="180">
        <f>IFERROR(_xll.ECONOMATICA('Evolução Diária de Preço-Volume'!Q6,"Max of the serie","YTD",$B29,,,,"THOUSANDS",,,,{"std.tec.cals=7"}),"")</f>
        <v>26829723.73</v>
      </c>
      <c r="E29" s="181">
        <f t="shared" si="0"/>
        <v>2.464840174482565</v>
      </c>
      <c r="F29" s="182">
        <f>IFERROR(_xll.ECONOMATICA('Evolução Diária de Preço-Volume'!Q6,"Max of the serie","YTD",$B29,,,,"THOUSANDS",,,,{"std.tec.cals=7";"std.tec.dtovlr=true"}),"")</f>
        <v>43381</v>
      </c>
      <c r="G29" s="172"/>
      <c r="H29" s="188">
        <f>IFERROR(_xll.ECONOMATICA('Evolução Diária de Preço-Volume'!Q6,"Hist Average","YTD",$B29,,,"INFLATION ADJUSTED","THOUSANDS",,,,{"std.tec.cals=7"}),"")</f>
        <v>15121239.236</v>
      </c>
      <c r="I29" s="180">
        <f>IFERROR(_xll.ECONOMATICA('Evolução Diária de Preço-Volume'!Q6,"Max of the serie","YTD",$B29,,,"INFLATION ADJUSTED","THOUSANDS",,,,{"std.tec.cals=7"}),"")</f>
        <v>36787005.189999998</v>
      </c>
      <c r="J29" s="181">
        <f t="shared" si="1"/>
        <v>2.4328035960451619</v>
      </c>
      <c r="K29" s="182">
        <f>IFERROR(_xll.ECONOMATICA('Evolução Diária de Preço-Volume'!Q6,"Max of the serie","YTD",$B29,,,"INFLATION ADJUSTED","THOUSANDS",,,,{"std.tec.cals=7";"std.tec.dtovlr=true"}),"")</f>
        <v>43381</v>
      </c>
      <c r="L29" s="172"/>
      <c r="M29" s="188">
        <f>IFERROR(_xll.ECONOMATICA('Evolução Diária de Preço-Volume'!Q6,"Hist Average","YTD",$B29,,,"USD","THOUSANDS",,,,{"std.tec.cals=7"}),"")</f>
        <v>2992605.4389999998</v>
      </c>
      <c r="N29" s="180">
        <f>IFERROR(_xll.ECONOMATICA('Evolução Diária de Preço-Volume'!Q6,"Max of the serie","YTD",$B29,,,"USD","THOUSANDS",,,,{"std.tec.cals=7"}),"")</f>
        <v>7137842.8568000002</v>
      </c>
      <c r="O29" s="181">
        <f t="shared" si="2"/>
        <v>2.3851600226941914</v>
      </c>
      <c r="P29" s="182">
        <f>IFERROR(_xll.ECONOMATICA('Evolução Diária de Preço-Volume'!Q6,"Max of the serie","YTD",$B29,,,"USD","THOUSANDS",,,,{"std.tec.cals=7";"std.tec.dtovlr=true"}),"")</f>
        <v>43381</v>
      </c>
    </row>
    <row r="30" spans="2:16" ht="15.6" x14ac:dyDescent="0.3">
      <c r="B30" s="190">
        <f>IF('Variação Anual (R$-IPCA-USD)'!B32="","",'Variação Anual (R$-IPCA-USD)'!B32)</f>
        <v>43830</v>
      </c>
      <c r="C30" s="191">
        <f>IFERROR(_xll.ECONOMATICA('Evolução Diária de Preço-Volume'!Q6,"Hist Average","YTD",$B30,,,,"THOUSANDS",,,,{"std.tec.cals=7"}),"")</f>
        <v>15226721.613</v>
      </c>
      <c r="D30" s="191">
        <f>IFERROR(_xll.ECONOMATICA('Evolução Diária de Preço-Volume'!$Q$6,"Max of the serie","YTD",$B30,,,,"THOUSANDS",,,,{"std.tec.cals=7"}),"")</f>
        <v>53247056.700000003</v>
      </c>
      <c r="E30" s="192">
        <f t="shared" si="0"/>
        <v>3.4969481976041168</v>
      </c>
      <c r="F30" s="193">
        <f>IFERROR(_xll.ECONOMATICA('Evolução Diária de Preço-Volume'!$Q$6,"Max of the serie","YTD",$B30,,,,"THOUSANDS",,,,{"std.tec.cals=7";"std.tec.dtovlr=true"}),"")</f>
        <v>43817</v>
      </c>
      <c r="G30" s="172"/>
      <c r="H30" s="194">
        <f>IFERROR(_xll.ECONOMATICA('Evolução Diária de Preço-Volume'!$Q$6,"Hist Average","YTD",$B30,,,"INFLATION ADJUSTED","THOUSANDS",,,,{"std.tec.cals=7"}),"")</f>
        <v>20404362.624000002</v>
      </c>
      <c r="I30" s="191">
        <f>IFERROR(_xll.ECONOMATICA('Evolução Diária de Preço-Volume'!$Q$6,"Max of the serie","YTD",$B30,,,"INFLATION ADJUSTED","THOUSANDS",,,,{"std.tec.cals=7"}),"")</f>
        <v>70524879.328999996</v>
      </c>
      <c r="J30" s="192">
        <f t="shared" si="1"/>
        <v>3.4563627704816069</v>
      </c>
      <c r="K30" s="193">
        <f>IFERROR(_xll.ECONOMATICA('Evolução Diária de Preço-Volume'!$Q$6,"Max of the serie","YTD",$B30,,,"INFLATION ADJUSTED","THOUSANDS",,,,{"std.tec.cals=7";"std.tec.dtovlr=true"}),"")</f>
        <v>43817</v>
      </c>
      <c r="L30" s="172"/>
      <c r="M30" s="194">
        <f>IFERROR(_xll.ECONOMATICA('Evolução Diária de Preço-Volume'!$Q$6,"Hist Average","YTD",$B30,,,"USD","THOUSANDS",,,,{"std.tec.cals=7"}),"")</f>
        <v>3858051.9386</v>
      </c>
      <c r="N30" s="191">
        <f>IFERROR(_xll.ECONOMATICA('Evolução Diária de Preço-Volume'!$Q$6,"Max of the serie","YTD",$B30,,,"USD","THOUSANDS",,,,{"std.tec.cals=7"}),"")</f>
        <v>13131857.723999999</v>
      </c>
      <c r="O30" s="192">
        <f t="shared" si="2"/>
        <v>3.4037534831024732</v>
      </c>
      <c r="P30" s="193">
        <f>IFERROR(_xll.ECONOMATICA('Evolução Diária de Preço-Volume'!$Q$6,"Max of the serie","YTD",$B30,,,"USD","THOUSANDS",,,,{"std.tec.cals=7";"std.tec.dtovlr=true"}),"")</f>
        <v>43817</v>
      </c>
    </row>
    <row r="31" spans="2:16" ht="15.6" x14ac:dyDescent="0.3">
      <c r="B31" s="179">
        <f>IF('Variação Anual (R$-IPCA-USD)'!B33="","",'Variação Anual (R$-IPCA-USD)'!B33)</f>
        <v>44196</v>
      </c>
      <c r="C31" s="180">
        <f>IFERROR(_xll.ECONOMATICA('Evolução Diária de Preço-Volume'!$Q$6,"Hist Average","YTD",$B31,,,,"THOUSANDS",,,,{"std.tec.cals=7"}),"")</f>
        <v>25940932.456999999</v>
      </c>
      <c r="D31" s="180">
        <f>IFERROR(_xll.ECONOMATICA('Evolução Diária de Preço-Volume'!$Q$6,"Max of the serie","YTD",$B31,,,,"THOUSANDS",,,,{"std.tec.cals=7"}),"")</f>
        <v>71624186.170000002</v>
      </c>
      <c r="E31" s="181">
        <f t="shared" ref="E31:E51" si="3">IFERROR(D31/C31,"")</f>
        <v>2.7610490212225454</v>
      </c>
      <c r="F31" s="182">
        <f>IFERROR(_xll.ECONOMATICA('Evolução Diária de Preço-Volume'!$Q$6,"Max of the serie","YTD",$B31,,,,"THOUSANDS",,,,{"std.tec.cals=7";"std.tec.dtovlr=true"}),"")</f>
        <v>44181</v>
      </c>
      <c r="G31" s="172"/>
      <c r="H31" s="188">
        <f>IFERROR(_xll.ECONOMATICA('Evolução Diária de Preço-Volume'!$Q$6,"Hist Average","YTD",$B31,,,"INFLATION ADJUSTED","THOUSANDS",,,,{"std.tec.cals=7"}),"")</f>
        <v>33700338.174000002</v>
      </c>
      <c r="I31" s="180">
        <f>IFERROR(_xll.ECONOMATICA('Evolução Diária de Preço-Volume'!$Q$6,"Max of the serie","YTD",$B31,,,"INFLATION ADJUSTED","THOUSANDS",,,,{"std.tec.cals=7"}),"")</f>
        <v>90944398.923999995</v>
      </c>
      <c r="J31" s="181">
        <f t="shared" ref="J31:J51" si="4">IFERROR(I31/H31,"")</f>
        <v>2.6986197721352276</v>
      </c>
      <c r="K31" s="182">
        <f>IFERROR(_xll.ECONOMATICA('Evolução Diária de Preço-Volume'!$Q$6,"Max of the serie","YTD",$B31,,,"INFLATION ADJUSTED","THOUSANDS",,,,{"std.tec.cals=7";"std.tec.dtovlr=true"}),"")</f>
        <v>44181</v>
      </c>
      <c r="L31" s="172"/>
      <c r="M31" s="188">
        <f>IFERROR(_xll.ECONOMATICA('Evolução Diária de Preço-Volume'!$Q$6,"Hist Average","YTD",$B31,,,"USD","THOUSANDS",,,,{"std.tec.cals=7"}),"")</f>
        <v>5070056.3300999999</v>
      </c>
      <c r="N31" s="180">
        <f>IFERROR(_xll.ECONOMATICA('Evolução Diária de Preço-Volume'!$Q$6,"Max of the serie","YTD",$B31,,,"USD","THOUSANDS",,,,{"std.tec.cals=7"}),"")</f>
        <v>14028279.407</v>
      </c>
      <c r="O31" s="181">
        <f t="shared" ref="O31:O51" si="5">IFERROR(N31/M31,"")</f>
        <v>2.7668882737488856</v>
      </c>
      <c r="P31" s="182">
        <f>IFERROR(_xll.ECONOMATICA('Evolução Diária de Preço-Volume'!$Q$6,"Max of the serie","YTD",$B31,,,"USD","THOUSANDS",,,,{"std.tec.cals=7";"std.tec.dtovlr=true"}),"")</f>
        <v>44181</v>
      </c>
    </row>
    <row r="32" spans="2:16" ht="15.6" x14ac:dyDescent="0.3">
      <c r="B32" s="190">
        <f>IF('Variação Anual (R$-IPCA-USD)'!B34="","",'Variação Anual (R$-IPCA-USD)'!B34)</f>
        <v>44561</v>
      </c>
      <c r="C32" s="191">
        <f>IFERROR(_xll.ECONOMATICA('Evolução Diária de Preço-Volume'!$Q$6,"Hist Average","YTD",$B32,,,,"THOUSANDS",,,,{"std.tec.cals=7"}),"")</f>
        <v>28532082.098000001</v>
      </c>
      <c r="D32" s="191">
        <f>IFERROR(_xll.ECONOMATICA('Evolução Diária de Preço-Volume'!$Q$6,"Max of the serie","YTD",$B32,,,,"THOUSANDS",,,,{"std.tec.cals=7"}),"")</f>
        <v>64171391.340000004</v>
      </c>
      <c r="E32" s="192">
        <f t="shared" si="3"/>
        <v>2.2490959867418225</v>
      </c>
      <c r="F32" s="193">
        <f>IFERROR(_xll.ECONOMATICA('Evolução Diária de Preço-Volume'!$Q$6,"Max of the serie","YTD",$B32,,,,"THOUSANDS",,,,{"std.tec.cals=7";"std.tec.dtovlr=true"}),"")</f>
        <v>44363</v>
      </c>
      <c r="G32" s="172"/>
      <c r="H32" s="194">
        <f>IFERROR(_xll.ECONOMATICA('Evolução Diária de Preço-Volume'!$Q$6,"Hist Average","YTD",$B32,,,"INFLATION ADJUSTED","THOUSANDS",,,,{"std.tec.cals=7"}),"")</f>
        <v>34441003.634000003</v>
      </c>
      <c r="I32" s="191">
        <f>IFERROR(_xll.ECONOMATICA('Evolução Diária de Preço-Volume'!$Q$6,"Max of the serie","YTD",$B32,,,"INFLATION ADJUSTED","THOUSANDS",,,,{"std.tec.cals=7"}),"")</f>
        <v>77889038.586999997</v>
      </c>
      <c r="J32" s="192">
        <f t="shared" si="4"/>
        <v>2.2615205821153332</v>
      </c>
      <c r="K32" s="193">
        <f>IFERROR(_xll.ECONOMATICA('Evolução Diária de Preço-Volume'!$Q$6,"Max of the serie","YTD",$B32,,,"INFLATION ADJUSTED","THOUSANDS",,,,{"std.tec.cals=7";"std.tec.dtovlr=true"}),"")</f>
        <v>44363</v>
      </c>
      <c r="L32" s="172"/>
      <c r="M32" s="194">
        <f>IFERROR(_xll.ECONOMATICA('Evolução Diária de Preço-Volume'!$Q$6,"Hist Average","YTD",$B32,,,"USD","THOUSANDS",,,,{"std.tec.cals=7"}),"")</f>
        <v>5295894.5244000005</v>
      </c>
      <c r="N32" s="191">
        <f>IFERROR(_xll.ECONOMATICA('Evolução Diária de Preço-Volume'!$Q$6,"Max of the serie","YTD",$B32,,,"USD","THOUSANDS",,,,{"std.tec.cals=7"}),"")</f>
        <v>12781363.423</v>
      </c>
      <c r="O32" s="192">
        <f t="shared" si="5"/>
        <v>2.4134475043095893</v>
      </c>
      <c r="P32" s="193">
        <f>IFERROR(_xll.ECONOMATICA('Evolução Diária de Preço-Volume'!$Q$6,"Max of the serie","YTD",$B32,,,"USD","THOUSANDS",,,,{"std.tec.cals=7";"std.tec.dtovlr=true"}),"")</f>
        <v>44363</v>
      </c>
    </row>
    <row r="33" spans="2:16" ht="15.6" x14ac:dyDescent="0.3">
      <c r="B33" s="179">
        <f>IF('Variação Anual (R$-IPCA-USD)'!B35="","",'Variação Anual (R$-IPCA-USD)'!B35)</f>
        <v>44926</v>
      </c>
      <c r="C33" s="180">
        <f>IFERROR(_xll.ECONOMATICA('Evolução Diária de Preço-Volume'!$Q$6,"Hist Average","YTD",$B33,,,,"THOUSANDS",,,,{"std.tec.cals=7"}),"")</f>
        <v>25202024.374000002</v>
      </c>
      <c r="D33" s="180">
        <f>IFERROR(_xll.ECONOMATICA('Evolução Diária de Preço-Volume'!$Q$6,"Max of the serie","YTD",$B33,,,,"THOUSANDS",,,,{"std.tec.cals=7"}),"")</f>
        <v>56600707.969999999</v>
      </c>
      <c r="E33" s="181">
        <f t="shared" si="3"/>
        <v>2.2458794234161945</v>
      </c>
      <c r="F33" s="182">
        <f>IFERROR(_xll.ECONOMATICA('Evolução Diária de Preço-Volume'!$Q$6,"Max of the serie","YTD",$B33,,,,"THOUSANDS",,,,{"std.tec.cals=7";"std.tec.dtovlr=true"}),"")</f>
        <v>44909</v>
      </c>
      <c r="G33" s="172"/>
      <c r="H33" s="188">
        <f>IFERROR(_xll.ECONOMATICA('Evolução Diária de Preço-Volume'!$Q$6,"Hist Average","YTD",$B33,,,"INFLATION ADJUSTED","THOUSANDS",,,,{"std.tec.cals=7"}),"")</f>
        <v>27714720.482999999</v>
      </c>
      <c r="I33" s="180">
        <f>IFERROR(_xll.ECONOMATICA('Evolução Diária de Preço-Volume'!$Q$6,"Max of the serie","YTD",$B33,,,"INFLATION ADJUSTED","THOUSANDS",,,,{"std.tec.cals=7"}),"")</f>
        <v>61283218.744000003</v>
      </c>
      <c r="J33" s="181">
        <f t="shared" si="4"/>
        <v>2.2112154723548687</v>
      </c>
      <c r="K33" s="182">
        <f>IFERROR(_xll.ECONOMATICA('Evolução Diária de Preço-Volume'!$Q$6,"Max of the serie","YTD",$B33,,,"INFLATION ADJUSTED","THOUSANDS",,,,{"std.tec.cals=7";"std.tec.dtovlr=true"}),"")</f>
        <v>44909</v>
      </c>
      <c r="L33" s="172"/>
      <c r="M33" s="188">
        <f>IFERROR(_xll.ECONOMATICA('Evolução Diária de Preço-Volume'!$Q$6,"Hist Average","YTD",$B33,,,"USD","THOUSANDS",,,,{"std.tec.cals=7"}),"")</f>
        <v>4889911.9441</v>
      </c>
      <c r="N33" s="180">
        <f>IFERROR(_xll.ECONOMATICA('Evolução Diária de Preço-Volume'!$Q$6,"Max of the serie","YTD",$B33,,,"USD","THOUSANDS",,,,{"std.tec.cals=7"}),"")</f>
        <v>10719313.376</v>
      </c>
      <c r="O33" s="181">
        <f t="shared" si="5"/>
        <v>2.1921280993482011</v>
      </c>
      <c r="P33" s="182">
        <f>IFERROR(_xll.ECONOMATICA('Evolução Diária de Preço-Volume'!$Q$6,"Max of the serie","YTD",$B33,,,"USD","THOUSANDS",,,,{"std.tec.cals=7";"std.tec.dtovlr=true"}),"")</f>
        <v>44727</v>
      </c>
    </row>
    <row r="34" spans="2:16" ht="15.6" x14ac:dyDescent="0.3">
      <c r="B34" s="190">
        <f>IF('Variação Anual (R$-IPCA-USD)'!B36="","",'Variação Anual (R$-IPCA-USD)'!B36)</f>
        <v>45291</v>
      </c>
      <c r="C34" s="191">
        <f>IFERROR(_xll.ECONOMATICA('Evolução Diária de Preço-Volume'!$Q$6,"Hist Average","YTD",$B34,,,,"THOUSANDS",,,,{"std.tec.cals=7"}),"")</f>
        <v>20591594.134</v>
      </c>
      <c r="D34" s="191">
        <f>IFERROR(_xll.ECONOMATICA('Evolução Diária de Preço-Volume'!$Q$6,"Max of the serie","YTD",$B34,,,,"THOUSANDS",,,,{"std.tec.cals=7"}),"")</f>
        <v>50261726.259999998</v>
      </c>
      <c r="E34" s="192">
        <f t="shared" si="3"/>
        <v>2.4408856319195746</v>
      </c>
      <c r="F34" s="193">
        <f>IFERROR(_xll.ECONOMATICA('Evolução Diária de Preço-Volume'!$Q$6,"Max of the serie","YTD",$B34,,,,"THOUSANDS",,,,{"std.tec.cals=7";"std.tec.dtovlr=true"}),"")</f>
        <v>45091</v>
      </c>
      <c r="G34" s="172"/>
      <c r="H34" s="194">
        <f>IFERROR(_xll.ECONOMATICA('Evolução Diária de Preço-Volume'!$Q$6,"Hist Average","YTD",$B34,,,"INFLATION ADJUSTED","THOUSANDS",,,,{"std.tec.cals=7"}),"")</f>
        <v>21619766.465</v>
      </c>
      <c r="I34" s="191">
        <f>IFERROR(_xll.ECONOMATICA('Evolução Diária de Preço-Volume'!$Q$6,"Max of the serie","YTD",$B34,,,"INFLATION ADJUSTED","THOUSANDS",,,,{"std.tec.cals=7"}),"")</f>
        <v>52533071.829000004</v>
      </c>
      <c r="J34" s="192">
        <f t="shared" si="4"/>
        <v>2.4298630567561963</v>
      </c>
      <c r="K34" s="193">
        <f>IFERROR(_xll.ECONOMATICA('Evolução Diária de Preço-Volume'!$Q$6,"Max of the serie","YTD",$B34,,,"INFLATION ADJUSTED","THOUSANDS",,,,{"std.tec.cals=7";"std.tec.dtovlr=true"}),"")</f>
        <v>45091</v>
      </c>
      <c r="L34" s="172"/>
      <c r="M34" s="194">
        <f>IFERROR(_xll.ECONOMATICA('Evolução Diária de Preço-Volume'!$Q$6,"Hist Average","YTD",$B34,,,"USD","THOUSANDS",,,,{"std.tec.cals=7"}),"")</f>
        <v>4125184.3544999999</v>
      </c>
      <c r="N34" s="191">
        <f>IFERROR(_xll.ECONOMATICA('Evolução Diária de Preço-Volume'!$Q$6,"Max of the serie","YTD",$B34,,,"USD","THOUSANDS",,,,{"std.tec.cals=7"}),"")</f>
        <v>10371368.548</v>
      </c>
      <c r="O34" s="192">
        <f t="shared" si="5"/>
        <v>2.5141588003664093</v>
      </c>
      <c r="P34" s="193">
        <f>IFERROR(_xll.ECONOMATICA('Evolução Diária de Preço-Volume'!$Q$6,"Max of the serie","YTD",$B34,,,"USD","THOUSANDS",,,,{"std.tec.cals=7";"std.tec.dtovlr=true"}),"")</f>
        <v>45091</v>
      </c>
    </row>
    <row r="35" spans="2:16" ht="15.6" x14ac:dyDescent="0.3">
      <c r="B35" s="179">
        <f>IF('Variação Anual (R$-IPCA-USD)'!B37="","",'Variação Anual (R$-IPCA-USD)'!B37)</f>
        <v>45657</v>
      </c>
      <c r="C35" s="180">
        <f>IFERROR(_xll.ECONOMATICA('Evolução Diária de Preço-Volume'!$Q$6,"Hist Average","YTD",$B35,,,,"THOUSANDS",,,,{"std.tec.cals=7"}),"")</f>
        <v>18616552.169</v>
      </c>
      <c r="D35" s="180">
        <f>IFERROR(_xll.ECONOMATICA('Evolução Diária de Preço-Volume'!$Q$6,"Max of the serie","YTD",$B35,,,,"THOUSANDS",,,,{"std.tec.cals=7"}),"")</f>
        <v>42030534.420000002</v>
      </c>
      <c r="E35" s="181">
        <f t="shared" si="3"/>
        <v>2.2576970235116152</v>
      </c>
      <c r="F35" s="182">
        <f>IFERROR(_xll.ECONOMATICA('Evolução Diária de Preço-Volume'!$Q$6,"Max of the serie","YTD",$B35,,,,"THOUSANDS",,,,{"std.tec.cals=7";"std.tec.dtovlr=true"}),"")</f>
        <v>45534</v>
      </c>
      <c r="G35" s="172"/>
      <c r="H35" s="188">
        <f>IFERROR(_xll.ECONOMATICA('Evolução Diária de Preço-Volume'!$Q$6,"Hist Average","YTD",$B35,,,"INFLATION ADJUSTED","THOUSANDS",,,,{"std.tec.cals=7"}),"")</f>
        <v>18833665.813999999</v>
      </c>
      <c r="I35" s="180">
        <f>IFERROR(_xll.ECONOMATICA('Evolução Diária de Preço-Volume'!$Q$6,"Max of the serie","YTD",$B35,,,"INFLATION ADJUSTED","THOUSANDS",,,,{"std.tec.cals=7"}),"")</f>
        <v>42030534.420000002</v>
      </c>
      <c r="J35" s="181">
        <f t="shared" si="4"/>
        <v>2.2316703946587295</v>
      </c>
      <c r="K35" s="182">
        <f>IFERROR(_xll.ECONOMATICA('Evolução Diária de Preço-Volume'!$Q$6,"Max of the serie","YTD",$B35,,,"INFLATION ADJUSTED","THOUSANDS",,,,{"std.tec.cals=7";"std.tec.dtovlr=true"}),"")</f>
        <v>45534</v>
      </c>
      <c r="L35" s="172"/>
      <c r="M35" s="188">
        <f>IFERROR(_xll.ECONOMATICA('Evolução Diária de Preço-Volume'!$Q$6,"Hist Average","YTD",$B35,,,"USD","THOUSANDS",,,,{"std.tec.cals=7"}),"")</f>
        <v>3570246.2349</v>
      </c>
      <c r="N35" s="180">
        <f>IFERROR(_xll.ECONOMATICA('Evolução Diária de Preço-Volume'!$Q$6,"Max of the serie","YTD",$B35,,,"USD","THOUSANDS",,,,{"std.tec.cals=7"}),"")</f>
        <v>7477796.1688999999</v>
      </c>
      <c r="O35" s="181">
        <f t="shared" si="5"/>
        <v>2.0944763125307091</v>
      </c>
      <c r="P35" s="182">
        <f>IFERROR(_xll.ECONOMATICA('Evolução Diária de Preço-Volume'!$Q$6,"Max of the serie","YTD",$B35,,,"USD","THOUSANDS",,,,{"std.tec.cals=7";"std.tec.dtovlr=true"}),"")</f>
        <v>45518</v>
      </c>
    </row>
    <row r="36" spans="2:16" ht="15.6" x14ac:dyDescent="0.3">
      <c r="B36" s="190" t="str">
        <f>IF('Variação Anual (R$-IPCA-USD)'!B38="","",'Variação Anual (R$-IPCA-USD)'!B38)</f>
        <v/>
      </c>
      <c r="C36" s="191" t="str">
        <f>IFERROR(_xll.ECONOMATICA('Evolução Diária de Preço-Volume'!$Q$6,"Hist Average","YTD",$B36,,,,"THOUSANDS",,,,{"std.tec.cals=7"}),"")</f>
        <v/>
      </c>
      <c r="D36" s="191" t="str">
        <f>IFERROR(_xll.ECONOMATICA('Evolução Diária de Preço-Volume'!$Q$6,"Max of the serie","YTD",$B36,,,,"THOUSANDS",,,,{"std.tec.cals=7"}),"")</f>
        <v/>
      </c>
      <c r="E36" s="192" t="str">
        <f t="shared" si="3"/>
        <v/>
      </c>
      <c r="F36" s="193" t="str">
        <f>IFERROR(_xll.ECONOMATICA('Evolução Diária de Preço-Volume'!$Q$6,"Max of the serie","YTD",$B36,,,,"THOUSANDS",,,,{"std.tec.cals=7";"std.tec.dtovlr=true"}),"")</f>
        <v/>
      </c>
      <c r="G36" s="172"/>
      <c r="H36" s="194" t="str">
        <f>IFERROR(_xll.ECONOMATICA('Evolução Diária de Preço-Volume'!$Q$6,"Hist Average","YTD",$B36,,,"INFLATION ADJUSTED","THOUSANDS",,,,{"std.tec.cals=7"}),"")</f>
        <v/>
      </c>
      <c r="I36" s="191" t="str">
        <f>IFERROR(_xll.ECONOMATICA('Evolução Diária de Preço-Volume'!$Q$6,"Max of the serie","YTD",$B36,,,"INFLATION ADJUSTED","THOUSANDS",,,,{"std.tec.cals=7"}),"")</f>
        <v/>
      </c>
      <c r="J36" s="192" t="str">
        <f t="shared" si="4"/>
        <v/>
      </c>
      <c r="K36" s="193" t="str">
        <f>IFERROR(_xll.ECONOMATICA('Evolução Diária de Preço-Volume'!$Q$6,"Max of the serie","YTD",$B36,,,"INFLATION ADJUSTED","THOUSANDS",,,,{"std.tec.cals=7";"std.tec.dtovlr=true"}),"")</f>
        <v/>
      </c>
      <c r="L36" s="172"/>
      <c r="M36" s="194" t="str">
        <f>IFERROR(_xll.ECONOMATICA('Evolução Diária de Preço-Volume'!$Q$6,"Hist Average","YTD",$B36,,,"USD","THOUSANDS",,,,{"std.tec.cals=7"}),"")</f>
        <v/>
      </c>
      <c r="N36" s="191" t="str">
        <f>IFERROR(_xll.ECONOMATICA('Evolução Diária de Preço-Volume'!$Q$6,"Max of the serie","YTD",$B36,,,"USD","THOUSANDS",,,,{"std.tec.cals=7"}),"")</f>
        <v/>
      </c>
      <c r="O36" s="192" t="str">
        <f t="shared" si="5"/>
        <v/>
      </c>
      <c r="P36" s="193" t="str">
        <f>IFERROR(_xll.ECONOMATICA('Evolução Diária de Preço-Volume'!$Q$6,"Max of the serie","YTD",$B36,,,"USD","THOUSANDS",,,,{"std.tec.cals=7";"std.tec.dtovlr=true"}),"")</f>
        <v/>
      </c>
    </row>
    <row r="37" spans="2:16" ht="15.6" x14ac:dyDescent="0.3">
      <c r="B37" s="179" t="str">
        <f>IF('Variação Anual (R$-IPCA-USD)'!B39="","",'Variação Anual (R$-IPCA-USD)'!B39)</f>
        <v/>
      </c>
      <c r="C37" s="180" t="str">
        <f>IFERROR(_xll.ECONOMATICA('Evolução Diária de Preço-Volume'!$Q$6,"Hist Average","YTD",$B37,,,,"THOUSANDS",,,,{"std.tec.cals=7"}),"")</f>
        <v/>
      </c>
      <c r="D37" s="180" t="str">
        <f>IFERROR(_xll.ECONOMATICA('Evolução Diária de Preço-Volume'!$Q$6,"Max of the serie","YTD",$B37,,,,"THOUSANDS",,,,{"std.tec.cals=7"}),"")</f>
        <v/>
      </c>
      <c r="E37" s="181" t="str">
        <f t="shared" si="3"/>
        <v/>
      </c>
      <c r="F37" s="182" t="str">
        <f>IFERROR(_xll.ECONOMATICA('Evolução Diária de Preço-Volume'!$Q$6,"Max of the serie","YTD",$B37,,,,"THOUSANDS",,,,{"std.tec.cals=7";"std.tec.dtovlr=true"}),"")</f>
        <v/>
      </c>
      <c r="G37" s="172"/>
      <c r="H37" s="188" t="str">
        <f>IFERROR(_xll.ECONOMATICA('Evolução Diária de Preço-Volume'!$Q$6,"Hist Average","YTD",$B37,,,"INFLATION ADJUSTED","THOUSANDS",,,,{"std.tec.cals=7"}),"")</f>
        <v/>
      </c>
      <c r="I37" s="180" t="str">
        <f>IFERROR(_xll.ECONOMATICA('Evolução Diária de Preço-Volume'!$Q$6,"Max of the serie","YTD",$B37,,,"INFLATION ADJUSTED","THOUSANDS",,,,{"std.tec.cals=7"}),"")</f>
        <v/>
      </c>
      <c r="J37" s="181" t="str">
        <f t="shared" si="4"/>
        <v/>
      </c>
      <c r="K37" s="182" t="str">
        <f>IFERROR(_xll.ECONOMATICA('Evolução Diária de Preço-Volume'!$Q$6,"Max of the serie","YTD",$B37,,,"INFLATION ADJUSTED","THOUSANDS",,,,{"std.tec.cals=7";"std.tec.dtovlr=true"}),"")</f>
        <v/>
      </c>
      <c r="L37" s="172"/>
      <c r="M37" s="188" t="str">
        <f>IFERROR(_xll.ECONOMATICA('Evolução Diária de Preço-Volume'!$Q$6,"Hist Average","YTD",$B37,,,"USD","THOUSANDS",,,,{"std.tec.cals=7"}),"")</f>
        <v/>
      </c>
      <c r="N37" s="180" t="str">
        <f>IFERROR(_xll.ECONOMATICA('Evolução Diária de Preço-Volume'!$Q$6,"Max of the serie","YTD",$B37,,,"USD","THOUSANDS",,,,{"std.tec.cals=7"}),"")</f>
        <v/>
      </c>
      <c r="O37" s="181" t="str">
        <f t="shared" si="5"/>
        <v/>
      </c>
      <c r="P37" s="182" t="str">
        <f>IFERROR(_xll.ECONOMATICA('Evolução Diária de Preço-Volume'!$Q$6,"Max of the serie","YTD",$B37,,,"USD","THOUSANDS",,,,{"std.tec.cals=7";"std.tec.dtovlr=true"}),"")</f>
        <v/>
      </c>
    </row>
    <row r="38" spans="2:16" ht="15.6" x14ac:dyDescent="0.3">
      <c r="B38" s="190" t="str">
        <f>IF('Variação Anual (R$-IPCA-USD)'!B40="","",'Variação Anual (R$-IPCA-USD)'!B40)</f>
        <v/>
      </c>
      <c r="C38" s="191" t="str">
        <f>IFERROR(_xll.ECONOMATICA('Evolução Diária de Preço-Volume'!$Q$6,"Hist Average","YTD",$B38,,,,"THOUSANDS",,,,{"std.tec.cals=7"}),"")</f>
        <v/>
      </c>
      <c r="D38" s="191" t="str">
        <f>IFERROR(_xll.ECONOMATICA('Evolução Diária de Preço-Volume'!$Q$6,"Max of the serie","YTD",$B38,,,,"THOUSANDS",,,,{"std.tec.cals=7"}),"")</f>
        <v/>
      </c>
      <c r="E38" s="192" t="str">
        <f t="shared" si="3"/>
        <v/>
      </c>
      <c r="F38" s="193" t="str">
        <f>IFERROR(_xll.ECONOMATICA('Evolução Diária de Preço-Volume'!$Q$6,"Max of the serie","YTD",$B38,,,,"THOUSANDS",,,,{"std.tec.cals=7";"std.tec.dtovlr=true"}),"")</f>
        <v/>
      </c>
      <c r="G38" s="172"/>
      <c r="H38" s="194" t="str">
        <f>IFERROR(_xll.ECONOMATICA('Evolução Diária de Preço-Volume'!$Q$6,"Hist Average","YTD",$B38,,,"INFLATION ADJUSTED","THOUSANDS",,,,{"std.tec.cals=7"}),"")</f>
        <v/>
      </c>
      <c r="I38" s="191" t="str">
        <f>IFERROR(_xll.ECONOMATICA('Evolução Diária de Preço-Volume'!$Q$6,"Max of the serie","YTD",$B38,,,"INFLATION ADJUSTED","THOUSANDS",,,,{"std.tec.cals=7"}),"")</f>
        <v/>
      </c>
      <c r="J38" s="192" t="str">
        <f t="shared" si="4"/>
        <v/>
      </c>
      <c r="K38" s="193" t="str">
        <f>IFERROR(_xll.ECONOMATICA('Evolução Diária de Preço-Volume'!$Q$6,"Max of the serie","YTD",$B38,,,"INFLATION ADJUSTED","THOUSANDS",,,,{"std.tec.cals=7";"std.tec.dtovlr=true"}),"")</f>
        <v/>
      </c>
      <c r="L38" s="172"/>
      <c r="M38" s="194" t="str">
        <f>IFERROR(_xll.ECONOMATICA('Evolução Diária de Preço-Volume'!$Q$6,"Hist Average","YTD",$B38,,,"USD","THOUSANDS",,,,{"std.tec.cals=7"}),"")</f>
        <v/>
      </c>
      <c r="N38" s="191" t="str">
        <f>IFERROR(_xll.ECONOMATICA('Evolução Diária de Preço-Volume'!$Q$6,"Max of the serie","YTD",$B38,,,"USD","THOUSANDS",,,,{"std.tec.cals=7"}),"")</f>
        <v/>
      </c>
      <c r="O38" s="192" t="str">
        <f t="shared" si="5"/>
        <v/>
      </c>
      <c r="P38" s="193" t="str">
        <f>IFERROR(_xll.ECONOMATICA('Evolução Diária de Preço-Volume'!$Q$6,"Max of the serie","YTD",$B38,,,"USD","THOUSANDS",,,,{"std.tec.cals=7";"std.tec.dtovlr=true"}),"")</f>
        <v/>
      </c>
    </row>
    <row r="39" spans="2:16" ht="15.6" x14ac:dyDescent="0.3">
      <c r="B39" s="179" t="str">
        <f>IF('Variação Anual (R$-IPCA-USD)'!B41="","",'Variação Anual (R$-IPCA-USD)'!B41)</f>
        <v/>
      </c>
      <c r="C39" s="180" t="str">
        <f>IFERROR(_xll.ECONOMATICA('Evolução Diária de Preço-Volume'!$Q$6,"Hist Average","YTD",$B39,,,,"THOUSANDS",,,,{"std.tec.cals=7"}),"")</f>
        <v/>
      </c>
      <c r="D39" s="180" t="str">
        <f>IFERROR(_xll.ECONOMATICA('Evolução Diária de Preço-Volume'!$Q$6,"Max of the serie","YTD",$B39,,,,"THOUSANDS",,,,{"std.tec.cals=7"}),"")</f>
        <v/>
      </c>
      <c r="E39" s="181" t="str">
        <f t="shared" si="3"/>
        <v/>
      </c>
      <c r="F39" s="182" t="str">
        <f>IFERROR(_xll.ECONOMATICA('Evolução Diária de Preço-Volume'!$Q$6,"Max of the serie","YTD",$B39,,,,"THOUSANDS",,,,{"std.tec.cals=7";"std.tec.dtovlr=true"}),"")</f>
        <v/>
      </c>
      <c r="G39" s="172"/>
      <c r="H39" s="188" t="str">
        <f>IFERROR(_xll.ECONOMATICA('Evolução Diária de Preço-Volume'!$Q$6,"Hist Average","YTD",$B39,,,"INFLATION ADJUSTED","THOUSANDS",,,,{"std.tec.cals=7"}),"")</f>
        <v/>
      </c>
      <c r="I39" s="180" t="str">
        <f>IFERROR(_xll.ECONOMATICA('Evolução Diária de Preço-Volume'!$Q$6,"Max of the serie","YTD",$B39,,,"INFLATION ADJUSTED","THOUSANDS",,,,{"std.tec.cals=7"}),"")</f>
        <v/>
      </c>
      <c r="J39" s="181" t="str">
        <f t="shared" si="4"/>
        <v/>
      </c>
      <c r="K39" s="182" t="str">
        <f>IFERROR(_xll.ECONOMATICA('Evolução Diária de Preço-Volume'!$Q$6,"Max of the serie","YTD",$B39,,,"INFLATION ADJUSTED","THOUSANDS",,,,{"std.tec.cals=7";"std.tec.dtovlr=true"}),"")</f>
        <v/>
      </c>
      <c r="L39" s="172"/>
      <c r="M39" s="188" t="str">
        <f>IFERROR(_xll.ECONOMATICA('Evolução Diária de Preço-Volume'!$Q$6,"Hist Average","YTD",$B39,,,"USD","THOUSANDS",,,,{"std.tec.cals=7"}),"")</f>
        <v/>
      </c>
      <c r="N39" s="180" t="str">
        <f>IFERROR(_xll.ECONOMATICA('Evolução Diária de Preço-Volume'!$Q$6,"Max of the serie","YTD",$B39,,,"USD","THOUSANDS",,,,{"std.tec.cals=7"}),"")</f>
        <v/>
      </c>
      <c r="O39" s="181" t="str">
        <f t="shared" si="5"/>
        <v/>
      </c>
      <c r="P39" s="182" t="str">
        <f>IFERROR(_xll.ECONOMATICA('Evolução Diária de Preço-Volume'!$Q$6,"Max of the serie","YTD",$B39,,,"USD","THOUSANDS",,,,{"std.tec.cals=7";"std.tec.dtovlr=true"}),"")</f>
        <v/>
      </c>
    </row>
    <row r="40" spans="2:16" ht="15.6" x14ac:dyDescent="0.3">
      <c r="B40" s="190" t="str">
        <f>IF('Variação Anual (R$-IPCA-USD)'!B42="","",'Variação Anual (R$-IPCA-USD)'!B42)</f>
        <v/>
      </c>
      <c r="C40" s="191" t="str">
        <f>IFERROR(_xll.ECONOMATICA('Evolução Diária de Preço-Volume'!$Q$6,"Hist Average","YTD",$B40,,,,"THOUSANDS",,,,{"std.tec.cals=7"}),"")</f>
        <v/>
      </c>
      <c r="D40" s="191" t="str">
        <f>IFERROR(_xll.ECONOMATICA('Evolução Diária de Preço-Volume'!$Q$6,"Max of the serie","YTD",$B40,,,,"THOUSANDS",,,,{"std.tec.cals=7"}),"")</f>
        <v/>
      </c>
      <c r="E40" s="192" t="str">
        <f t="shared" si="3"/>
        <v/>
      </c>
      <c r="F40" s="193" t="str">
        <f>IFERROR(_xll.ECONOMATICA('Evolução Diária de Preço-Volume'!$Q$6,"Max of the serie","YTD",$B40,,,,"THOUSANDS",,,,{"std.tec.cals=7";"std.tec.dtovlr=true"}),"")</f>
        <v/>
      </c>
      <c r="G40" s="172"/>
      <c r="H40" s="194" t="str">
        <f>IFERROR(_xll.ECONOMATICA('Evolução Diária de Preço-Volume'!$Q$6,"Hist Average","YTD",$B40,,,"INFLATION ADJUSTED","THOUSANDS",,,,{"std.tec.cals=7"}),"")</f>
        <v/>
      </c>
      <c r="I40" s="191" t="str">
        <f>IFERROR(_xll.ECONOMATICA('Evolução Diária de Preço-Volume'!$Q$6,"Max of the serie","YTD",$B40,,,"INFLATION ADJUSTED","THOUSANDS",,,,{"std.tec.cals=7"}),"")</f>
        <v/>
      </c>
      <c r="J40" s="192" t="str">
        <f t="shared" si="4"/>
        <v/>
      </c>
      <c r="K40" s="193" t="str">
        <f>IFERROR(_xll.ECONOMATICA('Evolução Diária de Preço-Volume'!$Q$6,"Max of the serie","YTD",$B40,,,"INFLATION ADJUSTED","THOUSANDS",,,,{"std.tec.cals=7";"std.tec.dtovlr=true"}),"")</f>
        <v/>
      </c>
      <c r="L40" s="172"/>
      <c r="M40" s="194" t="str">
        <f>IFERROR(_xll.ECONOMATICA('Evolução Diária de Preço-Volume'!$Q$6,"Hist Average","YTD",$B40,,,"USD","THOUSANDS",,,,{"std.tec.cals=7"}),"")</f>
        <v/>
      </c>
      <c r="N40" s="191" t="str">
        <f>IFERROR(_xll.ECONOMATICA('Evolução Diária de Preço-Volume'!$Q$6,"Max of the serie","YTD",$B40,,,"USD","THOUSANDS",,,,{"std.tec.cals=7"}),"")</f>
        <v/>
      </c>
      <c r="O40" s="192" t="str">
        <f t="shared" si="5"/>
        <v/>
      </c>
      <c r="P40" s="193" t="str">
        <f>IFERROR(_xll.ECONOMATICA('Evolução Diária de Preço-Volume'!$Q$6,"Max of the serie","YTD",$B40,,,"USD","THOUSANDS",,,,{"std.tec.cals=7";"std.tec.dtovlr=true"}),"")</f>
        <v/>
      </c>
    </row>
    <row r="41" spans="2:16" ht="15.6" x14ac:dyDescent="0.3">
      <c r="B41" s="179" t="str">
        <f>IF('Variação Anual (R$-IPCA-USD)'!B43="","",'Variação Anual (R$-IPCA-USD)'!B43)</f>
        <v/>
      </c>
      <c r="C41" s="180" t="str">
        <f>IFERROR(_xll.ECONOMATICA('Evolução Diária de Preço-Volume'!$Q$6,"Hist Average","YTD",$B41,,,,"THOUSANDS",,,,{"std.tec.cals=7"}),"")</f>
        <v/>
      </c>
      <c r="D41" s="180" t="str">
        <f>IFERROR(_xll.ECONOMATICA('Evolução Diária de Preço-Volume'!$Q$6,"Max of the serie","YTD",$B41,,,,"THOUSANDS",,,,{"std.tec.cals=7"}),"")</f>
        <v/>
      </c>
      <c r="E41" s="181" t="str">
        <f t="shared" si="3"/>
        <v/>
      </c>
      <c r="F41" s="182" t="str">
        <f>IFERROR(_xll.ECONOMATICA('Evolução Diária de Preço-Volume'!$Q$6,"Max of the serie","YTD",$B41,,,,"THOUSANDS",,,,{"std.tec.cals=7";"std.tec.dtovlr=true"}),"")</f>
        <v/>
      </c>
      <c r="G41" s="172"/>
      <c r="H41" s="188" t="str">
        <f>IFERROR(_xll.ECONOMATICA('Evolução Diária de Preço-Volume'!$Q$6,"Hist Average","YTD",$B41,,,"INFLATION ADJUSTED","THOUSANDS",,,,{"std.tec.cals=7"}),"")</f>
        <v/>
      </c>
      <c r="I41" s="180" t="str">
        <f>IFERROR(_xll.ECONOMATICA('Evolução Diária de Preço-Volume'!$Q$6,"Max of the serie","YTD",$B41,,,"INFLATION ADJUSTED","THOUSANDS",,,,{"std.tec.cals=7"}),"")</f>
        <v/>
      </c>
      <c r="J41" s="181" t="str">
        <f t="shared" si="4"/>
        <v/>
      </c>
      <c r="K41" s="182" t="str">
        <f>IFERROR(_xll.ECONOMATICA('Evolução Diária de Preço-Volume'!$Q$6,"Max of the serie","YTD",$B41,,,"INFLATION ADJUSTED","THOUSANDS",,,,{"std.tec.cals=7";"std.tec.dtovlr=true"}),"")</f>
        <v/>
      </c>
      <c r="L41" s="172"/>
      <c r="M41" s="188" t="str">
        <f>IFERROR(_xll.ECONOMATICA('Evolução Diária de Preço-Volume'!$Q$6,"Hist Average","YTD",$B41,,,"USD","THOUSANDS",,,,{"std.tec.cals=7"}),"")</f>
        <v/>
      </c>
      <c r="N41" s="180" t="str">
        <f>IFERROR(_xll.ECONOMATICA('Evolução Diária de Preço-Volume'!$Q$6,"Max of the serie","YTD",$B41,,,"USD","THOUSANDS",,,,{"std.tec.cals=7"}),"")</f>
        <v/>
      </c>
      <c r="O41" s="181" t="str">
        <f t="shared" si="5"/>
        <v/>
      </c>
      <c r="P41" s="182" t="str">
        <f>IFERROR(_xll.ECONOMATICA('Evolução Diária de Preço-Volume'!$Q$6,"Max of the serie","YTD",$B41,,,"USD","THOUSANDS",,,,{"std.tec.cals=7";"std.tec.dtovlr=true"}),"")</f>
        <v/>
      </c>
    </row>
    <row r="42" spans="2:16" ht="15.6" x14ac:dyDescent="0.3">
      <c r="B42" s="190" t="str">
        <f>IF('Variação Anual (R$-IPCA-USD)'!B44="","",'Variação Anual (R$-IPCA-USD)'!B44)</f>
        <v/>
      </c>
      <c r="C42" s="191" t="str">
        <f>IFERROR(_xll.ECONOMATICA('Evolução Diária de Preço-Volume'!$Q$6,"Hist Average","YTD",$B42,,,,"THOUSANDS",,,,{"std.tec.cals=7"}),"")</f>
        <v/>
      </c>
      <c r="D42" s="191" t="str">
        <f>IFERROR(_xll.ECONOMATICA('Evolução Diária de Preço-Volume'!$Q$6,"Max of the serie","YTD",$B42,,,,"THOUSANDS",,,,{"std.tec.cals=7"}),"")</f>
        <v/>
      </c>
      <c r="E42" s="192" t="str">
        <f t="shared" si="3"/>
        <v/>
      </c>
      <c r="F42" s="193" t="str">
        <f>IFERROR(_xll.ECONOMATICA('Evolução Diária de Preço-Volume'!$Q$6,"Max of the serie","YTD",$B42,,,,"THOUSANDS",,,,{"std.tec.cals=7";"std.tec.dtovlr=true"}),"")</f>
        <v/>
      </c>
      <c r="G42" s="172"/>
      <c r="H42" s="194" t="str">
        <f>IFERROR(_xll.ECONOMATICA('Evolução Diária de Preço-Volume'!$Q$6,"Hist Average","YTD",$B42,,,"INFLATION ADJUSTED","THOUSANDS",,,,{"std.tec.cals=7"}),"")</f>
        <v/>
      </c>
      <c r="I42" s="191" t="str">
        <f>IFERROR(_xll.ECONOMATICA('Evolução Diária de Preço-Volume'!$Q$6,"Max of the serie","YTD",$B42,,,"INFLATION ADJUSTED","THOUSANDS",,,,{"std.tec.cals=7"}),"")</f>
        <v/>
      </c>
      <c r="J42" s="192" t="str">
        <f t="shared" si="4"/>
        <v/>
      </c>
      <c r="K42" s="193" t="str">
        <f>IFERROR(_xll.ECONOMATICA('Evolução Diária de Preço-Volume'!$Q$6,"Max of the serie","YTD",$B42,,,"INFLATION ADJUSTED","THOUSANDS",,,,{"std.tec.cals=7";"std.tec.dtovlr=true"}),"")</f>
        <v/>
      </c>
      <c r="L42" s="172"/>
      <c r="M42" s="194" t="str">
        <f>IFERROR(_xll.ECONOMATICA('Evolução Diária de Preço-Volume'!$Q$6,"Hist Average","YTD",$B42,,,"USD","THOUSANDS",,,,{"std.tec.cals=7"}),"")</f>
        <v/>
      </c>
      <c r="N42" s="191" t="str">
        <f>IFERROR(_xll.ECONOMATICA('Evolução Diária de Preço-Volume'!$Q$6,"Max of the serie","YTD",$B42,,,"USD","THOUSANDS",,,,{"std.tec.cals=7"}),"")</f>
        <v/>
      </c>
      <c r="O42" s="192" t="str">
        <f t="shared" si="5"/>
        <v/>
      </c>
      <c r="P42" s="193" t="str">
        <f>IFERROR(_xll.ECONOMATICA('Evolução Diária de Preço-Volume'!$Q$6,"Max of the serie","YTD",$B42,,,"USD","THOUSANDS",,,,{"std.tec.cals=7";"std.tec.dtovlr=true"}),"")</f>
        <v/>
      </c>
    </row>
    <row r="43" spans="2:16" ht="15.6" x14ac:dyDescent="0.3">
      <c r="B43" s="179" t="str">
        <f>IF('Variação Anual (R$-IPCA-USD)'!B45="","",'Variação Anual (R$-IPCA-USD)'!B45)</f>
        <v/>
      </c>
      <c r="C43" s="180" t="str">
        <f>IFERROR(_xll.ECONOMATICA('Evolução Diária de Preço-Volume'!$Q$6,"Hist Average","YTD",$B43,,,,"THOUSANDS",,,,{"std.tec.cals=7"}),"")</f>
        <v/>
      </c>
      <c r="D43" s="180" t="str">
        <f>IFERROR(_xll.ECONOMATICA('Evolução Diária de Preço-Volume'!$Q$6,"Max of the serie","YTD",$B43,,,,"THOUSANDS",,,,{"std.tec.cals=7"}),"")</f>
        <v/>
      </c>
      <c r="E43" s="181" t="str">
        <f t="shared" si="3"/>
        <v/>
      </c>
      <c r="F43" s="182" t="str">
        <f>IFERROR(_xll.ECONOMATICA('Evolução Diária de Preço-Volume'!$Q$6,"Max of the serie","YTD",$B43,,,,"THOUSANDS",,,,{"std.tec.cals=7";"std.tec.dtovlr=true"}),"")</f>
        <v/>
      </c>
      <c r="G43" s="172"/>
      <c r="H43" s="188" t="str">
        <f>IFERROR(_xll.ECONOMATICA('Evolução Diária de Preço-Volume'!$Q$6,"Hist Average","YTD",$B43,,,"INFLATION ADJUSTED","THOUSANDS",,,,{"std.tec.cals=7"}),"")</f>
        <v/>
      </c>
      <c r="I43" s="180" t="str">
        <f>IFERROR(_xll.ECONOMATICA('Evolução Diária de Preço-Volume'!$Q$6,"Max of the serie","YTD",$B43,,,"INFLATION ADJUSTED","THOUSANDS",,,,{"std.tec.cals=7"}),"")</f>
        <v/>
      </c>
      <c r="J43" s="181" t="str">
        <f t="shared" si="4"/>
        <v/>
      </c>
      <c r="K43" s="182" t="str">
        <f>IFERROR(_xll.ECONOMATICA('Evolução Diária de Preço-Volume'!$Q$6,"Max of the serie","YTD",$B43,,,"INFLATION ADJUSTED","THOUSANDS",,,,{"std.tec.cals=7";"std.tec.dtovlr=true"}),"")</f>
        <v/>
      </c>
      <c r="L43" s="172"/>
      <c r="M43" s="188" t="str">
        <f>IFERROR(_xll.ECONOMATICA('Evolução Diária de Preço-Volume'!$Q$6,"Hist Average","YTD",$B43,,,"USD","THOUSANDS",,,,{"std.tec.cals=7"}),"")</f>
        <v/>
      </c>
      <c r="N43" s="180" t="str">
        <f>IFERROR(_xll.ECONOMATICA('Evolução Diária de Preço-Volume'!$Q$6,"Max of the serie","YTD",$B43,,,"USD","THOUSANDS",,,,{"std.tec.cals=7"}),"")</f>
        <v/>
      </c>
      <c r="O43" s="181" t="str">
        <f t="shared" si="5"/>
        <v/>
      </c>
      <c r="P43" s="182" t="str">
        <f>IFERROR(_xll.ECONOMATICA('Evolução Diária de Preço-Volume'!$Q$6,"Max of the serie","YTD",$B43,,,"USD","THOUSANDS",,,,{"std.tec.cals=7";"std.tec.dtovlr=true"}),"")</f>
        <v/>
      </c>
    </row>
    <row r="44" spans="2:16" ht="15.6" x14ac:dyDescent="0.3">
      <c r="B44" s="190" t="str">
        <f>IF('Variação Anual (R$-IPCA-USD)'!B46="","",'Variação Anual (R$-IPCA-USD)'!B46)</f>
        <v/>
      </c>
      <c r="C44" s="191" t="str">
        <f>IFERROR(_xll.ECONOMATICA('Evolução Diária de Preço-Volume'!$Q$6,"Hist Average","YTD",$B44,,,,"THOUSANDS",,,,{"std.tec.cals=7"}),"")</f>
        <v/>
      </c>
      <c r="D44" s="191" t="str">
        <f>IFERROR(_xll.ECONOMATICA('Evolução Diária de Preço-Volume'!$Q$6,"Max of the serie","YTD",$B44,,,,"THOUSANDS",,,,{"std.tec.cals=7"}),"")</f>
        <v/>
      </c>
      <c r="E44" s="192" t="str">
        <f t="shared" si="3"/>
        <v/>
      </c>
      <c r="F44" s="193" t="str">
        <f>IFERROR(_xll.ECONOMATICA('Evolução Diária de Preço-Volume'!$Q$6,"Max of the serie","YTD",$B44,,,,"THOUSANDS",,,,{"std.tec.cals=7";"std.tec.dtovlr=true"}),"")</f>
        <v/>
      </c>
      <c r="G44" s="172"/>
      <c r="H44" s="194" t="str">
        <f>IFERROR(_xll.ECONOMATICA('Evolução Diária de Preço-Volume'!$Q$6,"Hist Average","YTD",$B44,,,"INFLATION ADJUSTED","THOUSANDS",,,,{"std.tec.cals=7"}),"")</f>
        <v/>
      </c>
      <c r="I44" s="191" t="str">
        <f>IFERROR(_xll.ECONOMATICA('Evolução Diária de Preço-Volume'!$Q$6,"Max of the serie","YTD",$B44,,,"INFLATION ADJUSTED","THOUSANDS",,,,{"std.tec.cals=7"}),"")</f>
        <v/>
      </c>
      <c r="J44" s="192" t="str">
        <f t="shared" si="4"/>
        <v/>
      </c>
      <c r="K44" s="193" t="str">
        <f>IFERROR(_xll.ECONOMATICA('Evolução Diária de Preço-Volume'!$Q$6,"Max of the serie","YTD",$B44,,,"INFLATION ADJUSTED","THOUSANDS",,,,{"std.tec.cals=7";"std.tec.dtovlr=true"}),"")</f>
        <v/>
      </c>
      <c r="L44" s="172"/>
      <c r="M44" s="194" t="str">
        <f>IFERROR(_xll.ECONOMATICA('Evolução Diária de Preço-Volume'!$Q$6,"Hist Average","YTD",$B44,,,"USD","THOUSANDS",,,,{"std.tec.cals=7"}),"")</f>
        <v/>
      </c>
      <c r="N44" s="191" t="str">
        <f>IFERROR(_xll.ECONOMATICA('Evolução Diária de Preço-Volume'!$Q$6,"Max of the serie","YTD",$B44,,,"USD","THOUSANDS",,,,{"std.tec.cals=7"}),"")</f>
        <v/>
      </c>
      <c r="O44" s="192" t="str">
        <f t="shared" si="5"/>
        <v/>
      </c>
      <c r="P44" s="193" t="str">
        <f>IFERROR(_xll.ECONOMATICA('Evolução Diária de Preço-Volume'!$Q$6,"Max of the serie","YTD",$B44,,,"USD","THOUSANDS",,,,{"std.tec.cals=7";"std.tec.dtovlr=true"}),"")</f>
        <v/>
      </c>
    </row>
    <row r="45" spans="2:16" ht="15.6" x14ac:dyDescent="0.3">
      <c r="B45" s="179" t="str">
        <f>IF('Variação Anual (R$-IPCA-USD)'!B47="","",'Variação Anual (R$-IPCA-USD)'!B47)</f>
        <v/>
      </c>
      <c r="C45" s="180" t="str">
        <f>IFERROR(_xll.ECONOMATICA('Evolução Diária de Preço-Volume'!$Q$6,"Hist Average","YTD",$B45,,,,"THOUSANDS",,,,{"std.tec.cals=7"}),"")</f>
        <v/>
      </c>
      <c r="D45" s="180" t="str">
        <f>IFERROR(_xll.ECONOMATICA('Evolução Diária de Preço-Volume'!$Q$6,"Max of the serie","YTD",$B45,,,,"THOUSANDS",,,,{"std.tec.cals=7"}),"")</f>
        <v/>
      </c>
      <c r="E45" s="181" t="str">
        <f t="shared" si="3"/>
        <v/>
      </c>
      <c r="F45" s="182" t="str">
        <f>IFERROR(_xll.ECONOMATICA('Evolução Diária de Preço-Volume'!$Q$6,"Max of the serie","YTD",$B45,,,,"THOUSANDS",,,,{"std.tec.cals=7";"std.tec.dtovlr=true"}),"")</f>
        <v/>
      </c>
      <c r="G45" s="172"/>
      <c r="H45" s="188" t="str">
        <f>IFERROR(_xll.ECONOMATICA('Evolução Diária de Preço-Volume'!$Q$6,"Hist Average","YTD",$B45,,,"INFLATION ADJUSTED","THOUSANDS",,,,{"std.tec.cals=7"}),"")</f>
        <v/>
      </c>
      <c r="I45" s="180" t="str">
        <f>IFERROR(_xll.ECONOMATICA('Evolução Diária de Preço-Volume'!$Q$6,"Max of the serie","YTD",$B45,,,"INFLATION ADJUSTED","THOUSANDS",,,,{"std.tec.cals=7"}),"")</f>
        <v/>
      </c>
      <c r="J45" s="181" t="str">
        <f t="shared" si="4"/>
        <v/>
      </c>
      <c r="K45" s="182" t="str">
        <f>IFERROR(_xll.ECONOMATICA('Evolução Diária de Preço-Volume'!$Q$6,"Max of the serie","YTD",$B45,,,"INFLATION ADJUSTED","THOUSANDS",,,,{"std.tec.cals=7";"std.tec.dtovlr=true"}),"")</f>
        <v/>
      </c>
      <c r="L45" s="172"/>
      <c r="M45" s="188" t="str">
        <f>IFERROR(_xll.ECONOMATICA('Evolução Diária de Preço-Volume'!$Q$6,"Hist Average","YTD",$B45,,,"USD","THOUSANDS",,,,{"std.tec.cals=7"}),"")</f>
        <v/>
      </c>
      <c r="N45" s="180" t="str">
        <f>IFERROR(_xll.ECONOMATICA('Evolução Diária de Preço-Volume'!$Q$6,"Max of the serie","YTD",$B45,,,"USD","THOUSANDS",,,,{"std.tec.cals=7"}),"")</f>
        <v/>
      </c>
      <c r="O45" s="181" t="str">
        <f t="shared" si="5"/>
        <v/>
      </c>
      <c r="P45" s="182" t="str">
        <f>IFERROR(_xll.ECONOMATICA('Evolução Diária de Preço-Volume'!$Q$6,"Max of the serie","YTD",$B45,,,"USD","THOUSANDS",,,,{"std.tec.cals=7";"std.tec.dtovlr=true"}),"")</f>
        <v/>
      </c>
    </row>
    <row r="46" spans="2:16" ht="15.6" x14ac:dyDescent="0.3">
      <c r="B46" s="190" t="str">
        <f>IF('Variação Anual (R$-IPCA-USD)'!B48="","",'Variação Anual (R$-IPCA-USD)'!B48)</f>
        <v/>
      </c>
      <c r="C46" s="191" t="str">
        <f>IFERROR(_xll.ECONOMATICA('Evolução Diária de Preço-Volume'!$Q$6,"Hist Average","YTD",$B46,,,,"THOUSANDS",,,,{"std.tec.cals=7"}),"")</f>
        <v/>
      </c>
      <c r="D46" s="191" t="str">
        <f>IFERROR(_xll.ECONOMATICA('Evolução Diária de Preço-Volume'!$Q$6,"Max of the serie","YTD",$B46,,,,"THOUSANDS",,,,{"std.tec.cals=7"}),"")</f>
        <v/>
      </c>
      <c r="E46" s="192" t="str">
        <f t="shared" si="3"/>
        <v/>
      </c>
      <c r="F46" s="193" t="str">
        <f>IFERROR(_xll.ECONOMATICA('Evolução Diária de Preço-Volume'!$Q$6,"Max of the serie","YTD",$B46,,,,"THOUSANDS",,,,{"std.tec.cals=7";"std.tec.dtovlr=true"}),"")</f>
        <v/>
      </c>
      <c r="G46" s="172"/>
      <c r="H46" s="194" t="str">
        <f>IFERROR(_xll.ECONOMATICA('Evolução Diária de Preço-Volume'!$Q$6,"Hist Average","YTD",$B46,,,"INFLATION ADJUSTED","THOUSANDS",,,,{"std.tec.cals=7"}),"")</f>
        <v/>
      </c>
      <c r="I46" s="191" t="str">
        <f>IFERROR(_xll.ECONOMATICA('Evolução Diária de Preço-Volume'!$Q$6,"Max of the serie","YTD",$B46,,,"INFLATION ADJUSTED","THOUSANDS",,,,{"std.tec.cals=7"}),"")</f>
        <v/>
      </c>
      <c r="J46" s="192" t="str">
        <f t="shared" si="4"/>
        <v/>
      </c>
      <c r="K46" s="193" t="str">
        <f>IFERROR(_xll.ECONOMATICA('Evolução Diária de Preço-Volume'!$Q$6,"Max of the serie","YTD",$B46,,,"INFLATION ADJUSTED","THOUSANDS",,,,{"std.tec.cals=7";"std.tec.dtovlr=true"}),"")</f>
        <v/>
      </c>
      <c r="L46" s="172"/>
      <c r="M46" s="194" t="str">
        <f>IFERROR(_xll.ECONOMATICA('Evolução Diária de Preço-Volume'!$Q$6,"Hist Average","YTD",$B46,,,"USD","THOUSANDS",,,,{"std.tec.cals=7"}),"")</f>
        <v/>
      </c>
      <c r="N46" s="191" t="str">
        <f>IFERROR(_xll.ECONOMATICA('Evolução Diária de Preço-Volume'!$Q$6,"Max of the serie","YTD",$B46,,,"USD","THOUSANDS",,,,{"std.tec.cals=7"}),"")</f>
        <v/>
      </c>
      <c r="O46" s="192" t="str">
        <f t="shared" si="5"/>
        <v/>
      </c>
      <c r="P46" s="193" t="str">
        <f>IFERROR(_xll.ECONOMATICA('Evolução Diária de Preço-Volume'!$Q$6,"Max of the serie","YTD",$B46,,,"USD","THOUSANDS",,,,{"std.tec.cals=7";"std.tec.dtovlr=true"}),"")</f>
        <v/>
      </c>
    </row>
    <row r="47" spans="2:16" ht="15.6" x14ac:dyDescent="0.3">
      <c r="B47" s="179" t="str">
        <f>IF('Variação Anual (R$-IPCA-USD)'!B49="","",'Variação Anual (R$-IPCA-USD)'!B49)</f>
        <v/>
      </c>
      <c r="C47" s="180" t="str">
        <f>IFERROR(_xll.ECONOMATICA('Evolução Diária de Preço-Volume'!$Q$6,"Hist Average","YTD",$B47,,,,"THOUSANDS",,,,{"std.tec.cals=7"}),"")</f>
        <v/>
      </c>
      <c r="D47" s="180" t="str">
        <f>IFERROR(_xll.ECONOMATICA('Evolução Diária de Preço-Volume'!$Q$6,"Max of the serie","YTD",$B47,,,,"THOUSANDS",,,,{"std.tec.cals=7"}),"")</f>
        <v/>
      </c>
      <c r="E47" s="181" t="str">
        <f t="shared" si="3"/>
        <v/>
      </c>
      <c r="F47" s="182" t="str">
        <f>IFERROR(_xll.ECONOMATICA('Evolução Diária de Preço-Volume'!$Q$6,"Max of the serie","YTD",$B47,,,,"THOUSANDS",,,,{"std.tec.cals=7";"std.tec.dtovlr=true"}),"")</f>
        <v/>
      </c>
      <c r="G47" s="172"/>
      <c r="H47" s="188" t="str">
        <f>IFERROR(_xll.ECONOMATICA('Evolução Diária de Preço-Volume'!$Q$6,"Hist Average","YTD",$B47,,,"INFLATION ADJUSTED","THOUSANDS",,,,{"std.tec.cals=7"}),"")</f>
        <v/>
      </c>
      <c r="I47" s="180" t="str">
        <f>IFERROR(_xll.ECONOMATICA('Evolução Diária de Preço-Volume'!$Q$6,"Max of the serie","YTD",$B47,,,"INFLATION ADJUSTED","THOUSANDS",,,,{"std.tec.cals=7"}),"")</f>
        <v/>
      </c>
      <c r="J47" s="181" t="str">
        <f t="shared" si="4"/>
        <v/>
      </c>
      <c r="K47" s="182" t="str">
        <f>IFERROR(_xll.ECONOMATICA('Evolução Diária de Preço-Volume'!$Q$6,"Max of the serie","YTD",$B47,,,"INFLATION ADJUSTED","THOUSANDS",,,,{"std.tec.cals=7";"std.tec.dtovlr=true"}),"")</f>
        <v/>
      </c>
      <c r="L47" s="172"/>
      <c r="M47" s="188" t="str">
        <f>IFERROR(_xll.ECONOMATICA('Evolução Diária de Preço-Volume'!$Q$6,"Hist Average","YTD",$B47,,,"USD","THOUSANDS",,,,{"std.tec.cals=7"}),"")</f>
        <v/>
      </c>
      <c r="N47" s="180" t="str">
        <f>IFERROR(_xll.ECONOMATICA('Evolução Diária de Preço-Volume'!$Q$6,"Max of the serie","YTD",$B47,,,"USD","THOUSANDS",,,,{"std.tec.cals=7"}),"")</f>
        <v/>
      </c>
      <c r="O47" s="181" t="str">
        <f t="shared" si="5"/>
        <v/>
      </c>
      <c r="P47" s="182" t="str">
        <f>IFERROR(_xll.ECONOMATICA('Evolução Diária de Preço-Volume'!$Q$6,"Max of the serie","YTD",$B47,,,"USD","THOUSANDS",,,,{"std.tec.cals=7";"std.tec.dtovlr=true"}),"")</f>
        <v/>
      </c>
    </row>
    <row r="48" spans="2:16" ht="15.6" x14ac:dyDescent="0.3">
      <c r="B48" s="190" t="str">
        <f>IF('Variação Anual (R$-IPCA-USD)'!B50="","",'Variação Anual (R$-IPCA-USD)'!B50)</f>
        <v/>
      </c>
      <c r="C48" s="191" t="str">
        <f>IFERROR(_xll.ECONOMATICA('Evolução Diária de Preço-Volume'!$Q$6,"Hist Average","YTD",$B48,,,,"THOUSANDS",,,,{"std.tec.cals=7"}),"")</f>
        <v/>
      </c>
      <c r="D48" s="191" t="str">
        <f>IFERROR(_xll.ECONOMATICA('Evolução Diária de Preço-Volume'!$Q$6,"Max of the serie","YTD",$B48,,,,"THOUSANDS",,,,{"std.tec.cals=7"}),"")</f>
        <v/>
      </c>
      <c r="E48" s="192" t="str">
        <f t="shared" si="3"/>
        <v/>
      </c>
      <c r="F48" s="193" t="str">
        <f>IFERROR(_xll.ECONOMATICA('Evolução Diária de Preço-Volume'!$Q$6,"Max of the serie","YTD",$B48,,,,"THOUSANDS",,,,{"std.tec.cals=7";"std.tec.dtovlr=true"}),"")</f>
        <v/>
      </c>
      <c r="G48" s="172"/>
      <c r="H48" s="194" t="str">
        <f>IFERROR(_xll.ECONOMATICA('Evolução Diária de Preço-Volume'!$Q$6,"Hist Average","YTD",$B48,,,"INFLATION ADJUSTED","THOUSANDS",,,,{"std.tec.cals=7"}),"")</f>
        <v/>
      </c>
      <c r="I48" s="191" t="str">
        <f>IFERROR(_xll.ECONOMATICA('Evolução Diária de Preço-Volume'!$Q$6,"Max of the serie","YTD",$B48,,,"INFLATION ADJUSTED","THOUSANDS",,,,{"std.tec.cals=7"}),"")</f>
        <v/>
      </c>
      <c r="J48" s="192" t="str">
        <f t="shared" si="4"/>
        <v/>
      </c>
      <c r="K48" s="193" t="str">
        <f>IFERROR(_xll.ECONOMATICA('Evolução Diária de Preço-Volume'!$Q$6,"Max of the serie","YTD",$B48,,,"INFLATION ADJUSTED","THOUSANDS",,,,{"std.tec.cals=7";"std.tec.dtovlr=true"}),"")</f>
        <v/>
      </c>
      <c r="L48" s="172"/>
      <c r="M48" s="194" t="str">
        <f>IFERROR(_xll.ECONOMATICA('Evolução Diária de Preço-Volume'!$Q$6,"Hist Average","YTD",$B48,,,"USD","THOUSANDS",,,,{"std.tec.cals=7"}),"")</f>
        <v/>
      </c>
      <c r="N48" s="191" t="str">
        <f>IFERROR(_xll.ECONOMATICA('Evolução Diária de Preço-Volume'!$Q$6,"Max of the serie","YTD",$B48,,,"USD","THOUSANDS",,,,{"std.tec.cals=7"}),"")</f>
        <v/>
      </c>
      <c r="O48" s="192" t="str">
        <f t="shared" si="5"/>
        <v/>
      </c>
      <c r="P48" s="193" t="str">
        <f>IFERROR(_xll.ECONOMATICA('Evolução Diária de Preço-Volume'!$Q$6,"Max of the serie","YTD",$B48,,,"USD","THOUSANDS",,,,{"std.tec.cals=7";"std.tec.dtovlr=true"}),"")</f>
        <v/>
      </c>
    </row>
    <row r="49" spans="2:16" ht="15.6" x14ac:dyDescent="0.3">
      <c r="B49" s="179" t="str">
        <f>IF('Variação Anual (R$-IPCA-USD)'!B51="","",'Variação Anual (R$-IPCA-USD)'!B51)</f>
        <v/>
      </c>
      <c r="C49" s="180" t="str">
        <f>IFERROR(_xll.ECONOMATICA('Evolução Diária de Preço-Volume'!$Q$6,"Hist Average","YTD",$B49,,,,"THOUSANDS",,,,{"std.tec.cals=7"}),"")</f>
        <v/>
      </c>
      <c r="D49" s="180" t="str">
        <f>IFERROR(_xll.ECONOMATICA('Evolução Diária de Preço-Volume'!$Q$6,"Max of the serie","YTD",$B49,,,,"THOUSANDS",,,,{"std.tec.cals=7"}),"")</f>
        <v/>
      </c>
      <c r="E49" s="181" t="str">
        <f t="shared" si="3"/>
        <v/>
      </c>
      <c r="F49" s="182" t="str">
        <f>IFERROR(_xll.ECONOMATICA('Evolução Diária de Preço-Volume'!$Q$6,"Max of the serie","YTD",$B49,,,,"THOUSANDS",,,,{"std.tec.cals=7";"std.tec.dtovlr=true"}),"")</f>
        <v/>
      </c>
      <c r="G49" s="172"/>
      <c r="H49" s="188" t="str">
        <f>IFERROR(_xll.ECONOMATICA('Evolução Diária de Preço-Volume'!$Q$6,"Hist Average","YTD",$B49,,,"INFLATION ADJUSTED","THOUSANDS",,,,{"std.tec.cals=7"}),"")</f>
        <v/>
      </c>
      <c r="I49" s="180" t="str">
        <f>IFERROR(_xll.ECONOMATICA('Evolução Diária de Preço-Volume'!$Q$6,"Max of the serie","YTD",$B49,,,"INFLATION ADJUSTED","THOUSANDS",,,,{"std.tec.cals=7"}),"")</f>
        <v/>
      </c>
      <c r="J49" s="181" t="str">
        <f t="shared" si="4"/>
        <v/>
      </c>
      <c r="K49" s="182" t="str">
        <f>IFERROR(_xll.ECONOMATICA('Evolução Diária de Preço-Volume'!$Q$6,"Max of the serie","YTD",$B49,,,"INFLATION ADJUSTED","THOUSANDS",,,,{"std.tec.cals=7";"std.tec.dtovlr=true"}),"")</f>
        <v/>
      </c>
      <c r="L49" s="172"/>
      <c r="M49" s="188" t="str">
        <f>IFERROR(_xll.ECONOMATICA('Evolução Diária de Preço-Volume'!$Q$6,"Hist Average","YTD",$B49,,,"USD","THOUSANDS",,,,{"std.tec.cals=7"}),"")</f>
        <v/>
      </c>
      <c r="N49" s="180" t="str">
        <f>IFERROR(_xll.ECONOMATICA('Evolução Diária de Preço-Volume'!$Q$6,"Max of the serie","YTD",$B49,,,"USD","THOUSANDS",,,,{"std.tec.cals=7"}),"")</f>
        <v/>
      </c>
      <c r="O49" s="181" t="str">
        <f t="shared" si="5"/>
        <v/>
      </c>
      <c r="P49" s="182" t="str">
        <f>IFERROR(_xll.ECONOMATICA('Evolução Diária de Preço-Volume'!$Q$6,"Max of the serie","YTD",$B49,,,"USD","THOUSANDS",,,,{"std.tec.cals=7";"std.tec.dtovlr=true"}),"")</f>
        <v/>
      </c>
    </row>
    <row r="50" spans="2:16" ht="15.6" x14ac:dyDescent="0.3">
      <c r="B50" s="190" t="str">
        <f>IF('Variação Anual (R$-IPCA-USD)'!B52="","",'Variação Anual (R$-IPCA-USD)'!B52)</f>
        <v/>
      </c>
      <c r="C50" s="191" t="str">
        <f>IFERROR(_xll.ECONOMATICA('Evolução Diária de Preço-Volume'!$Q$6,"Hist Average","YTD",$B50,,,,"THOUSANDS",,,,{"std.tec.cals=7"}),"")</f>
        <v/>
      </c>
      <c r="D50" s="191" t="str">
        <f>IFERROR(_xll.ECONOMATICA('Evolução Diária de Preço-Volume'!$Q$6,"Max of the serie","YTD",$B50,,,,"THOUSANDS",,,,{"std.tec.cals=7"}),"")</f>
        <v/>
      </c>
      <c r="E50" s="192" t="str">
        <f t="shared" si="3"/>
        <v/>
      </c>
      <c r="F50" s="193" t="str">
        <f>IFERROR(_xll.ECONOMATICA('Evolução Diária de Preço-Volume'!$Q$6,"Max of the serie","YTD",$B50,,,,"THOUSANDS",,,,{"std.tec.cals=7";"std.tec.dtovlr=true"}),"")</f>
        <v/>
      </c>
      <c r="G50" s="172"/>
      <c r="H50" s="194" t="str">
        <f>IFERROR(_xll.ECONOMATICA('Evolução Diária de Preço-Volume'!$Q$6,"Hist Average","YTD",$B50,,,"INFLATION ADJUSTED","THOUSANDS",,,,{"std.tec.cals=7"}),"")</f>
        <v/>
      </c>
      <c r="I50" s="191" t="str">
        <f>IFERROR(_xll.ECONOMATICA('Evolução Diária de Preço-Volume'!$Q$6,"Max of the serie","YTD",$B50,,,"INFLATION ADJUSTED","THOUSANDS",,,,{"std.tec.cals=7"}),"")</f>
        <v/>
      </c>
      <c r="J50" s="192" t="str">
        <f t="shared" si="4"/>
        <v/>
      </c>
      <c r="K50" s="193" t="str">
        <f>IFERROR(_xll.ECONOMATICA('Evolução Diária de Preço-Volume'!$Q$6,"Max of the serie","YTD",$B50,,,"INFLATION ADJUSTED","THOUSANDS",,,,{"std.tec.cals=7";"std.tec.dtovlr=true"}),"")</f>
        <v/>
      </c>
      <c r="L50" s="172"/>
      <c r="M50" s="194" t="str">
        <f>IFERROR(_xll.ECONOMATICA('Evolução Diária de Preço-Volume'!$Q$6,"Hist Average","YTD",$B50,,,"USD","THOUSANDS",,,,{"std.tec.cals=7"}),"")</f>
        <v/>
      </c>
      <c r="N50" s="191" t="str">
        <f>IFERROR(_xll.ECONOMATICA('Evolução Diária de Preço-Volume'!$Q$6,"Max of the serie","YTD",$B50,,,"USD","THOUSANDS",,,,{"std.tec.cals=7"}),"")</f>
        <v/>
      </c>
      <c r="O50" s="192" t="str">
        <f t="shared" si="5"/>
        <v/>
      </c>
      <c r="P50" s="193" t="str">
        <f>IFERROR(_xll.ECONOMATICA('Evolução Diária de Preço-Volume'!$Q$6,"Max of the serie","YTD",$B50,,,"USD","THOUSANDS",,,,{"std.tec.cals=7";"std.tec.dtovlr=true"}),"")</f>
        <v/>
      </c>
    </row>
    <row r="51" spans="2:16" ht="15.6" x14ac:dyDescent="0.3">
      <c r="B51" s="179" t="str">
        <f>IF('Variação Anual (R$-IPCA-USD)'!B53="","",'Variação Anual (R$-IPCA-USD)'!B53)</f>
        <v/>
      </c>
      <c r="C51" s="180" t="str">
        <f>IFERROR(_xll.ECONOMATICA('Evolução Diária de Preço-Volume'!$Q$6,"Hist Average","YTD",$B51,,,,"THOUSANDS",,,,{"std.tec.cals=7"}),"")</f>
        <v/>
      </c>
      <c r="D51" s="180" t="str">
        <f>IFERROR(_xll.ECONOMATICA('Evolução Diária de Preço-Volume'!$Q$6,"Max of the serie","YTD",$B51,,,,"THOUSANDS",,,,{"std.tec.cals=7"}),"")</f>
        <v/>
      </c>
      <c r="E51" s="181" t="str">
        <f t="shared" si="3"/>
        <v/>
      </c>
      <c r="F51" s="182" t="str">
        <f>IFERROR(_xll.ECONOMATICA('Evolução Diária de Preço-Volume'!$Q$6,"Max of the serie","YTD",$B51,,,,"THOUSANDS",,,,{"std.tec.cals=7";"std.tec.dtovlr=true"}),"")</f>
        <v/>
      </c>
      <c r="G51" s="172"/>
      <c r="H51" s="188" t="str">
        <f>IFERROR(_xll.ECONOMATICA('Evolução Diária de Preço-Volume'!$Q$6,"Hist Average","YTD",$B51,,,"INFLATION ADJUSTED","THOUSANDS",,,,{"std.tec.cals=7"}),"")</f>
        <v/>
      </c>
      <c r="I51" s="180" t="str">
        <f>IFERROR(_xll.ECONOMATICA('Evolução Diária de Preço-Volume'!$Q$6,"Max of the serie","YTD",$B51,,,"INFLATION ADJUSTED","THOUSANDS",,,,{"std.tec.cals=7"}),"")</f>
        <v/>
      </c>
      <c r="J51" s="181" t="str">
        <f t="shared" si="4"/>
        <v/>
      </c>
      <c r="K51" s="182" t="str">
        <f>IFERROR(_xll.ECONOMATICA('Evolução Diária de Preço-Volume'!$Q$6,"Max of the serie","YTD",$B51,,,"INFLATION ADJUSTED","THOUSANDS",,,,{"std.tec.cals=7";"std.tec.dtovlr=true"}),"")</f>
        <v/>
      </c>
      <c r="L51" s="172"/>
      <c r="M51" s="188" t="str">
        <f>IFERROR(_xll.ECONOMATICA('Evolução Diária de Preço-Volume'!$Q$6,"Hist Average","YTD",$B51,,,"USD","THOUSANDS",,,,{"std.tec.cals=7"}),"")</f>
        <v/>
      </c>
      <c r="N51" s="180" t="str">
        <f>IFERROR(_xll.ECONOMATICA('Evolução Diária de Preço-Volume'!$Q$6,"Max of the serie","YTD",$B51,,,"USD","THOUSANDS",,,,{"std.tec.cals=7"}),"")</f>
        <v/>
      </c>
      <c r="O51" s="181" t="str">
        <f t="shared" si="5"/>
        <v/>
      </c>
      <c r="P51" s="182" t="str">
        <f>IFERROR(_xll.ECONOMATICA('Evolução Diária de Preço-Volume'!$Q$6,"Max of the serie","YTD",$B51,,,"USD","THOUSANDS",,,,{"std.tec.cals=7";"std.tec.dtovlr=true"}),"")</f>
        <v/>
      </c>
    </row>
    <row r="52" spans="2:16" ht="15.6" x14ac:dyDescent="0.3">
      <c r="B52" s="190"/>
      <c r="C52" s="191"/>
      <c r="D52" s="191"/>
      <c r="E52" s="192"/>
      <c r="F52" s="193"/>
      <c r="G52" s="172"/>
      <c r="H52" s="194"/>
      <c r="I52" s="191"/>
      <c r="J52" s="192"/>
      <c r="K52" s="193"/>
      <c r="L52" s="172"/>
      <c r="M52" s="194"/>
      <c r="N52" s="191"/>
      <c r="O52" s="192"/>
      <c r="P52" s="193"/>
    </row>
    <row r="53" spans="2:16" ht="15.6" x14ac:dyDescent="0.3">
      <c r="B53" s="179"/>
      <c r="C53" s="180"/>
      <c r="D53" s="180"/>
      <c r="E53" s="181"/>
      <c r="F53" s="182"/>
      <c r="G53" s="172"/>
      <c r="H53" s="188"/>
      <c r="I53" s="180"/>
      <c r="J53" s="181"/>
      <c r="K53" s="182"/>
      <c r="L53" s="172"/>
      <c r="M53" s="188"/>
      <c r="N53" s="180"/>
      <c r="O53" s="181"/>
      <c r="P53" s="182"/>
    </row>
    <row r="54" spans="2:16" ht="15.6" x14ac:dyDescent="0.3">
      <c r="B54" s="190"/>
      <c r="C54" s="191"/>
      <c r="D54" s="191"/>
      <c r="E54" s="192"/>
      <c r="F54" s="193"/>
      <c r="G54" s="172"/>
      <c r="H54" s="194"/>
      <c r="I54" s="191"/>
      <c r="J54" s="192"/>
      <c r="K54" s="193"/>
      <c r="L54" s="172"/>
      <c r="M54" s="194"/>
      <c r="N54" s="191"/>
      <c r="O54" s="192"/>
      <c r="P54" s="193"/>
    </row>
    <row r="55" spans="2:16" ht="15.6" x14ac:dyDescent="0.3">
      <c r="B55" s="179"/>
      <c r="C55" s="180"/>
      <c r="D55" s="180"/>
      <c r="E55" s="181"/>
      <c r="F55" s="182"/>
      <c r="G55" s="172"/>
      <c r="H55" s="188"/>
      <c r="I55" s="180"/>
      <c r="J55" s="181"/>
      <c r="K55" s="182"/>
      <c r="L55" s="172"/>
      <c r="M55" s="188"/>
      <c r="N55" s="180"/>
      <c r="O55" s="181"/>
      <c r="P55" s="182"/>
    </row>
    <row r="56" spans="2:16" ht="15.6" x14ac:dyDescent="0.3">
      <c r="B56" s="190"/>
      <c r="C56" s="191"/>
      <c r="D56" s="191"/>
      <c r="E56" s="192"/>
      <c r="F56" s="193"/>
      <c r="G56" s="172"/>
      <c r="H56" s="194"/>
      <c r="I56" s="191"/>
      <c r="J56" s="192"/>
      <c r="K56" s="193"/>
      <c r="L56" s="172"/>
      <c r="M56" s="194"/>
      <c r="N56" s="191"/>
      <c r="O56" s="192"/>
      <c r="P56" s="193"/>
    </row>
    <row r="57" spans="2:16" ht="15.6" x14ac:dyDescent="0.3">
      <c r="B57" s="179"/>
      <c r="C57" s="180"/>
      <c r="D57" s="180"/>
      <c r="E57" s="181"/>
      <c r="F57" s="182"/>
      <c r="G57" s="172"/>
      <c r="H57" s="188"/>
      <c r="I57" s="180"/>
      <c r="J57" s="181"/>
      <c r="K57" s="182"/>
      <c r="L57" s="172"/>
      <c r="M57" s="188"/>
      <c r="N57" s="180"/>
      <c r="O57" s="181"/>
      <c r="P57" s="182"/>
    </row>
    <row r="58" spans="2:16" ht="15.6" x14ac:dyDescent="0.3">
      <c r="B58" s="190"/>
      <c r="C58" s="191"/>
      <c r="D58" s="191"/>
      <c r="E58" s="192"/>
      <c r="F58" s="193"/>
      <c r="G58" s="172"/>
      <c r="H58" s="194"/>
      <c r="I58" s="191"/>
      <c r="J58" s="192"/>
      <c r="K58" s="193"/>
      <c r="L58" s="172"/>
      <c r="M58" s="194"/>
      <c r="N58" s="191"/>
      <c r="O58" s="192"/>
      <c r="P58" s="193"/>
    </row>
    <row r="59" spans="2:16" ht="15.6" x14ac:dyDescent="0.3">
      <c r="B59" s="179"/>
      <c r="C59" s="180"/>
      <c r="D59" s="180"/>
      <c r="E59" s="181"/>
      <c r="F59" s="182"/>
      <c r="G59" s="172"/>
      <c r="H59" s="188"/>
      <c r="I59" s="180"/>
      <c r="J59" s="181"/>
      <c r="K59" s="182"/>
      <c r="L59" s="172"/>
      <c r="M59" s="188"/>
      <c r="N59" s="180"/>
      <c r="O59" s="181"/>
      <c r="P59" s="182"/>
    </row>
    <row r="60" spans="2:16" ht="15.6" x14ac:dyDescent="0.3">
      <c r="B60" s="190"/>
      <c r="C60" s="191"/>
      <c r="D60" s="191"/>
      <c r="E60" s="192"/>
      <c r="F60" s="193"/>
      <c r="G60" s="172"/>
      <c r="H60" s="194"/>
      <c r="I60" s="191"/>
      <c r="J60" s="192"/>
      <c r="K60" s="193"/>
      <c r="L60" s="172"/>
      <c r="M60" s="194"/>
      <c r="N60" s="191"/>
      <c r="O60" s="192"/>
      <c r="P60" s="193"/>
    </row>
    <row r="61" spans="2:16" ht="15.6" x14ac:dyDescent="0.3">
      <c r="B61" s="179"/>
      <c r="C61" s="180"/>
      <c r="D61" s="180"/>
      <c r="E61" s="181"/>
      <c r="F61" s="182"/>
      <c r="G61" s="172"/>
      <c r="H61" s="188"/>
      <c r="I61" s="180"/>
      <c r="J61" s="181"/>
      <c r="K61" s="182"/>
      <c r="L61" s="172"/>
      <c r="M61" s="188"/>
      <c r="N61" s="180"/>
      <c r="O61" s="181"/>
      <c r="P61" s="182"/>
    </row>
    <row r="62" spans="2:16" ht="15.6" x14ac:dyDescent="0.3">
      <c r="B62" s="190"/>
      <c r="C62" s="191"/>
      <c r="D62" s="191"/>
      <c r="E62" s="192"/>
      <c r="F62" s="193"/>
      <c r="G62" s="172"/>
      <c r="H62" s="194"/>
      <c r="I62" s="191"/>
      <c r="J62" s="192"/>
      <c r="K62" s="193"/>
      <c r="L62" s="172"/>
      <c r="M62" s="194"/>
      <c r="N62" s="191"/>
      <c r="O62" s="192"/>
      <c r="P62" s="193"/>
    </row>
    <row r="63" spans="2:16" ht="15.6" x14ac:dyDescent="0.3">
      <c r="B63" s="179"/>
      <c r="C63" s="180"/>
      <c r="D63" s="180"/>
      <c r="E63" s="181"/>
      <c r="F63" s="182"/>
      <c r="G63" s="172"/>
      <c r="H63" s="188"/>
      <c r="I63" s="180"/>
      <c r="J63" s="181"/>
      <c r="K63" s="182"/>
      <c r="L63" s="172"/>
      <c r="M63" s="188"/>
      <c r="N63" s="180"/>
      <c r="O63" s="181"/>
      <c r="P63" s="182"/>
    </row>
    <row r="64" spans="2:16" ht="15.6" x14ac:dyDescent="0.3">
      <c r="B64" s="190"/>
      <c r="C64" s="191"/>
      <c r="D64" s="191"/>
      <c r="E64" s="192"/>
      <c r="F64" s="193"/>
      <c r="G64" s="172"/>
      <c r="H64" s="194"/>
      <c r="I64" s="191"/>
      <c r="J64" s="192"/>
      <c r="K64" s="193"/>
      <c r="L64" s="172"/>
      <c r="M64" s="194"/>
      <c r="N64" s="191"/>
      <c r="O64" s="192"/>
      <c r="P64" s="193"/>
    </row>
    <row r="65" spans="2:16" ht="15.6" x14ac:dyDescent="0.3">
      <c r="B65" s="179"/>
      <c r="C65" s="180"/>
      <c r="D65" s="180"/>
      <c r="E65" s="181"/>
      <c r="F65" s="182"/>
      <c r="G65" s="172"/>
      <c r="H65" s="188"/>
      <c r="I65" s="180"/>
      <c r="J65" s="181"/>
      <c r="K65" s="182"/>
      <c r="L65" s="172"/>
      <c r="M65" s="188"/>
      <c r="N65" s="180"/>
      <c r="O65" s="181"/>
      <c r="P65" s="182"/>
    </row>
    <row r="66" spans="2:16" ht="15.6" x14ac:dyDescent="0.3">
      <c r="B66" s="190"/>
      <c r="C66" s="191"/>
      <c r="D66" s="191"/>
      <c r="E66" s="192"/>
      <c r="F66" s="193"/>
      <c r="G66" s="172"/>
      <c r="H66" s="194"/>
      <c r="I66" s="191"/>
      <c r="J66" s="192"/>
      <c r="K66" s="193"/>
      <c r="L66" s="172"/>
      <c r="M66" s="194"/>
      <c r="N66" s="191"/>
      <c r="O66" s="192"/>
      <c r="P66" s="193"/>
    </row>
    <row r="67" spans="2:16" ht="15.6" x14ac:dyDescent="0.3">
      <c r="B67" s="179"/>
      <c r="C67" s="180"/>
      <c r="D67" s="180"/>
      <c r="E67" s="181"/>
      <c r="F67" s="182"/>
      <c r="G67" s="172"/>
      <c r="H67" s="188"/>
      <c r="I67" s="180"/>
      <c r="J67" s="181"/>
      <c r="K67" s="182"/>
      <c r="L67" s="172"/>
      <c r="M67" s="188"/>
      <c r="N67" s="180"/>
      <c r="O67" s="181"/>
      <c r="P67" s="182"/>
    </row>
    <row r="68" spans="2:16" ht="15.6" x14ac:dyDescent="0.3">
      <c r="B68" s="190"/>
      <c r="C68" s="191"/>
      <c r="D68" s="191"/>
      <c r="E68" s="192"/>
      <c r="F68" s="193"/>
      <c r="G68" s="172"/>
      <c r="H68" s="194"/>
      <c r="I68" s="191"/>
      <c r="J68" s="192"/>
      <c r="K68" s="193"/>
      <c r="L68" s="172"/>
      <c r="M68" s="194"/>
      <c r="N68" s="191"/>
      <c r="O68" s="192"/>
      <c r="P68" s="193"/>
    </row>
    <row r="69" spans="2:16" ht="15.6" x14ac:dyDescent="0.3">
      <c r="B69" s="179"/>
      <c r="C69" s="180"/>
      <c r="D69" s="180"/>
      <c r="E69" s="181"/>
      <c r="F69" s="182"/>
      <c r="G69" s="172"/>
      <c r="H69" s="188"/>
      <c r="I69" s="180"/>
      <c r="J69" s="181"/>
      <c r="K69" s="182"/>
      <c r="L69" s="172"/>
      <c r="M69" s="188"/>
      <c r="N69" s="180"/>
      <c r="O69" s="181"/>
      <c r="P69" s="182"/>
    </row>
    <row r="70" spans="2:16" ht="15.6" x14ac:dyDescent="0.3">
      <c r="B70" s="190"/>
      <c r="C70" s="191"/>
      <c r="D70" s="191"/>
      <c r="E70" s="192"/>
      <c r="F70" s="193"/>
      <c r="G70" s="172"/>
      <c r="H70" s="194"/>
      <c r="I70" s="191"/>
      <c r="J70" s="192"/>
      <c r="K70" s="193"/>
      <c r="L70" s="172"/>
      <c r="M70" s="194"/>
      <c r="N70" s="191"/>
      <c r="O70" s="192"/>
      <c r="P70" s="193"/>
    </row>
    <row r="71" spans="2:16" ht="15.6" x14ac:dyDescent="0.3">
      <c r="B71" s="179"/>
      <c r="C71" s="180"/>
      <c r="D71" s="180"/>
      <c r="E71" s="181"/>
      <c r="F71" s="182"/>
      <c r="G71" s="172"/>
      <c r="H71" s="188"/>
      <c r="I71" s="180"/>
      <c r="J71" s="181"/>
      <c r="K71" s="182"/>
      <c r="L71" s="172"/>
      <c r="M71" s="188"/>
      <c r="N71" s="180"/>
      <c r="O71" s="181"/>
      <c r="P71" s="182"/>
    </row>
    <row r="72" spans="2:16" ht="15.6" x14ac:dyDescent="0.3">
      <c r="B72" s="190"/>
      <c r="C72" s="191"/>
      <c r="D72" s="191"/>
      <c r="E72" s="192"/>
      <c r="F72" s="193"/>
      <c r="G72" s="172"/>
      <c r="H72" s="194"/>
      <c r="I72" s="191"/>
      <c r="J72" s="192"/>
      <c r="K72" s="193"/>
      <c r="L72" s="172"/>
      <c r="M72" s="194"/>
      <c r="N72" s="191"/>
      <c r="O72" s="192"/>
      <c r="P72" s="193"/>
    </row>
    <row r="73" spans="2:16" ht="15.6" x14ac:dyDescent="0.3">
      <c r="B73" s="179"/>
      <c r="C73" s="180"/>
      <c r="D73" s="180"/>
      <c r="E73" s="181"/>
      <c r="F73" s="182"/>
      <c r="G73" s="172"/>
      <c r="H73" s="188"/>
      <c r="I73" s="180"/>
      <c r="J73" s="181"/>
      <c r="K73" s="182"/>
      <c r="L73" s="172"/>
      <c r="M73" s="188"/>
      <c r="N73" s="180"/>
      <c r="O73" s="181"/>
      <c r="P73" s="182"/>
    </row>
    <row r="74" spans="2:16" ht="15.6" x14ac:dyDescent="0.3">
      <c r="B74" s="190"/>
      <c r="C74" s="191"/>
      <c r="D74" s="191"/>
      <c r="E74" s="192"/>
      <c r="F74" s="193"/>
      <c r="G74" s="172"/>
      <c r="H74" s="194"/>
      <c r="I74" s="191"/>
      <c r="J74" s="192"/>
      <c r="K74" s="193"/>
      <c r="L74" s="172"/>
      <c r="M74" s="194"/>
      <c r="N74" s="191"/>
      <c r="O74" s="192"/>
      <c r="P74" s="193"/>
    </row>
    <row r="75" spans="2:16" ht="15.6" x14ac:dyDescent="0.3">
      <c r="B75" s="179"/>
      <c r="C75" s="180"/>
      <c r="D75" s="180"/>
      <c r="E75" s="181"/>
      <c r="F75" s="182"/>
      <c r="G75" s="172"/>
      <c r="H75" s="188"/>
      <c r="I75" s="180"/>
      <c r="J75" s="181"/>
      <c r="K75" s="182"/>
      <c r="L75" s="172"/>
      <c r="M75" s="188"/>
      <c r="N75" s="180"/>
      <c r="O75" s="181"/>
      <c r="P75" s="182"/>
    </row>
    <row r="76" spans="2:16" ht="15.6" x14ac:dyDescent="0.3">
      <c r="B76" s="190"/>
      <c r="C76" s="191"/>
      <c r="D76" s="191"/>
      <c r="E76" s="192"/>
      <c r="F76" s="193"/>
      <c r="G76" s="172"/>
      <c r="H76" s="194"/>
      <c r="I76" s="191"/>
      <c r="J76" s="192"/>
      <c r="K76" s="193"/>
      <c r="L76" s="172"/>
      <c r="M76" s="194"/>
      <c r="N76" s="191"/>
      <c r="O76" s="192"/>
      <c r="P76" s="193"/>
    </row>
    <row r="77" spans="2:16" ht="15.6" x14ac:dyDescent="0.3">
      <c r="B77" s="179"/>
      <c r="C77" s="180"/>
      <c r="D77" s="180"/>
      <c r="E77" s="181"/>
      <c r="F77" s="182"/>
      <c r="G77" s="172"/>
      <c r="H77" s="188"/>
      <c r="I77" s="180"/>
      <c r="J77" s="181"/>
      <c r="K77" s="182"/>
      <c r="L77" s="172"/>
      <c r="M77" s="188"/>
      <c r="N77" s="180"/>
      <c r="O77" s="181"/>
      <c r="P77" s="182"/>
    </row>
    <row r="78" spans="2:16" ht="15.6" x14ac:dyDescent="0.3">
      <c r="B78" s="190"/>
      <c r="C78" s="191"/>
      <c r="D78" s="191"/>
      <c r="E78" s="192"/>
      <c r="F78" s="193"/>
      <c r="G78" s="172"/>
      <c r="H78" s="194"/>
      <c r="I78" s="191"/>
      <c r="J78" s="192"/>
      <c r="K78" s="193"/>
      <c r="L78" s="172"/>
      <c r="M78" s="194"/>
      <c r="N78" s="191"/>
      <c r="O78" s="192"/>
      <c r="P78" s="193"/>
    </row>
    <row r="79" spans="2:16" ht="15.6" x14ac:dyDescent="0.3">
      <c r="B79" s="179"/>
      <c r="C79" s="180"/>
      <c r="D79" s="180"/>
      <c r="E79" s="181"/>
      <c r="F79" s="182"/>
      <c r="G79" s="172"/>
      <c r="H79" s="188"/>
      <c r="I79" s="180"/>
      <c r="J79" s="181"/>
      <c r="K79" s="182"/>
      <c r="L79" s="172"/>
      <c r="M79" s="188"/>
      <c r="N79" s="180"/>
      <c r="O79" s="181"/>
      <c r="P79" s="182"/>
    </row>
    <row r="80" spans="2:16" ht="15.6" x14ac:dyDescent="0.3">
      <c r="B80" s="190"/>
      <c r="C80" s="191"/>
      <c r="D80" s="191"/>
      <c r="E80" s="192"/>
      <c r="F80" s="193"/>
      <c r="G80" s="172"/>
      <c r="H80" s="194"/>
      <c r="I80" s="191"/>
      <c r="J80" s="192"/>
      <c r="K80" s="193"/>
      <c r="L80" s="172"/>
      <c r="M80" s="194"/>
      <c r="N80" s="191"/>
      <c r="O80" s="192"/>
      <c r="P80" s="193"/>
    </row>
    <row r="81" spans="2:16" ht="15.6" x14ac:dyDescent="0.3">
      <c r="B81" s="179"/>
      <c r="C81" s="180"/>
      <c r="D81" s="180"/>
      <c r="E81" s="181"/>
      <c r="F81" s="182"/>
      <c r="G81" s="172"/>
      <c r="H81" s="188"/>
      <c r="I81" s="180"/>
      <c r="J81" s="181"/>
      <c r="K81" s="182"/>
      <c r="L81" s="172"/>
      <c r="M81" s="188"/>
      <c r="N81" s="180"/>
      <c r="O81" s="181"/>
      <c r="P81" s="182"/>
    </row>
    <row r="82" spans="2:16" ht="15.6" x14ac:dyDescent="0.3">
      <c r="B82" s="190"/>
      <c r="C82" s="191"/>
      <c r="D82" s="191"/>
      <c r="E82" s="192"/>
      <c r="F82" s="193"/>
      <c r="G82" s="172"/>
      <c r="H82" s="194"/>
      <c r="I82" s="191"/>
      <c r="J82" s="192"/>
      <c r="K82" s="193"/>
      <c r="L82" s="172"/>
      <c r="M82" s="194"/>
      <c r="N82" s="191"/>
      <c r="O82" s="192"/>
      <c r="P82" s="193"/>
    </row>
    <row r="83" spans="2:16" ht="15.6" x14ac:dyDescent="0.3">
      <c r="B83" s="179"/>
      <c r="C83" s="180"/>
      <c r="D83" s="180"/>
      <c r="E83" s="181"/>
      <c r="F83" s="182"/>
      <c r="G83" s="172"/>
      <c r="H83" s="188"/>
      <c r="I83" s="180"/>
      <c r="J83" s="181"/>
      <c r="K83" s="182"/>
      <c r="L83" s="172"/>
      <c r="M83" s="188"/>
      <c r="N83" s="180"/>
      <c r="O83" s="181"/>
      <c r="P83" s="182"/>
    </row>
    <row r="84" spans="2:16" ht="15.6" x14ac:dyDescent="0.3">
      <c r="B84" s="190"/>
      <c r="C84" s="191"/>
      <c r="D84" s="191"/>
      <c r="E84" s="192"/>
      <c r="F84" s="193"/>
      <c r="G84" s="172"/>
      <c r="H84" s="194"/>
      <c r="I84" s="191"/>
      <c r="J84" s="192"/>
      <c r="K84" s="193"/>
      <c r="L84" s="172"/>
      <c r="M84" s="194"/>
      <c r="N84" s="191"/>
      <c r="O84" s="192"/>
      <c r="P84" s="193"/>
    </row>
    <row r="85" spans="2:16" ht="15.6" x14ac:dyDescent="0.3">
      <c r="B85" s="183"/>
      <c r="C85" s="184"/>
      <c r="D85" s="184"/>
      <c r="E85" s="185"/>
      <c r="F85" s="186"/>
      <c r="G85" s="116"/>
      <c r="H85" s="189"/>
      <c r="I85" s="184"/>
      <c r="J85" s="185"/>
      <c r="K85" s="186"/>
      <c r="L85" s="116"/>
      <c r="M85" s="189"/>
      <c r="N85" s="184"/>
      <c r="O85" s="185"/>
      <c r="P85" s="186"/>
    </row>
    <row r="86" spans="2:16" x14ac:dyDescent="0.3">
      <c r="B86" s="195"/>
      <c r="C86" s="196"/>
      <c r="D86" s="196"/>
      <c r="E86" s="196"/>
      <c r="F86" s="195"/>
      <c r="G86" s="195"/>
      <c r="H86" s="195"/>
      <c r="I86" s="195"/>
      <c r="J86" s="195"/>
      <c r="K86" s="195"/>
      <c r="L86" s="195"/>
      <c r="M86" s="195"/>
      <c r="N86" s="195"/>
      <c r="O86" s="195"/>
      <c r="P86" s="195"/>
    </row>
  </sheetData>
  <mergeCells count="3">
    <mergeCell ref="C2:F2"/>
    <mergeCell ref="H2:K2"/>
    <mergeCell ref="M2:P2"/>
  </mergeCells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73" orientation="landscape" r:id="rId1"/>
  <headerFooter>
    <oddFooter xml:space="preserve">&amp;L&amp;"-,Negrito"&amp;10&amp;K006B66       Fonte: Economatica&amp;R&amp;"-,Negrito"&amp;10&amp;K006B66www.economatica.com       </oddFooter>
  </headerFooter>
  <rowBreaks count="1" manualBreakCount="1">
    <brk id="51" min="1" max="15" man="1"/>
  </rowBreaks>
  <colBreaks count="1" manualBreakCount="1">
    <brk id="16" max="29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D839E-042C-448C-B3FB-1E652C999C38}">
  <sheetPr>
    <tabColor rgb="FFB1AE2D"/>
  </sheetPr>
  <dimension ref="B1:J52"/>
  <sheetViews>
    <sheetView showGridLines="0" zoomScale="80" zoomScaleNormal="80" workbookViewId="0"/>
  </sheetViews>
  <sheetFormatPr defaultRowHeight="14.4" x14ac:dyDescent="0.3"/>
  <cols>
    <col min="1" max="1" width="2.77734375" customWidth="1"/>
    <col min="2" max="2" width="16.5546875" style="2" customWidth="1"/>
  </cols>
  <sheetData>
    <row r="1" spans="2:10" s="11" customFormat="1" ht="60" customHeight="1" x14ac:dyDescent="0.3">
      <c r="E1" s="197" t="s">
        <v>75</v>
      </c>
      <c r="F1" s="198"/>
      <c r="G1" s="198"/>
      <c r="H1" s="198"/>
      <c r="I1" s="198"/>
      <c r="J1" s="198"/>
    </row>
    <row r="2" spans="2:10" ht="16.2" thickBot="1" x14ac:dyDescent="0.35">
      <c r="B2" s="199" t="s">
        <v>13</v>
      </c>
    </row>
    <row r="3" spans="2:10" ht="16.2" thickTop="1" x14ac:dyDescent="0.3">
      <c r="B3" s="200">
        <f>_xll.ECONOMATICA("IBOV","DATE OF LAST QUOTE")</f>
        <v>45553</v>
      </c>
    </row>
    <row r="4" spans="2:10" ht="15.6" x14ac:dyDescent="0.3">
      <c r="B4" s="201">
        <f>DATE(YEAR(B3)-1,12,31)</f>
        <v>45291</v>
      </c>
    </row>
    <row r="5" spans="2:10" ht="15.6" x14ac:dyDescent="0.3">
      <c r="B5" s="202">
        <f t="shared" ref="B5:B27" si="0">DATE(YEAR(B4)-1,12,31)</f>
        <v>44926</v>
      </c>
    </row>
    <row r="6" spans="2:10" ht="15.6" x14ac:dyDescent="0.3">
      <c r="B6" s="201">
        <f t="shared" si="0"/>
        <v>44561</v>
      </c>
    </row>
    <row r="7" spans="2:10" ht="15.6" x14ac:dyDescent="0.3">
      <c r="B7" s="202">
        <f t="shared" si="0"/>
        <v>44196</v>
      </c>
    </row>
    <row r="8" spans="2:10" ht="15.6" x14ac:dyDescent="0.3">
      <c r="B8" s="201">
        <f t="shared" si="0"/>
        <v>43830</v>
      </c>
    </row>
    <row r="9" spans="2:10" ht="15.6" x14ac:dyDescent="0.3">
      <c r="B9" s="202">
        <f t="shared" si="0"/>
        <v>43465</v>
      </c>
    </row>
    <row r="10" spans="2:10" ht="15.6" x14ac:dyDescent="0.3">
      <c r="B10" s="201">
        <f t="shared" si="0"/>
        <v>43100</v>
      </c>
    </row>
    <row r="11" spans="2:10" ht="15.6" x14ac:dyDescent="0.3">
      <c r="B11" s="202">
        <f t="shared" si="0"/>
        <v>42735</v>
      </c>
    </row>
    <row r="12" spans="2:10" ht="15.6" x14ac:dyDescent="0.3">
      <c r="B12" s="201">
        <f t="shared" si="0"/>
        <v>42369</v>
      </c>
    </row>
    <row r="13" spans="2:10" ht="15.6" x14ac:dyDescent="0.3">
      <c r="B13" s="202">
        <f t="shared" si="0"/>
        <v>42004</v>
      </c>
    </row>
    <row r="14" spans="2:10" ht="15.6" x14ac:dyDescent="0.3">
      <c r="B14" s="201">
        <f t="shared" si="0"/>
        <v>41639</v>
      </c>
    </row>
    <row r="15" spans="2:10" ht="15.6" x14ac:dyDescent="0.3">
      <c r="B15" s="202">
        <f t="shared" si="0"/>
        <v>41274</v>
      </c>
    </row>
    <row r="16" spans="2:10" ht="15.6" x14ac:dyDescent="0.3">
      <c r="B16" s="201">
        <f t="shared" si="0"/>
        <v>40908</v>
      </c>
    </row>
    <row r="17" spans="2:2" ht="15.6" x14ac:dyDescent="0.3">
      <c r="B17" s="202">
        <f t="shared" si="0"/>
        <v>40543</v>
      </c>
    </row>
    <row r="18" spans="2:2" ht="15.6" x14ac:dyDescent="0.3">
      <c r="B18" s="201">
        <f t="shared" si="0"/>
        <v>40178</v>
      </c>
    </row>
    <row r="19" spans="2:2" ht="15.6" x14ac:dyDescent="0.3">
      <c r="B19" s="202">
        <f t="shared" si="0"/>
        <v>39813</v>
      </c>
    </row>
    <row r="20" spans="2:2" ht="15.6" x14ac:dyDescent="0.3">
      <c r="B20" s="201">
        <f t="shared" si="0"/>
        <v>39447</v>
      </c>
    </row>
    <row r="21" spans="2:2" ht="15.6" x14ac:dyDescent="0.3">
      <c r="B21" s="202">
        <f t="shared" si="0"/>
        <v>39082</v>
      </c>
    </row>
    <row r="22" spans="2:2" ht="15.6" x14ac:dyDescent="0.3">
      <c r="B22" s="201">
        <f t="shared" si="0"/>
        <v>38717</v>
      </c>
    </row>
    <row r="23" spans="2:2" ht="15.6" x14ac:dyDescent="0.3">
      <c r="B23" s="202">
        <f t="shared" si="0"/>
        <v>38352</v>
      </c>
    </row>
    <row r="24" spans="2:2" ht="15.6" x14ac:dyDescent="0.3">
      <c r="B24" s="201">
        <f t="shared" si="0"/>
        <v>37986</v>
      </c>
    </row>
    <row r="25" spans="2:2" ht="15.6" x14ac:dyDescent="0.3">
      <c r="B25" s="202">
        <f t="shared" si="0"/>
        <v>37621</v>
      </c>
    </row>
    <row r="26" spans="2:2" ht="15.6" x14ac:dyDescent="0.3">
      <c r="B26" s="201">
        <f t="shared" si="0"/>
        <v>37256</v>
      </c>
    </row>
    <row r="27" spans="2:2" ht="15.6" x14ac:dyDescent="0.3">
      <c r="B27" s="202">
        <f t="shared" si="0"/>
        <v>36891</v>
      </c>
    </row>
    <row r="28" spans="2:2" ht="15.6" x14ac:dyDescent="0.3">
      <c r="B28" s="201"/>
    </row>
    <row r="29" spans="2:2" ht="15.6" x14ac:dyDescent="0.3">
      <c r="B29" s="202"/>
    </row>
    <row r="30" spans="2:2" ht="15.6" x14ac:dyDescent="0.3">
      <c r="B30" s="201"/>
    </row>
    <row r="31" spans="2:2" ht="15.6" x14ac:dyDescent="0.3">
      <c r="B31" s="202"/>
    </row>
    <row r="32" spans="2:2" ht="15.6" x14ac:dyDescent="0.3">
      <c r="B32" s="201"/>
    </row>
    <row r="33" spans="2:2" ht="15.6" x14ac:dyDescent="0.3">
      <c r="B33" s="202"/>
    </row>
    <row r="34" spans="2:2" ht="15.6" x14ac:dyDescent="0.3">
      <c r="B34" s="201"/>
    </row>
    <row r="35" spans="2:2" ht="15.6" x14ac:dyDescent="0.3">
      <c r="B35" s="202"/>
    </row>
    <row r="36" spans="2:2" ht="15.6" x14ac:dyDescent="0.3">
      <c r="B36" s="201"/>
    </row>
    <row r="37" spans="2:2" ht="15.6" x14ac:dyDescent="0.3">
      <c r="B37" s="202"/>
    </row>
    <row r="38" spans="2:2" ht="15.6" x14ac:dyDescent="0.3">
      <c r="B38" s="201"/>
    </row>
    <row r="39" spans="2:2" ht="15.6" x14ac:dyDescent="0.3">
      <c r="B39" s="202"/>
    </row>
    <row r="40" spans="2:2" ht="15.6" x14ac:dyDescent="0.3">
      <c r="B40" s="201"/>
    </row>
    <row r="41" spans="2:2" ht="15.6" x14ac:dyDescent="0.3">
      <c r="B41" s="202"/>
    </row>
    <row r="42" spans="2:2" ht="15.6" x14ac:dyDescent="0.3">
      <c r="B42" s="201"/>
    </row>
    <row r="43" spans="2:2" ht="15.6" x14ac:dyDescent="0.3">
      <c r="B43" s="202"/>
    </row>
    <row r="44" spans="2:2" ht="15.6" x14ac:dyDescent="0.3">
      <c r="B44" s="201"/>
    </row>
    <row r="45" spans="2:2" ht="15.6" x14ac:dyDescent="0.3">
      <c r="B45" s="202"/>
    </row>
    <row r="46" spans="2:2" ht="15.6" x14ac:dyDescent="0.3">
      <c r="B46" s="201"/>
    </row>
    <row r="47" spans="2:2" ht="15.6" x14ac:dyDescent="0.3">
      <c r="B47" s="202"/>
    </row>
    <row r="48" spans="2:2" ht="15.6" x14ac:dyDescent="0.3">
      <c r="B48" s="201"/>
    </row>
    <row r="49" spans="2:2" ht="15.6" x14ac:dyDescent="0.3">
      <c r="B49" s="202"/>
    </row>
    <row r="50" spans="2:2" ht="15.6" x14ac:dyDescent="0.3">
      <c r="B50" s="201"/>
    </row>
    <row r="51" spans="2:2" ht="15.6" x14ac:dyDescent="0.3">
      <c r="B51" s="203"/>
    </row>
    <row r="52" spans="2:2" x14ac:dyDescent="0.3">
      <c r="B52" s="5"/>
    </row>
  </sheetData>
  <conditionalFormatting sqref="E1">
    <cfRule type="expression" dxfId="1" priority="1">
      <formula>OR($C$3="Volume",$C$3="Volume Médio",$C$3="Negócios Médio",$C$3="Negócios")</formula>
    </cfRule>
    <cfRule type="expression" dxfId="0" priority="2">
      <formula>$C$3="P/VPA Atual"</formula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5</vt:i4>
      </vt:variant>
    </vt:vector>
  </HeadingPairs>
  <TitlesOfParts>
    <vt:vector size="11" baseType="lpstr">
      <vt:lpstr>Evolução Diária de Preço-Volume</vt:lpstr>
      <vt:lpstr>Taxa Média Crescimento</vt:lpstr>
      <vt:lpstr>Variação Anual (R$-IPCA-USD)</vt:lpstr>
      <vt:lpstr>Recordes Históricos</vt:lpstr>
      <vt:lpstr>Volume Anual</vt:lpstr>
      <vt:lpstr>Referência</vt:lpstr>
      <vt:lpstr>'Evolução Diária de Preço-Volume'!Area_de_impressao</vt:lpstr>
      <vt:lpstr>'Recordes Históricos'!Area_de_impressao</vt:lpstr>
      <vt:lpstr>'Taxa Média Crescimento'!Area_de_impressao</vt:lpstr>
      <vt:lpstr>'Variação Anual (R$-IPCA-USD)'!Area_de_impressao</vt:lpstr>
      <vt:lpstr>'Volume Anual'!Area_de_impressao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</dc:creator>
  <cp:lastModifiedBy>Milton Santiago</cp:lastModifiedBy>
  <cp:lastPrinted>2019-03-14T19:52:00Z</cp:lastPrinted>
  <dcterms:created xsi:type="dcterms:W3CDTF">2018-08-29T20:36:00Z</dcterms:created>
  <dcterms:modified xsi:type="dcterms:W3CDTF">2024-09-19T18:53:53Z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1411229218</vt:lpwstr>
  </property>
  <property fmtid="{D5CDD505-2E9C-101B-9397-08002B2CF9AE}" pid="3" name="EcoUpdateMessage">
    <vt:lpwstr>2024/09/19-16:06:58</vt:lpwstr>
  </property>
  <property fmtid="{D5CDD505-2E9C-101B-9397-08002B2CF9AE}" pid="4" name="EcoUpdateStatus">
    <vt:lpwstr>2024-09-18=BRA:St,ME,Fd,TP;USA:St,ME;ARG:St,ME,Fd,TP;MEX:St,ME,Fd,TP;CHL:Fd;COL:St,ME;PER:St,ME;SAU:St|2022-10-17=USA:TP|2024-09-17=CHL:St,ME;PER:Fd,TP|2021-11-17=CHL:TP|2014-02-26=VEN:St|2002-11-08=JPN:St|2024-09-09=GBR:St,ME|2016-08-18=NNN:St|2024-09-16=COL:Fd|2007-01-31=ESP:St|2003-01-29=CHN:St|2003-01-28=TWN:St|2003-01-30=HKG:St;KOR:St|2023-01-19=OTH:St|2024-06-30=PAN:St|2024-06-24=SAU:ME</vt:lpwstr>
  </property>
</Properties>
</file>