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9 - ADR`s\"/>
    </mc:Choice>
  </mc:AlternateContent>
  <xr:revisionPtr revIDLastSave="0" documentId="8_{2DB7CE81-776A-4B8A-A909-C6E4BA16A3C8}" xr6:coauthVersionLast="47" xr6:coauthVersionMax="47" xr10:uidLastSave="{00000000-0000-0000-0000-000000000000}"/>
  <bookViews>
    <workbookView xWindow="28680" yWindow="-120" windowWidth="29040" windowHeight="15840" xr2:uid="{49004FCA-8DAE-413F-AE15-CDDD95FE11DD}"/>
  </bookViews>
  <sheets>
    <sheet name="ADR`s" sheetId="1" r:id="rId1"/>
  </sheets>
  <externalReferences>
    <externalReference r:id="rId2"/>
  </externalReferences>
  <definedNames>
    <definedName name="_ECO_RANGE_ID05b9c95571ec42b9a8c2c171e1196fee" localSheetId="0" hidden="1">'ADR`s'!$F$7:$F$37</definedName>
    <definedName name="_ECO_RANGE_ID08f8e30898c647bf901bfaf4f7857ccb" localSheetId="0" hidden="1">'ADR`s'!$D$7:$D$37</definedName>
    <definedName name="_ECO_RANGE_ID0a3983ce44bf4106b30ade23d3254210" localSheetId="0" hidden="1">'ADR`s'!$I$7:$I$37</definedName>
    <definedName name="_ECO_RANGE_ID0acebde472214cf280468c237362c8a8" localSheetId="0" hidden="1">'ADR`s'!$T$7:$T$37</definedName>
    <definedName name="_ECO_RANGE_ID1750e9c44efc4e1485ee04e10f24b2eb" localSheetId="0" hidden="1">'ADR`s'!$C$7:$C$37</definedName>
    <definedName name="_ECO_RANGE_ID1999828fb1cb420e8b53bdfa0cc2226b" localSheetId="0" hidden="1">'ADR`s'!$H$7:$H$37</definedName>
    <definedName name="_ECO_RANGE_ID2df6cd105ca64ba4a334eeae658dd3e6" localSheetId="0" hidden="1">'ADR`s'!$S$7:$S$37</definedName>
    <definedName name="_ECO_RANGE_ID33c26c4fe75c4010a69e97bf805e8b07" localSheetId="0" hidden="1">'ADR`s'!$G$7:$G$37</definedName>
    <definedName name="_ECO_RANGE_ID38819e828fb142b196221d94a60a3f4c" localSheetId="0" hidden="1">'ADR`s'!$M$7:$M$37</definedName>
    <definedName name="_ECO_RANGE_ID4173cd6fcb08409485497fb41c5f2dff" localSheetId="0" hidden="1">'ADR`s'!$AB$7:$AB$37</definedName>
    <definedName name="_ECO_RANGE_ID48fe961bfd484e1abfa59f2e9f21eb58" localSheetId="0" hidden="1">'ADR`s'!$Z$7:$Z$37</definedName>
    <definedName name="_ECO_RANGE_ID492f0652fbb24bca82bfbd280abd0478" localSheetId="0" hidden="1">'ADR`s'!$AG$7:$AG$37</definedName>
    <definedName name="_ECO_RANGE_ID53f2f8d1d777401795d6a0b4f7073442" localSheetId="0" hidden="1">'ADR`s'!$AF$7:$AF$37</definedName>
    <definedName name="_ECO_RANGE_ID5d4c8a0276dc4f859e903c6ddbf46479" localSheetId="0" hidden="1">'ADR`s'!$Q$7:$Q$37</definedName>
    <definedName name="_ECO_RANGE_ID5eaf189bcb6d4d95add467ce824b16c7" localSheetId="0" hidden="1">'ADR`s'!$B$7:$B$37</definedName>
    <definedName name="_ECO_RANGE_ID607c661f9d9b477f97dfc14f368beb60" localSheetId="0" hidden="1">'ADR`s'!$AC$7:$AC$37</definedName>
    <definedName name="_ECO_RANGE_ID61b4f27e67834e669c0b25ce36bf4e6a" localSheetId="0" hidden="1">'ADR`s'!$Y$7:$Y$37</definedName>
    <definedName name="_ECO_RANGE_ID71f8992e31b14a5bb4dc79d095a03c66" localSheetId="0" hidden="1">'ADR`s'!$W$7:$W$37</definedName>
    <definedName name="_ECO_RANGE_ID72edc32314f34f20aeb565e97d99cde6" localSheetId="0" hidden="1">'ADR`s'!$U$7:$U$37</definedName>
    <definedName name="_ECO_RANGE_ID7609111997f048cf958e5f89ad7b69a9" localSheetId="0" hidden="1">'ADR`s'!$X$7:$X$37</definedName>
    <definedName name="_ECO_RANGE_ID9c090597c57f45d8a0c98e2cfa715c8d" localSheetId="0" hidden="1">'ADR`s'!$V$7:$V$37</definedName>
    <definedName name="_ECO_RANGE_ID9dcd3cecec6c45f9ac87924ab67ba2ad" localSheetId="0" hidden="1">'ADR`s'!$R$7:$R$37</definedName>
    <definedName name="_ECO_RANGE_IDae3337ba0b90421eb52b874df075c938" localSheetId="0" hidden="1">'ADR`s'!$AE$7:$AE$37</definedName>
    <definedName name="_ECO_RANGE_IDb3dfe9b4dd444d53a226eb905c4f6ac2" localSheetId="0" hidden="1">'ADR`s'!$AH$7:$AH$37</definedName>
    <definedName name="_ECO_RANGE_IDd3e9ae896bac4052868108a82590fc1e" localSheetId="0" hidden="1">'ADR`s'!$AI$7:$AI$37</definedName>
    <definedName name="_ECO_RANGE_IDe9b23d22e6614072a73fdfd413e2070e" localSheetId="0" hidden="1">'ADR`s'!$AD$7:$AD$37</definedName>
    <definedName name="_ECO_RANGE_IDe9deeb74bdbb45a6ad58e25f95bc75ae" localSheetId="0" hidden="1">'ADR`s'!$J$7:$J$37</definedName>
    <definedName name="_ECO_RANGE_IDedae2d18b48a4005b85b807faacc3f2c" localSheetId="0" hidden="1">'ADR`s'!$L$7:$L$37</definedName>
    <definedName name="_ECO_RANGE_IDfafeeb8fd82348f295089f84e5d46429" localSheetId="0" hidden="1">'ADR`s'!$E$7:$E$37</definedName>
    <definedName name="_ECO_RANGE_IDfd5c67ae638441d491a2c0596a31711c" localSheetId="0" hidden="1">'ADR`s'!$N$7:$N$37</definedName>
    <definedName name="Ativo">OFFSET([1]Base_Gráficos!$F$10,0,0,MAX(1,COUNTA([1]Base_Gráficos!$B$10:$B$1048576)))</definedName>
    <definedName name="Data1">OFFSET([1]Base_Gráficos!$B$10,0,0,MAX(1,COUNTA([1]Base_Gráficos!$B$10:$B$1048576)))</definedName>
    <definedName name="Data2">OFFSET([1]Base_Gráficos!$I$10,0,0,MAX(1,COUNTA([1]Base_Gráficos!$J$10:$J$1048576)))</definedName>
    <definedName name="Fechamento">OFFSET([1]Base_Gráficos!$E$10,0,0,MAX(1,COUNTA([1]Base_Gráficos!$B$10:$B$1048576)))</definedName>
    <definedName name="Indice">OFFSET([1]Base_Gráficos!$G$10,0,0,MAX(1,COUNTA([1]Base_Gráficos!$B$10:$B$1048576)))</definedName>
    <definedName name="Lista">OFFSET([1]Base!$C$4,0,0,COUNTA([1]Base!$C:$C)-1)</definedName>
    <definedName name="Lucro_Líquido">OFFSET([1]Base_Gráficos!$J$10,0,0,MAX(1,COUNTA([1]Base_Gráficos!$J$10:$J$1048576)))</definedName>
    <definedName name="Máximo">OFFSET([1]Base_Gráficos!$C$10,0,0,MAX(1,COUNTA([1]Base_Gráficos!$B$10:$B$1048576)))</definedName>
    <definedName name="Mínimo">OFFSET([1]Base_Gráficos!$D$10,0,0,MAX(1,COUNTA([1]Base_Gráficos!$B$10:$B$1048576)))</definedName>
    <definedName name="Multiplicador">OFFSET(#REF!,0,0,COUNTA(#REF!)-1)</definedName>
    <definedName name="P_L">OFFSET([1]Base_Gráficos!$H$10,0,0,MAX(1,COUNTA([1]Base_Gráficos!$B$10:$B$1048576)))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D2" i="1" a="1"/>
  <c r="D2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7" i="1"/>
  <c r="K7" i="1"/>
  <c r="K101" i="1"/>
  <c r="K102" i="1"/>
  <c r="AE6" i="1"/>
  <c r="N6" i="1"/>
  <c r="R6" i="1"/>
  <c r="M6" i="1"/>
  <c r="L6" i="1"/>
  <c r="X6" i="1"/>
  <c r="AG6" i="1"/>
  <c r="Z6" i="1"/>
  <c r="D6" i="1"/>
  <c r="Q6" i="1"/>
  <c r="Y6" i="1"/>
  <c r="S6" i="1"/>
  <c r="AH6" i="1"/>
  <c r="E6" i="1"/>
  <c r="AF6" i="1"/>
  <c r="U6" i="1"/>
  <c r="AI6" i="1"/>
  <c r="W6" i="1"/>
  <c r="C6" i="1"/>
  <c r="F6" i="1"/>
  <c r="I6" i="1"/>
  <c r="AD6" i="1"/>
  <c r="G6" i="1"/>
  <c r="AB6" i="1"/>
  <c r="V6" i="1"/>
  <c r="J6" i="1"/>
  <c r="AC6" i="1"/>
  <c r="T6" i="1"/>
  <c r="K57" i="1" l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8" i="1"/>
  <c r="K9" i="1"/>
  <c r="K10" i="1"/>
  <c r="K11" i="1"/>
  <c r="K12" i="1"/>
  <c r="K13" i="1"/>
  <c r="K14" i="1"/>
  <c r="K15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H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<sst xmlns="http://schemas.openxmlformats.org/spreadsheetml/2006/main" count="168" uniqueCount="121">
  <si>
    <t>12M</t>
  </si>
  <si>
    <t>Retorno</t>
  </si>
  <si>
    <t>ABEV&lt;XNYS&gt;</t>
  </si>
  <si>
    <t>BBDO&lt;XNYS&gt;</t>
  </si>
  <si>
    <t>BBD&lt;XNYS&gt;</t>
  </si>
  <si>
    <t>LND&lt;XNYS&gt;</t>
  </si>
  <si>
    <t>BAK&lt;XNYS&gt;</t>
  </si>
  <si>
    <t>BRFS&lt;XNYS&gt;</t>
  </si>
  <si>
    <t>CIG.C&lt;XNYS&gt;</t>
  </si>
  <si>
    <t>CIG&lt;XNYS&gt;</t>
  </si>
  <si>
    <t>ELP&lt;XNYS&gt;</t>
  </si>
  <si>
    <t>ERJ&lt;XNYS&gt;</t>
  </si>
  <si>
    <t>GGB&lt;XNYS&gt;</t>
  </si>
  <si>
    <t>GOL&lt;XNYS&gt;</t>
  </si>
  <si>
    <t>ITUB&lt;XNYS&gt;</t>
  </si>
  <si>
    <t>OIBR.C&lt;XNYS&gt;</t>
  </si>
  <si>
    <t>CBD&lt;XNYS&gt;</t>
  </si>
  <si>
    <t>PBR&lt;XNYS&gt;</t>
  </si>
  <si>
    <t>PBR.A&lt;XNYS&gt;</t>
  </si>
  <si>
    <t>SBS&lt;XNYS&gt;</t>
  </si>
  <si>
    <t>BSBR&lt;XNYS&gt;</t>
  </si>
  <si>
    <t>SID&lt;XNYS&gt;</t>
  </si>
  <si>
    <t>VIV&lt;XNYS&gt;</t>
  </si>
  <si>
    <t>UGP&lt;XNYS&gt;</t>
  </si>
  <si>
    <t>VALE&lt;XNYS&gt;</t>
  </si>
  <si>
    <t>Ambev S/A</t>
  </si>
  <si>
    <t>Bradesco</t>
  </si>
  <si>
    <t>Brasilagro</t>
  </si>
  <si>
    <t>Braskem</t>
  </si>
  <si>
    <t>BRF SA</t>
  </si>
  <si>
    <t>Cemig</t>
  </si>
  <si>
    <t>Copel</t>
  </si>
  <si>
    <t>Embraer</t>
  </si>
  <si>
    <t>Gerdau</t>
  </si>
  <si>
    <t>Gol</t>
  </si>
  <si>
    <t>ItauUnibanco</t>
  </si>
  <si>
    <t>Oi</t>
  </si>
  <si>
    <t>P.Acucar-Cbd</t>
  </si>
  <si>
    <t>Petrobras</t>
  </si>
  <si>
    <t>Sabesp</t>
  </si>
  <si>
    <t>Santander BR</t>
  </si>
  <si>
    <t>Sid Nacional</t>
  </si>
  <si>
    <t>Telef Brasil</t>
  </si>
  <si>
    <t>Ultrapar</t>
  </si>
  <si>
    <t>Vale</t>
  </si>
  <si>
    <t>ABEV</t>
  </si>
  <si>
    <t>BBDO</t>
  </si>
  <si>
    <t>BBD</t>
  </si>
  <si>
    <t>LND</t>
  </si>
  <si>
    <t>BAK</t>
  </si>
  <si>
    <t>BRFS</t>
  </si>
  <si>
    <t>CIG.C</t>
  </si>
  <si>
    <t>CIG</t>
  </si>
  <si>
    <t>ELP</t>
  </si>
  <si>
    <t>ERJ</t>
  </si>
  <si>
    <t>GGB</t>
  </si>
  <si>
    <t>GOL</t>
  </si>
  <si>
    <t>ITUB</t>
  </si>
  <si>
    <t>OIBR.C</t>
  </si>
  <si>
    <t>CBD</t>
  </si>
  <si>
    <t>PBR</t>
  </si>
  <si>
    <t>PBR.A</t>
  </si>
  <si>
    <t>SBS</t>
  </si>
  <si>
    <t>BSBR</t>
  </si>
  <si>
    <t>SID</t>
  </si>
  <si>
    <t>VIV</t>
  </si>
  <si>
    <t>UGP</t>
  </si>
  <si>
    <t>VALE</t>
  </si>
  <si>
    <t>ON</t>
  </si>
  <si>
    <t>PN</t>
  </si>
  <si>
    <t>PNA</t>
  </si>
  <si>
    <t>PNB</t>
  </si>
  <si>
    <t>UNT</t>
  </si>
  <si>
    <t>Agricultura</t>
  </si>
  <si>
    <t>Indústria química</t>
  </si>
  <si>
    <t>Telecomunicações</t>
  </si>
  <si>
    <t>Extração de petróleo e gás</t>
  </si>
  <si>
    <t>Indústria de bebidas e fumo</t>
  </si>
  <si>
    <t>Instituição de intermediação de crédito e atividades relacionadas</t>
  </si>
  <si>
    <t>Indústria de alimentos</t>
  </si>
  <si>
    <t>Empresa de eletricidade, gás e água</t>
  </si>
  <si>
    <t>Indústria de equipamentos de transporte</t>
  </si>
  <si>
    <t>Indústria de papel</t>
  </si>
  <si>
    <t>Siderurgia e indústria básica de outros metais</t>
  </si>
  <si>
    <t>Transporte aéreo</t>
  </si>
  <si>
    <t>Loja de mercadorias variadas</t>
  </si>
  <si>
    <t>Comércio atacadista de bens não duráveis</t>
  </si>
  <si>
    <t>Mineração (exceto petróleo e gás)</t>
  </si>
  <si>
    <t>Fechamento vs Máximo 52 Semanas</t>
  </si>
  <si>
    <t>Volume vs Médio 3M</t>
  </si>
  <si>
    <t>Thousands</t>
  </si>
  <si>
    <t>ASAI&lt;XNYS&gt;</t>
  </si>
  <si>
    <t>AZUL&lt;XNYS&gt;</t>
  </si>
  <si>
    <t>CSAN&lt;XNYS&gt;</t>
  </si>
  <si>
    <t>EBR&lt;XNYS&gt;</t>
  </si>
  <si>
    <t>EBR.B&lt;XNYS&gt;</t>
  </si>
  <si>
    <t>NTCO&lt;XNYS&gt;</t>
  </si>
  <si>
    <t>SUZ&lt;XNYS&gt;</t>
  </si>
  <si>
    <t>Assai</t>
  </si>
  <si>
    <t>Azul</t>
  </si>
  <si>
    <t>Cosan</t>
  </si>
  <si>
    <t>Eletrobras</t>
  </si>
  <si>
    <t>Grupo Natura</t>
  </si>
  <si>
    <t>Suzano S.A.</t>
  </si>
  <si>
    <t>ASAI</t>
  </si>
  <si>
    <t>AZUL</t>
  </si>
  <si>
    <t>CSAN</t>
  </si>
  <si>
    <t>EBR</t>
  </si>
  <si>
    <t>EBR.B</t>
  </si>
  <si>
    <t>NTCO</t>
  </si>
  <si>
    <t>SUZ</t>
  </si>
  <si>
    <r>
      <t>Planilha de</t>
    </r>
    <r>
      <rPr>
        <b/>
        <sz val="28"/>
        <color rgb="FFB1AE2D"/>
        <rFont val="Calibri"/>
        <family val="2"/>
        <scheme val="minor"/>
      </rPr>
      <t xml:space="preserve"> ADR`s</t>
    </r>
  </si>
  <si>
    <t>ELPC&lt;XNYS&gt;</t>
  </si>
  <si>
    <t>ELPC</t>
  </si>
  <si>
    <t xml:space="preserve">Dta. Últ. Cot.: </t>
  </si>
  <si>
    <t xml:space="preserve">Dta. Pref. Últ. Cot.: </t>
  </si>
  <si>
    <t xml:space="preserve">Unidade: </t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</si>
  <si>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</si>
  <si>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B1AE2D"/>
        <rFont val="Calibri"/>
        <family val="2"/>
        <scheme val="minor"/>
      </rPr>
      <t xml:space="preserve"> Célula C3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</si>
  <si>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023A4A"/>
        <rFont val="Calibri"/>
        <family val="2"/>
        <scheme val="minor"/>
      </rPr>
      <t>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06B66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</si>
  <si>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↓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023A4A"/>
        <rFont val="Calibri"/>
        <family val="2"/>
        <scheme val="minor"/>
      </rPr>
      <t xml:space="preserve">Escolha a </t>
    </r>
    <r>
      <rPr>
        <b/>
        <sz val="10"/>
        <color rgb="FFB1AE2D"/>
        <rFont val="Calibri"/>
        <family val="2"/>
        <scheme val="minor"/>
      </rPr>
      <t>Janela de Período</t>
    </r>
    <r>
      <rPr>
        <b/>
        <sz val="10"/>
        <color rgb="FF023A4A"/>
        <rFont val="Calibri"/>
        <family val="2"/>
        <scheme val="minor"/>
      </rPr>
      <t xml:space="preserve"> (Ex.: </t>
    </r>
    <r>
      <rPr>
        <b/>
        <sz val="10"/>
        <color rgb="FFB1AE2D"/>
        <rFont val="Calibri"/>
        <family val="2"/>
        <scheme val="minor"/>
      </rPr>
      <t>1D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1Semana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1M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1Mês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1Q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1Trimestre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1Y </t>
    </r>
    <r>
      <rPr>
        <b/>
        <sz val="10"/>
        <color rgb="FF023A4A"/>
        <rFont val="Calibri"/>
        <family val="2"/>
        <scheme val="minor"/>
      </rPr>
      <t>=</t>
    </r>
    <r>
      <rPr>
        <b/>
        <sz val="10"/>
        <color rgb="FFB1AE2D"/>
        <rFont val="Calibri"/>
        <family val="2"/>
        <scheme val="minor"/>
      </rPr>
      <t xml:space="preserve"> 1Ano</t>
    </r>
    <r>
      <rPr>
        <b/>
        <sz val="10"/>
        <color rgb="FF023A4A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</si>
</sst>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_-[$$-409]* #,##0.00_ ;_-[$$-409]* \-#,##0.00\ ;_-[$$-409]* &quot;-&quot;??_ ;_-@_ "/>
    <numFmt numFmtId="166" formatCode="_-[$$-409]* #,##0_ ;_-[$$-409]* \-#,##0\ ;_-[$$-409]* &quot;-&quot;??_ ;_-@_ "/>
    <numFmt numFmtId="167" formatCode="0.0%"/>
    <numFmt numFmtId="168" formatCode="#,##0.0%;[Red]\-#,##0.0%"/>
    <numFmt numFmtId="169" formatCode="0.000"/>
    <numFmt numFmtId="170" formatCode="#,##0.00_ ;[Red]\-#,##0.00\ "/>
    <numFmt numFmtId="171" formatCode="#,##0_ ;[Red]\-#,##0\ "/>
    <numFmt numFmtId="173" formatCode="&quot;R$&quot;\ #,##0"/>
    <numFmt numFmtId="174" formatCode="dd/mm/yyyy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28"/>
      <color rgb="FF023A4A"/>
      <name val="Calibri"/>
      <family val="2"/>
      <scheme val="minor"/>
    </font>
    <font>
      <b/>
      <sz val="28"/>
      <color rgb="FFB1AE2D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rgb="FF023A4A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/>
      <right/>
      <top/>
      <bottom style="thick">
        <color rgb="FFB1AE2D"/>
      </bottom>
      <diagonal/>
    </border>
    <border>
      <left style="thin">
        <color theme="0"/>
      </left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 style="thin">
        <color theme="0"/>
      </right>
      <top style="thin">
        <color theme="0"/>
      </top>
      <bottom style="thick">
        <color rgb="FFB1AE2D"/>
      </bottom>
      <diagonal/>
    </border>
    <border>
      <left style="thin">
        <color theme="0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/>
      <bottom style="thick">
        <color rgb="FFB1AE2D"/>
      </bottom>
      <diagonal/>
    </border>
    <border>
      <left style="medium">
        <color rgb="FFB1AE2D"/>
      </left>
      <right style="thin">
        <color theme="0"/>
      </right>
      <top/>
      <bottom style="thick">
        <color rgb="FFB1AE2D"/>
      </bottom>
      <diagonal/>
    </border>
    <border>
      <left/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B1AE2D"/>
      </top>
      <bottom style="thin">
        <color rgb="FF023A4A"/>
      </bottom>
      <diagonal/>
    </border>
    <border>
      <left style="medium">
        <color rgb="FF023A4A"/>
      </left>
      <right/>
      <top style="thick">
        <color rgb="FFB1AE2D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n">
        <color rgb="FF023A4A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0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168" fontId="2" fillId="0" borderId="0" xfId="1" applyNumberFormat="1" applyFont="1" applyAlignment="1">
      <alignment horizontal="center" vertical="center"/>
    </xf>
    <xf numFmtId="10" fontId="2" fillId="0" borderId="0" xfId="1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67" fontId="2" fillId="0" borderId="0" xfId="1" applyNumberFormat="1" applyFont="1" applyAlignment="1">
      <alignment horizontal="center" vertical="center"/>
    </xf>
    <xf numFmtId="169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/>
    <xf numFmtId="173" fontId="5" fillId="0" borderId="0" xfId="0" applyNumberFormat="1" applyFont="1" applyAlignment="1">
      <alignment vertical="center"/>
    </xf>
    <xf numFmtId="173" fontId="7" fillId="0" borderId="0" xfId="0" applyNumberFormat="1" applyFont="1" applyAlignment="1">
      <alignment vertical="center"/>
    </xf>
    <xf numFmtId="168" fontId="3" fillId="0" borderId="0" xfId="1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1" fillId="2" borderId="7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center" vertical="center"/>
    </xf>
    <xf numFmtId="173" fontId="3" fillId="0" borderId="0" xfId="2" applyNumberFormat="1" applyFont="1" applyAlignment="1">
      <alignment horizontal="left" vertical="center"/>
    </xf>
    <xf numFmtId="174" fontId="10" fillId="0" borderId="4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168" fontId="10" fillId="0" borderId="11" xfId="1" applyNumberFormat="1" applyFont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 wrapText="1"/>
    </xf>
    <xf numFmtId="165" fontId="13" fillId="3" borderId="13" xfId="0" applyNumberFormat="1" applyFont="1" applyFill="1" applyBorder="1" applyAlignment="1">
      <alignment horizontal="center" vertical="center" wrapText="1"/>
    </xf>
    <xf numFmtId="164" fontId="13" fillId="3" borderId="13" xfId="0" applyNumberFormat="1" applyFont="1" applyFill="1" applyBorder="1" applyAlignment="1">
      <alignment horizontal="center" vertical="center" wrapText="1"/>
    </xf>
    <xf numFmtId="166" fontId="13" fillId="3" borderId="13" xfId="0" applyNumberFormat="1" applyFont="1" applyFill="1" applyBorder="1" applyAlignment="1">
      <alignment horizontal="center" vertical="center" wrapText="1"/>
    </xf>
    <xf numFmtId="166" fontId="13" fillId="3" borderId="14" xfId="0" applyNumberFormat="1" applyFont="1" applyFill="1" applyBorder="1" applyAlignment="1">
      <alignment horizontal="center" vertical="center" wrapText="1"/>
    </xf>
    <xf numFmtId="168" fontId="13" fillId="3" borderId="12" xfId="1" applyNumberFormat="1" applyFont="1" applyFill="1" applyBorder="1" applyAlignment="1">
      <alignment horizontal="center" vertical="center" wrapText="1"/>
    </xf>
    <xf numFmtId="168" fontId="13" fillId="3" borderId="13" xfId="1" applyNumberFormat="1" applyFont="1" applyFill="1" applyBorder="1" applyAlignment="1">
      <alignment horizontal="center" vertical="center" wrapText="1"/>
    </xf>
    <xf numFmtId="168" fontId="13" fillId="3" borderId="14" xfId="1" applyNumberFormat="1" applyFont="1" applyFill="1" applyBorder="1" applyAlignment="1">
      <alignment horizontal="center" vertical="center" wrapText="1"/>
    </xf>
    <xf numFmtId="10" fontId="13" fillId="3" borderId="15" xfId="1" applyNumberFormat="1" applyFont="1" applyFill="1" applyBorder="1" applyAlignment="1">
      <alignment horizontal="center" vertical="center" wrapText="1"/>
    </xf>
    <xf numFmtId="2" fontId="13" fillId="3" borderId="16" xfId="1" applyNumberFormat="1" applyFont="1" applyFill="1" applyBorder="1" applyAlignment="1">
      <alignment horizontal="center" vertical="center" wrapText="1"/>
    </xf>
    <xf numFmtId="10" fontId="13" fillId="3" borderId="16" xfId="1" applyNumberFormat="1" applyFont="1" applyFill="1" applyBorder="1" applyAlignment="1">
      <alignment horizontal="center" vertical="center" wrapText="1"/>
    </xf>
    <xf numFmtId="0" fontId="13" fillId="3" borderId="16" xfId="1" applyNumberFormat="1" applyFont="1" applyFill="1" applyBorder="1" applyAlignment="1">
      <alignment horizontal="center" vertical="center" wrapText="1"/>
    </xf>
    <xf numFmtId="167" fontId="13" fillId="3" borderId="16" xfId="1" applyNumberFormat="1" applyFont="1" applyFill="1" applyBorder="1" applyAlignment="1">
      <alignment horizontal="center" vertical="center" wrapText="1"/>
    </xf>
    <xf numFmtId="169" fontId="13" fillId="3" borderId="17" xfId="1" applyNumberFormat="1" applyFont="1" applyFill="1" applyBorder="1" applyAlignment="1">
      <alignment horizontal="center" vertical="center" wrapText="1"/>
    </xf>
    <xf numFmtId="10" fontId="12" fillId="2" borderId="1" xfId="1" applyNumberFormat="1" applyFont="1" applyFill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19" xfId="0" applyFont="1" applyBorder="1" applyAlignment="1">
      <alignment horizontal="left" vertical="center"/>
    </xf>
    <xf numFmtId="14" fontId="0" fillId="0" borderId="19" xfId="0" applyNumberFormat="1" applyFont="1" applyBorder="1" applyAlignment="1">
      <alignment horizontal="center" vertical="center"/>
    </xf>
    <xf numFmtId="170" fontId="0" fillId="0" borderId="19" xfId="0" applyNumberFormat="1" applyFont="1" applyBorder="1" applyAlignment="1">
      <alignment horizontal="center" vertical="center"/>
    </xf>
    <xf numFmtId="9" fontId="0" fillId="0" borderId="19" xfId="1" applyFont="1" applyBorder="1" applyAlignment="1">
      <alignment horizontal="center" vertical="center"/>
    </xf>
    <xf numFmtId="171" fontId="0" fillId="0" borderId="19" xfId="0" applyNumberFormat="1" applyFon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168" fontId="0" fillId="0" borderId="18" xfId="1" applyNumberFormat="1" applyFont="1" applyBorder="1" applyAlignment="1">
      <alignment horizontal="center" vertical="center"/>
    </xf>
    <xf numFmtId="168" fontId="0" fillId="0" borderId="19" xfId="1" applyNumberFormat="1" applyFont="1" applyBorder="1" applyAlignment="1">
      <alignment horizontal="center" vertical="center"/>
    </xf>
    <xf numFmtId="168" fontId="0" fillId="0" borderId="20" xfId="1" applyNumberFormat="1" applyFont="1" applyBorder="1" applyAlignment="1">
      <alignment horizontal="center" vertical="center"/>
    </xf>
    <xf numFmtId="10" fontId="0" fillId="0" borderId="18" xfId="1" applyNumberFormat="1" applyFont="1" applyBorder="1" applyAlignment="1">
      <alignment horizontal="center" vertical="center"/>
    </xf>
    <xf numFmtId="10" fontId="0" fillId="0" borderId="19" xfId="1" applyNumberFormat="1" applyFont="1" applyBorder="1" applyAlignment="1">
      <alignment horizontal="center" vertical="center"/>
    </xf>
    <xf numFmtId="2" fontId="0" fillId="0" borderId="19" xfId="0" applyNumberFormat="1" applyFont="1" applyBorder="1" applyAlignment="1">
      <alignment horizontal="center" vertical="center"/>
    </xf>
    <xf numFmtId="167" fontId="0" fillId="0" borderId="19" xfId="1" applyNumberFormat="1" applyFont="1" applyBorder="1" applyAlignment="1">
      <alignment horizontal="center" vertical="center"/>
    </xf>
    <xf numFmtId="169" fontId="0" fillId="0" borderId="20" xfId="0" applyNumberFormat="1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22" xfId="0" applyFont="1" applyBorder="1" applyAlignment="1">
      <alignment horizontal="left" vertical="center"/>
    </xf>
    <xf numFmtId="14" fontId="0" fillId="0" borderId="22" xfId="0" applyNumberFormat="1" applyFont="1" applyBorder="1" applyAlignment="1">
      <alignment horizontal="center" vertical="center"/>
    </xf>
    <xf numFmtId="170" fontId="0" fillId="0" borderId="22" xfId="0" applyNumberFormat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171" fontId="0" fillId="0" borderId="22" xfId="0" applyNumberFormat="1" applyFont="1" applyBorder="1" applyAlignment="1">
      <alignment horizontal="center" vertical="center"/>
    </xf>
    <xf numFmtId="9" fontId="0" fillId="0" borderId="23" xfId="1" applyFont="1" applyBorder="1" applyAlignment="1">
      <alignment horizontal="center" vertical="center"/>
    </xf>
    <xf numFmtId="168" fontId="0" fillId="0" borderId="21" xfId="1" applyNumberFormat="1" applyFont="1" applyBorder="1" applyAlignment="1">
      <alignment horizontal="center" vertical="center"/>
    </xf>
    <xf numFmtId="168" fontId="0" fillId="0" borderId="22" xfId="1" applyNumberFormat="1" applyFont="1" applyBorder="1" applyAlignment="1">
      <alignment horizontal="center" vertical="center"/>
    </xf>
    <xf numFmtId="168" fontId="0" fillId="0" borderId="23" xfId="1" applyNumberFormat="1" applyFont="1" applyBorder="1" applyAlignment="1">
      <alignment horizontal="center" vertical="center"/>
    </xf>
    <xf numFmtId="10" fontId="0" fillId="0" borderId="21" xfId="1" applyNumberFormat="1" applyFont="1" applyBorder="1" applyAlignment="1">
      <alignment horizontal="center" vertical="center"/>
    </xf>
    <xf numFmtId="10" fontId="0" fillId="0" borderId="22" xfId="1" applyNumberFormat="1" applyFont="1" applyBorder="1" applyAlignment="1">
      <alignment horizontal="center" vertical="center"/>
    </xf>
    <xf numFmtId="2" fontId="0" fillId="0" borderId="22" xfId="0" applyNumberFormat="1" applyFont="1" applyBorder="1" applyAlignment="1">
      <alignment horizontal="center" vertical="center"/>
    </xf>
    <xf numFmtId="167" fontId="0" fillId="0" borderId="22" xfId="1" applyNumberFormat="1" applyFont="1" applyBorder="1" applyAlignment="1">
      <alignment horizontal="center" vertical="center"/>
    </xf>
    <xf numFmtId="169" fontId="0" fillId="0" borderId="23" xfId="0" applyNumberFormat="1" applyFont="1" applyBorder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0" fillId="2" borderId="22" xfId="0" applyFont="1" applyFill="1" applyBorder="1" applyAlignment="1">
      <alignment horizontal="center" vertical="center"/>
    </xf>
    <xf numFmtId="0" fontId="0" fillId="2" borderId="22" xfId="0" applyFont="1" applyFill="1" applyBorder="1" applyAlignment="1">
      <alignment horizontal="left" vertical="center"/>
    </xf>
    <xf numFmtId="14" fontId="0" fillId="2" borderId="22" xfId="0" applyNumberFormat="1" applyFont="1" applyFill="1" applyBorder="1" applyAlignment="1">
      <alignment horizontal="center" vertical="center"/>
    </xf>
    <xf numFmtId="170" fontId="0" fillId="2" borderId="22" xfId="0" applyNumberFormat="1" applyFont="1" applyFill="1" applyBorder="1" applyAlignment="1">
      <alignment horizontal="center" vertical="center"/>
    </xf>
    <xf numFmtId="9" fontId="0" fillId="2" borderId="22" xfId="1" applyFont="1" applyFill="1" applyBorder="1" applyAlignment="1">
      <alignment horizontal="center" vertical="center"/>
    </xf>
    <xf numFmtId="171" fontId="0" fillId="2" borderId="22" xfId="0" applyNumberFormat="1" applyFont="1" applyFill="1" applyBorder="1" applyAlignment="1">
      <alignment horizontal="center" vertical="center"/>
    </xf>
    <xf numFmtId="9" fontId="0" fillId="2" borderId="23" xfId="1" applyFont="1" applyFill="1" applyBorder="1" applyAlignment="1">
      <alignment horizontal="center" vertical="center"/>
    </xf>
    <xf numFmtId="168" fontId="0" fillId="2" borderId="21" xfId="1" applyNumberFormat="1" applyFont="1" applyFill="1" applyBorder="1" applyAlignment="1">
      <alignment horizontal="center" vertical="center"/>
    </xf>
    <xf numFmtId="168" fontId="0" fillId="2" borderId="22" xfId="1" applyNumberFormat="1" applyFont="1" applyFill="1" applyBorder="1" applyAlignment="1">
      <alignment horizontal="center" vertical="center"/>
    </xf>
    <xf numFmtId="168" fontId="0" fillId="2" borderId="23" xfId="1" applyNumberFormat="1" applyFont="1" applyFill="1" applyBorder="1" applyAlignment="1">
      <alignment horizontal="center" vertical="center"/>
    </xf>
    <xf numFmtId="10" fontId="0" fillId="2" borderId="21" xfId="1" applyNumberFormat="1" applyFont="1" applyFill="1" applyBorder="1" applyAlignment="1">
      <alignment horizontal="center" vertical="center"/>
    </xf>
    <xf numFmtId="10" fontId="0" fillId="2" borderId="22" xfId="1" applyNumberFormat="1" applyFont="1" applyFill="1" applyBorder="1" applyAlignment="1">
      <alignment horizontal="center" vertical="center"/>
    </xf>
    <xf numFmtId="2" fontId="0" fillId="2" borderId="22" xfId="0" applyNumberFormat="1" applyFont="1" applyFill="1" applyBorder="1" applyAlignment="1">
      <alignment horizontal="center" vertical="center"/>
    </xf>
    <xf numFmtId="167" fontId="0" fillId="2" borderId="22" xfId="1" applyNumberFormat="1" applyFont="1" applyFill="1" applyBorder="1" applyAlignment="1">
      <alignment horizontal="center" vertical="center"/>
    </xf>
    <xf numFmtId="169" fontId="0" fillId="2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5" xfId="0" applyFont="1" applyBorder="1" applyAlignment="1">
      <alignment horizontal="left" vertical="center"/>
    </xf>
    <xf numFmtId="14" fontId="0" fillId="0" borderId="25" xfId="0" applyNumberFormat="1" applyFont="1" applyBorder="1" applyAlignment="1">
      <alignment horizontal="center" vertical="center"/>
    </xf>
    <xf numFmtId="170" fontId="0" fillId="0" borderId="25" xfId="0" applyNumberFormat="1" applyFont="1" applyBorder="1" applyAlignment="1">
      <alignment horizontal="center" vertical="center"/>
    </xf>
    <xf numFmtId="9" fontId="0" fillId="0" borderId="25" xfId="1" applyFont="1" applyBorder="1" applyAlignment="1">
      <alignment horizontal="center" vertical="center"/>
    </xf>
    <xf numFmtId="171" fontId="0" fillId="0" borderId="25" xfId="0" applyNumberFormat="1" applyFont="1" applyBorder="1" applyAlignment="1">
      <alignment horizontal="center" vertical="center"/>
    </xf>
    <xf numFmtId="9" fontId="0" fillId="0" borderId="26" xfId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68" fontId="0" fillId="0" borderId="24" xfId="1" applyNumberFormat="1" applyFont="1" applyBorder="1" applyAlignment="1">
      <alignment horizontal="center" vertical="center"/>
    </xf>
    <xf numFmtId="168" fontId="0" fillId="0" borderId="25" xfId="1" applyNumberFormat="1" applyFont="1" applyBorder="1" applyAlignment="1">
      <alignment horizontal="center" vertical="center"/>
    </xf>
    <xf numFmtId="168" fontId="0" fillId="0" borderId="26" xfId="1" applyNumberFormat="1" applyFont="1" applyBorder="1" applyAlignment="1">
      <alignment horizontal="center" vertical="center"/>
    </xf>
    <xf numFmtId="10" fontId="0" fillId="0" borderId="24" xfId="1" applyNumberFormat="1" applyFont="1" applyBorder="1" applyAlignment="1">
      <alignment horizontal="center" vertical="center"/>
    </xf>
    <xf numFmtId="10" fontId="0" fillId="0" borderId="25" xfId="1" applyNumberFormat="1" applyFont="1" applyBorder="1" applyAlignment="1">
      <alignment horizontal="center" vertical="center"/>
    </xf>
    <xf numFmtId="2" fontId="0" fillId="0" borderId="25" xfId="0" applyNumberFormat="1" applyFont="1" applyBorder="1" applyAlignment="1">
      <alignment horizontal="center" vertical="center"/>
    </xf>
    <xf numFmtId="167" fontId="0" fillId="0" borderId="25" xfId="1" applyNumberFormat="1" applyFont="1" applyBorder="1" applyAlignment="1">
      <alignment horizontal="center" vertical="center"/>
    </xf>
    <xf numFmtId="169" fontId="0" fillId="0" borderId="26" xfId="0" applyNumberFormat="1" applyFont="1" applyBorder="1" applyAlignment="1">
      <alignment horizontal="center" vertical="center"/>
    </xf>
  </cellXfs>
  <cellStyles count="3">
    <cellStyle name="Moeda" xfId="2" builtinId="4"/>
    <cellStyle name="Normal" xfId="0" builtinId="0"/>
    <cellStyle name="Porcentagem" xfId="1" builtinId="5"/>
  </cellStyles>
  <dxfs count="2">
    <dxf>
      <numFmt numFmtId="172" formatCode="0.00\ \x"/>
    </dxf>
    <dxf>
      <numFmt numFmtId="3" formatCode="#,##0"/>
    </dxf>
  </dxfs>
  <tableStyles count="0" defaultTableStyle="TableStyleMedium2" defaultPivotStyle="PivotStyleLight16"/>
  <colors>
    <mruColors>
      <color rgb="FFCCD8DB"/>
      <color rgb="FF023A4A"/>
      <color rgb="FFB1AE2D"/>
      <color rgb="FFDAE2DD"/>
      <color rgb="FF006B66"/>
      <color rgb="FFC59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a5d51045fddc40fcb3a1c5a227e6c7f0">
      <tp>
        <v>2</v>
        <stp/>
        <stp>4978b060-51fb-43be-aab3-f3593493ba25</stp>
        <tr r="F6" s="1"/>
      </tp>
    </main>
    <main first="rtdsrv_eco_a5d51045fddc40fcb3a1c5a227e6c7f0">
      <tp>
        <v>2</v>
        <stp/>
        <stp>1ad7b87f-4b60-4685-983a-1c65efeba1c6</stp>
        <tr r="Q6" s="1"/>
      </tp>
    </main>
    <main first="rtdsrv_eco_a5d51045fddc40fcb3a1c5a227e6c7f0">
      <tp>
        <v>2</v>
        <stp/>
        <stp>07534b75-df92-4ac7-a956-8984c4c60a0a</stp>
        <tr r="AI6" s="1"/>
      </tp>
    </main>
    <main first="rtdsrv_eco_a5d51045fddc40fcb3a1c5a227e6c7f0">
      <tp>
        <v>2</v>
        <stp/>
        <stp>4fb22bf5-7fe4-464d-869f-56a76888688f</stp>
        <tr r="C6" s="1"/>
      </tp>
    </main>
    <main first="rtdsrv_eco_a5d51045fddc40fcb3a1c5a227e6c7f0">
      <tp>
        <v>2</v>
        <stp/>
        <stp>8d851e49-57fb-4047-9282-62b1cfe866ab</stp>
        <tr r="AF6" s="1"/>
      </tp>
    </main>
    <main first="rtdsrv_eco_a5d51045fddc40fcb3a1c5a227e6c7f0">
      <tp>
        <v>2</v>
        <stp/>
        <stp>02916701-c4b7-4a3e-ad96-5a88532d4137</stp>
        <tr r="J6" s="1"/>
      </tp>
    </main>
    <main first="rtdsrv_eco_a5d51045fddc40fcb3a1c5a227e6c7f0">
      <tp>
        <v>2</v>
        <stp/>
        <stp>c0a9aaef-3144-4123-9e44-173bb003f847</stp>
        <tr r="U6" s="1"/>
      </tp>
    </main>
    <main first="rtdsrv_eco_a5d51045fddc40fcb3a1c5a227e6c7f0">
      <tp>
        <v>2</v>
        <stp/>
        <stp>d88d3a7c-6fcf-41fd-a752-efc85bb57af0</stp>
        <tr r="S6" s="1"/>
      </tp>
    </main>
    <main first="rtdsrv_eco_a5d51045fddc40fcb3a1c5a227e6c7f0">
      <tp>
        <v>2</v>
        <stp/>
        <stp>b5c9c229-4b78-4b92-9b3f-ec3d4207a74d</stp>
        <tr r="V6" s="1"/>
      </tp>
    </main>
    <main first="rtdsrv_eco_a5d51045fddc40fcb3a1c5a227e6c7f0">
      <tp>
        <v>2</v>
        <stp/>
        <stp>97795113-81a6-4229-bce4-ff23c1301a02</stp>
        <tr r="AD6" s="1"/>
      </tp>
    </main>
    <main first="rtdsrv_eco_a5d51045fddc40fcb3a1c5a227e6c7f0">
      <tp>
        <v>2</v>
        <stp/>
        <stp>c9f007b3-d00d-4836-98c6-59a30d05c779</stp>
        <tr r="AH6" s="1"/>
      </tp>
    </main>
    <main first="rtdsrv_eco_a5d51045fddc40fcb3a1c5a227e6c7f0">
      <tp>
        <v>2</v>
        <stp/>
        <stp>f946ca65-342e-42ee-9fe6-27f5f3e8d8f3</stp>
        <tr r="G6" s="1"/>
      </tp>
    </main>
    <main first="rtdsrv_eco_a5d51045fddc40fcb3a1c5a227e6c7f0">
      <tp>
        <v>2</v>
        <stp/>
        <stp>ca000af1-5c8e-4cc1-99bd-dfdf3e7fa24e</stp>
        <tr r="T6" s="1"/>
      </tp>
    </main>
    <main first="rtdsrv_eco_a5d51045fddc40fcb3a1c5a227e6c7f0">
      <tp>
        <v>2</v>
        <stp/>
        <stp>9098a2b1-9984-4e70-a189-90283ecd317f</stp>
        <tr r="W6" s="1"/>
      </tp>
    </main>
    <main first="rtdsrv_eco_a5d51045fddc40fcb3a1c5a227e6c7f0">
      <tp>
        <v>2</v>
        <stp/>
        <stp>bd860d28-5ed9-49a4-bf90-d69158674f85</stp>
        <tr r="E6" s="1"/>
      </tp>
    </main>
    <main first="rtdsrv_eco_a5d51045fddc40fcb3a1c5a227e6c7f0">
      <tp>
        <v>2</v>
        <stp/>
        <stp>ccf35d6f-1571-47ff-82c2-10d74298ea99</stp>
        <tr r="X6" s="1"/>
      </tp>
    </main>
    <main first="rtdsrv_eco_a5d51045fddc40fcb3a1c5a227e6c7f0">
      <tp>
        <v>2</v>
        <stp/>
        <stp>e8d6fb5b-7ef1-4433-abee-cb601624bc80</stp>
        <tr r="AB6" s="1"/>
      </tp>
    </main>
    <main first="rtdsrv_eco_a5d51045fddc40fcb3a1c5a227e6c7f0">
      <tp>
        <v>2</v>
        <stp/>
        <stp>e8616724-fedf-486e-a224-3e405ca15543</stp>
        <tr r="Y6" s="1"/>
      </tp>
    </main>
    <main first="rtdsrv_eco_a5d51045fddc40fcb3a1c5a227e6c7f0">
      <tp>
        <v>2</v>
        <stp/>
        <stp>0dc87214-a8aa-45d4-aefb-a0a7c8696cb2</stp>
        <tr r="AG6" s="1"/>
      </tp>
    </main>
    <main first="rtdsrv_eco_a5d51045fddc40fcb3a1c5a227e6c7f0">
      <tp>
        <v>2</v>
        <stp/>
        <stp>806d94a5-ab6b-4500-8fb9-5fbd8852ff7a</stp>
        <tr r="AC6" s="1"/>
      </tp>
    </main>
    <main first="rtdsrv_eco_a5d51045fddc40fcb3a1c5a227e6c7f0">
      <tp>
        <v>2</v>
        <stp/>
        <stp>96a38995-3149-4a35-a53f-121a3f614f76</stp>
        <tr r="D2" s="1"/>
      </tp>
    </main>
    <main first="rtdsrv_eco_a5d51045fddc40fcb3a1c5a227e6c7f0">
      <tp>
        <v>2</v>
        <stp/>
        <stp>e4c5f73b-d321-4248-8002-f24c0c29d466</stp>
        <tr r="L6" s="1"/>
      </tp>
    </main>
    <main first="rtdsrv_eco_a5d51045fddc40fcb3a1c5a227e6c7f0">
      <tp>
        <v>2</v>
        <stp/>
        <stp>3042f269-1d9d-4e21-bbc4-e8cefbe791fb</stp>
        <tr r="M6" s="1"/>
      </tp>
      <tp>
        <v>2</v>
        <stp/>
        <stp>284c4941-bbbb-4eea-9fef-4949ea8ef543</stp>
        <tr r="AE6" s="1"/>
      </tp>
    </main>
    <main first="rtdsrv_eco_a5d51045fddc40fcb3a1c5a227e6c7f0">
      <tp>
        <v>2</v>
        <stp/>
        <stp>5f89a173-f1c6-47b3-a0e8-8941f0a61e02</stp>
        <tr r="I6" s="1"/>
      </tp>
    </main>
    <main first="rtdsrv_eco_a5d51045fddc40fcb3a1c5a227e6c7f0">
      <tp>
        <v>2</v>
        <stp/>
        <stp>313981f7-98e1-4fb8-9c73-db4a6dd6048b</stp>
        <tr r="H6" s="1"/>
      </tp>
      <tp>
        <v>2</v>
        <stp/>
        <stp>3ecf37c0-d12d-402a-b64b-5f01ce062def</stp>
        <tr r="N6" s="1"/>
      </tp>
    </main>
    <main first="rtdsrv_eco_a5d51045fddc40fcb3a1c5a227e6c7f0">
      <tp>
        <v>2</v>
        <stp/>
        <stp>55810534-fc57-4029-9e91-6a7d49932932</stp>
        <tr r="R6" s="1"/>
      </tp>
    </main>
    <main first="rtdsrv_eco_a5d51045fddc40fcb3a1c5a227e6c7f0">
      <tp>
        <v>2</v>
        <stp/>
        <stp>028c72c7-d807-41b1-807a-732992cdfc59</stp>
        <tr r="Z6" s="1"/>
      </tp>
    </main>
    <main first="rtdsrv_eco_a5d51045fddc40fcb3a1c5a227e6c7f0">
      <tp>
        <v>2</v>
        <stp/>
        <stp>26c3386e-221d-44c9-a817-fc05d3691f69</stp>
        <tr r="B6" s="1"/>
      </tp>
    </main>
    <main first="rtdsrv_eco_a5d51045fddc40fcb3a1c5a227e6c7f0">
      <tp>
        <v>2</v>
        <stp/>
        <stp>e4a429c4-7942-4c0e-af29-d952d392ede2</stp>
        <tr r="D6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0</xdr:row>
      <xdr:rowOff>107156</xdr:rowOff>
    </xdr:from>
    <xdr:to>
      <xdr:col>3</xdr:col>
      <xdr:colOff>170445</xdr:colOff>
      <xdr:row>0</xdr:row>
      <xdr:rowOff>668969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B076309-628D-4956-9183-0954E2DB27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381000" y="107156"/>
          <a:ext cx="2307855" cy="56181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Add-In/Planilhas%20Atualizadas/1-A&#231;&#245;es%20-%2021%20Planilhas/L&#226;mina%20A&#231;&#245;es%20B&#225;sic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âmina_Ações Básica"/>
      <sheetName val="Base_Gráficos"/>
      <sheetName val="Base"/>
      <sheetName val="Versão"/>
    </sheetNames>
    <sheetDataSet>
      <sheetData sheetId="0"/>
      <sheetData sheetId="1">
        <row r="10">
          <cell r="B10">
            <v>44333</v>
          </cell>
          <cell r="C10">
            <v>20.491993668999999</v>
          </cell>
          <cell r="D10">
            <v>20.138418385000001</v>
          </cell>
          <cell r="E10">
            <v>20.491993668999999</v>
          </cell>
          <cell r="F10">
            <v>100</v>
          </cell>
          <cell r="G10">
            <v>100</v>
          </cell>
          <cell r="H10">
            <v>6.1227226075000001</v>
          </cell>
          <cell r="I10">
            <v>41090</v>
          </cell>
          <cell r="J10">
            <v>-2466350564.3000002</v>
          </cell>
        </row>
        <row r="11">
          <cell r="B11">
            <v>44334</v>
          </cell>
          <cell r="J11">
            <v>10059118828</v>
          </cell>
        </row>
        <row r="12">
          <cell r="B12">
            <v>44335</v>
          </cell>
          <cell r="J12">
            <v>13727310847</v>
          </cell>
        </row>
        <row r="13">
          <cell r="B13">
            <v>44336</v>
          </cell>
          <cell r="J13">
            <v>13371222089</v>
          </cell>
        </row>
        <row r="14">
          <cell r="B14">
            <v>44337</v>
          </cell>
          <cell r="J14">
            <v>10651547473</v>
          </cell>
        </row>
        <row r="15">
          <cell r="B15">
            <v>44340</v>
          </cell>
          <cell r="J15">
            <v>5795098052.3999996</v>
          </cell>
        </row>
        <row r="16">
          <cell r="B16">
            <v>44341</v>
          </cell>
          <cell r="J16">
            <v>10508571801</v>
          </cell>
        </row>
        <row r="17">
          <cell r="B17">
            <v>44342</v>
          </cell>
          <cell r="J17">
            <v>8829820695.5</v>
          </cell>
        </row>
        <row r="18">
          <cell r="B18">
            <v>44343</v>
          </cell>
          <cell r="J18">
            <v>7996499104.6999998</v>
          </cell>
        </row>
        <row r="19">
          <cell r="B19">
            <v>44344</v>
          </cell>
          <cell r="J19">
            <v>-8538261385.3000002</v>
          </cell>
        </row>
        <row r="20">
          <cell r="B20">
            <v>44347</v>
          </cell>
          <cell r="J20">
            <v>-41820316732</v>
          </cell>
        </row>
        <row r="21">
          <cell r="B21">
            <v>44348</v>
          </cell>
          <cell r="J21">
            <v>8070849324.6000004</v>
          </cell>
        </row>
        <row r="22">
          <cell r="B22">
            <v>44349</v>
          </cell>
          <cell r="J22">
            <v>786311384.80999994</v>
          </cell>
        </row>
        <row r="23">
          <cell r="B23">
            <v>44350</v>
          </cell>
          <cell r="J23">
            <v>-5490283570.3999996</v>
          </cell>
        </row>
        <row r="24">
          <cell r="B24">
            <v>44351</v>
          </cell>
          <cell r="J24">
            <v>-52472942834</v>
          </cell>
        </row>
        <row r="25">
          <cell r="B25">
            <v>44354</v>
          </cell>
          <cell r="J25">
            <v>-1724823449</v>
          </cell>
        </row>
        <row r="26">
          <cell r="B26">
            <v>44355</v>
          </cell>
          <cell r="J26">
            <v>503379412.63999999</v>
          </cell>
        </row>
        <row r="27">
          <cell r="B27">
            <v>44356</v>
          </cell>
          <cell r="J27">
            <v>-22159721752</v>
          </cell>
        </row>
        <row r="28">
          <cell r="B28">
            <v>44357</v>
          </cell>
          <cell r="J28">
            <v>3354681593.1999998</v>
          </cell>
        </row>
        <row r="29">
          <cell r="B29">
            <v>44358</v>
          </cell>
          <cell r="J29">
            <v>5889488867</v>
          </cell>
        </row>
        <row r="30">
          <cell r="B30">
            <v>44361</v>
          </cell>
          <cell r="J30">
            <v>417398123.52999997</v>
          </cell>
        </row>
        <row r="31">
          <cell r="B31">
            <v>44362</v>
          </cell>
          <cell r="J31">
            <v>349289311.30000001</v>
          </cell>
        </row>
        <row r="32">
          <cell r="B32">
            <v>44363</v>
          </cell>
          <cell r="J32">
            <v>-7110582075.8000002</v>
          </cell>
        </row>
        <row r="33">
          <cell r="B33">
            <v>44364</v>
          </cell>
          <cell r="J33">
            <v>8974250802.7000008</v>
          </cell>
        </row>
        <row r="34">
          <cell r="B34">
            <v>44365</v>
          </cell>
          <cell r="J34">
            <v>12744307790</v>
          </cell>
        </row>
        <row r="35">
          <cell r="B35">
            <v>44368</v>
          </cell>
          <cell r="J35">
            <v>8346622287.8000002</v>
          </cell>
        </row>
        <row r="36">
          <cell r="B36">
            <v>44369</v>
          </cell>
          <cell r="J36">
            <v>2630425047.9000001</v>
          </cell>
        </row>
        <row r="37">
          <cell r="B37">
            <v>44370</v>
          </cell>
          <cell r="J37">
            <v>4969468898</v>
          </cell>
        </row>
        <row r="38">
          <cell r="B38">
            <v>44371</v>
          </cell>
          <cell r="J38">
            <v>23094093258</v>
          </cell>
        </row>
        <row r="39">
          <cell r="B39">
            <v>44372</v>
          </cell>
          <cell r="J39">
            <v>11094647993</v>
          </cell>
        </row>
        <row r="40">
          <cell r="B40">
            <v>44375</v>
          </cell>
          <cell r="J40">
            <v>9781404170.7999992</v>
          </cell>
        </row>
        <row r="41">
          <cell r="B41">
            <v>44376</v>
          </cell>
          <cell r="J41">
            <v>-57907132898</v>
          </cell>
        </row>
        <row r="42">
          <cell r="B42">
            <v>44377</v>
          </cell>
          <cell r="J42">
            <v>-3251684336</v>
          </cell>
        </row>
        <row r="43">
          <cell r="B43">
            <v>44378</v>
          </cell>
          <cell r="J43">
            <v>-1830188137.2</v>
          </cell>
        </row>
        <row r="44">
          <cell r="B44">
            <v>44379</v>
          </cell>
          <cell r="J44">
            <v>68746361998</v>
          </cell>
        </row>
        <row r="45">
          <cell r="B45">
            <v>44382</v>
          </cell>
          <cell r="J45">
            <v>1312630965.7</v>
          </cell>
        </row>
        <row r="46">
          <cell r="B46">
            <v>44383</v>
          </cell>
          <cell r="J46">
            <v>47407123920</v>
          </cell>
        </row>
        <row r="47">
          <cell r="B47">
            <v>44384</v>
          </cell>
          <cell r="J47">
            <v>33440166109</v>
          </cell>
        </row>
        <row r="48">
          <cell r="B48">
            <v>44385</v>
          </cell>
          <cell r="J48">
            <v>32856964256</v>
          </cell>
        </row>
        <row r="49">
          <cell r="B49">
            <v>44386</v>
          </cell>
          <cell r="J49">
            <v>45033346606</v>
          </cell>
        </row>
        <row r="50">
          <cell r="B50">
            <v>44389</v>
          </cell>
        </row>
        <row r="51">
          <cell r="B51">
            <v>44390</v>
          </cell>
        </row>
        <row r="52">
          <cell r="B52">
            <v>44391</v>
          </cell>
        </row>
        <row r="53">
          <cell r="B53">
            <v>44392</v>
          </cell>
        </row>
        <row r="54">
          <cell r="B54">
            <v>44393</v>
          </cell>
        </row>
        <row r="55">
          <cell r="B55">
            <v>44396</v>
          </cell>
        </row>
        <row r="56">
          <cell r="B56">
            <v>44397</v>
          </cell>
        </row>
        <row r="57">
          <cell r="B57">
            <v>44398</v>
          </cell>
        </row>
        <row r="58">
          <cell r="B58">
            <v>44399</v>
          </cell>
        </row>
        <row r="59">
          <cell r="B59">
            <v>44400</v>
          </cell>
        </row>
        <row r="60">
          <cell r="B60">
            <v>44403</v>
          </cell>
        </row>
        <row r="61">
          <cell r="B61">
            <v>44404</v>
          </cell>
        </row>
        <row r="62">
          <cell r="B62">
            <v>44405</v>
          </cell>
        </row>
        <row r="63">
          <cell r="B63">
            <v>44406</v>
          </cell>
        </row>
        <row r="64">
          <cell r="B64">
            <v>44407</v>
          </cell>
        </row>
        <row r="65">
          <cell r="B65">
            <v>44410</v>
          </cell>
        </row>
        <row r="66">
          <cell r="B66">
            <v>44411</v>
          </cell>
        </row>
        <row r="67">
          <cell r="B67">
            <v>44412</v>
          </cell>
        </row>
        <row r="68">
          <cell r="B68">
            <v>44413</v>
          </cell>
        </row>
        <row r="69">
          <cell r="B69">
            <v>44414</v>
          </cell>
        </row>
        <row r="70">
          <cell r="B70">
            <v>44417</v>
          </cell>
        </row>
        <row r="71">
          <cell r="B71">
            <v>44418</v>
          </cell>
        </row>
        <row r="72">
          <cell r="B72">
            <v>44419</v>
          </cell>
        </row>
        <row r="73">
          <cell r="B73">
            <v>44420</v>
          </cell>
        </row>
        <row r="74">
          <cell r="B74">
            <v>44421</v>
          </cell>
        </row>
        <row r="75">
          <cell r="B75">
            <v>44424</v>
          </cell>
        </row>
        <row r="76">
          <cell r="B76">
            <v>44425</v>
          </cell>
        </row>
        <row r="77">
          <cell r="B77">
            <v>44426</v>
          </cell>
        </row>
        <row r="78">
          <cell r="B78">
            <v>44427</v>
          </cell>
        </row>
        <row r="79">
          <cell r="B79">
            <v>44428</v>
          </cell>
        </row>
        <row r="80">
          <cell r="B80">
            <v>44431</v>
          </cell>
        </row>
        <row r="81">
          <cell r="B81">
            <v>44432</v>
          </cell>
        </row>
        <row r="82">
          <cell r="B82">
            <v>44433</v>
          </cell>
        </row>
        <row r="83">
          <cell r="B83">
            <v>44434</v>
          </cell>
        </row>
        <row r="84">
          <cell r="B84">
            <v>44435</v>
          </cell>
        </row>
        <row r="85">
          <cell r="B85">
            <v>44438</v>
          </cell>
        </row>
        <row r="86">
          <cell r="B86">
            <v>44439</v>
          </cell>
        </row>
        <row r="87">
          <cell r="B87">
            <v>44440</v>
          </cell>
        </row>
        <row r="88">
          <cell r="B88">
            <v>44441</v>
          </cell>
        </row>
        <row r="89">
          <cell r="B89">
            <v>44442</v>
          </cell>
        </row>
        <row r="90">
          <cell r="B90">
            <v>44445</v>
          </cell>
        </row>
        <row r="91">
          <cell r="B91">
            <v>44446</v>
          </cell>
        </row>
        <row r="92">
          <cell r="B92">
            <v>44447</v>
          </cell>
        </row>
        <row r="93">
          <cell r="B93">
            <v>44448</v>
          </cell>
        </row>
        <row r="94">
          <cell r="B94">
            <v>44449</v>
          </cell>
        </row>
        <row r="95">
          <cell r="B95">
            <v>44452</v>
          </cell>
        </row>
        <row r="96">
          <cell r="B96">
            <v>44453</v>
          </cell>
        </row>
        <row r="97">
          <cell r="B97">
            <v>44454</v>
          </cell>
        </row>
        <row r="98">
          <cell r="B98">
            <v>44455</v>
          </cell>
        </row>
        <row r="99">
          <cell r="B99">
            <v>44456</v>
          </cell>
        </row>
        <row r="100">
          <cell r="B100">
            <v>44459</v>
          </cell>
        </row>
        <row r="101">
          <cell r="B101">
            <v>44460</v>
          </cell>
        </row>
        <row r="102">
          <cell r="B102">
            <v>44461</v>
          </cell>
        </row>
        <row r="103">
          <cell r="B103">
            <v>44462</v>
          </cell>
        </row>
        <row r="104">
          <cell r="B104">
            <v>44463</v>
          </cell>
        </row>
        <row r="105">
          <cell r="B105">
            <v>44466</v>
          </cell>
        </row>
        <row r="106">
          <cell r="B106">
            <v>44467</v>
          </cell>
        </row>
        <row r="107">
          <cell r="B107">
            <v>44468</v>
          </cell>
        </row>
        <row r="108">
          <cell r="B108">
            <v>44469</v>
          </cell>
        </row>
        <row r="109">
          <cell r="B109">
            <v>44470</v>
          </cell>
        </row>
        <row r="110">
          <cell r="B110">
            <v>44473</v>
          </cell>
        </row>
        <row r="111">
          <cell r="B111">
            <v>44474</v>
          </cell>
        </row>
        <row r="112">
          <cell r="B112">
            <v>44475</v>
          </cell>
        </row>
        <row r="113">
          <cell r="B113">
            <v>44476</v>
          </cell>
        </row>
        <row r="114">
          <cell r="B114">
            <v>44477</v>
          </cell>
        </row>
        <row r="115">
          <cell r="B115">
            <v>44480</v>
          </cell>
        </row>
        <row r="116">
          <cell r="B116">
            <v>44481</v>
          </cell>
        </row>
        <row r="117">
          <cell r="B117">
            <v>44482</v>
          </cell>
        </row>
        <row r="118">
          <cell r="B118">
            <v>44483</v>
          </cell>
        </row>
        <row r="119">
          <cell r="B119">
            <v>44484</v>
          </cell>
        </row>
        <row r="120">
          <cell r="B120">
            <v>44487</v>
          </cell>
        </row>
        <row r="121">
          <cell r="B121">
            <v>44488</v>
          </cell>
        </row>
        <row r="122">
          <cell r="B122">
            <v>44489</v>
          </cell>
        </row>
        <row r="123">
          <cell r="B123">
            <v>44490</v>
          </cell>
        </row>
        <row r="124">
          <cell r="B124">
            <v>44491</v>
          </cell>
        </row>
        <row r="125">
          <cell r="B125">
            <v>44494</v>
          </cell>
        </row>
        <row r="126">
          <cell r="B126">
            <v>44495</v>
          </cell>
        </row>
        <row r="127">
          <cell r="B127">
            <v>44496</v>
          </cell>
        </row>
        <row r="128">
          <cell r="B128">
            <v>44497</v>
          </cell>
        </row>
        <row r="129">
          <cell r="B129">
            <v>44498</v>
          </cell>
        </row>
        <row r="130">
          <cell r="B130">
            <v>44501</v>
          </cell>
        </row>
        <row r="131">
          <cell r="B131">
            <v>44502</v>
          </cell>
        </row>
        <row r="132">
          <cell r="B132">
            <v>44503</v>
          </cell>
        </row>
        <row r="133">
          <cell r="B133">
            <v>44504</v>
          </cell>
        </row>
        <row r="134">
          <cell r="B134">
            <v>44505</v>
          </cell>
        </row>
        <row r="135">
          <cell r="B135">
            <v>44508</v>
          </cell>
        </row>
        <row r="136">
          <cell r="B136">
            <v>44509</v>
          </cell>
        </row>
        <row r="137">
          <cell r="B137">
            <v>44510</v>
          </cell>
        </row>
        <row r="138">
          <cell r="B138">
            <v>44511</v>
          </cell>
        </row>
        <row r="139">
          <cell r="B139">
            <v>44512</v>
          </cell>
        </row>
        <row r="140">
          <cell r="B140">
            <v>44515</v>
          </cell>
        </row>
        <row r="141">
          <cell r="B141">
            <v>44516</v>
          </cell>
        </row>
        <row r="142">
          <cell r="B142">
            <v>44517</v>
          </cell>
        </row>
        <row r="143">
          <cell r="B143">
            <v>44518</v>
          </cell>
        </row>
        <row r="144">
          <cell r="B144">
            <v>44519</v>
          </cell>
        </row>
        <row r="145">
          <cell r="B145">
            <v>44522</v>
          </cell>
        </row>
        <row r="146">
          <cell r="B146">
            <v>44523</v>
          </cell>
        </row>
        <row r="147">
          <cell r="B147">
            <v>44524</v>
          </cell>
        </row>
        <row r="148">
          <cell r="B148">
            <v>44525</v>
          </cell>
        </row>
        <row r="149">
          <cell r="B149">
            <v>44526</v>
          </cell>
        </row>
        <row r="150">
          <cell r="B150">
            <v>44529</v>
          </cell>
        </row>
        <row r="151">
          <cell r="B151">
            <v>44530</v>
          </cell>
        </row>
        <row r="152">
          <cell r="B152">
            <v>44531</v>
          </cell>
        </row>
        <row r="153">
          <cell r="B153">
            <v>44532</v>
          </cell>
        </row>
        <row r="154">
          <cell r="B154">
            <v>44533</v>
          </cell>
        </row>
        <row r="155">
          <cell r="B155">
            <v>44536</v>
          </cell>
        </row>
        <row r="156">
          <cell r="B156">
            <v>44537</v>
          </cell>
        </row>
        <row r="157">
          <cell r="B157">
            <v>44538</v>
          </cell>
        </row>
        <row r="158">
          <cell r="B158">
            <v>44539</v>
          </cell>
        </row>
        <row r="159">
          <cell r="B159">
            <v>44540</v>
          </cell>
        </row>
        <row r="160">
          <cell r="B160">
            <v>44543</v>
          </cell>
        </row>
        <row r="161">
          <cell r="B161">
            <v>44544</v>
          </cell>
        </row>
        <row r="162">
          <cell r="B162">
            <v>44545</v>
          </cell>
        </row>
        <row r="163">
          <cell r="B163">
            <v>44546</v>
          </cell>
        </row>
        <row r="164">
          <cell r="B164">
            <v>44547</v>
          </cell>
        </row>
        <row r="165">
          <cell r="B165">
            <v>44550</v>
          </cell>
        </row>
        <row r="166">
          <cell r="B166">
            <v>44551</v>
          </cell>
        </row>
        <row r="167">
          <cell r="B167">
            <v>44552</v>
          </cell>
        </row>
        <row r="168">
          <cell r="B168">
            <v>44553</v>
          </cell>
        </row>
        <row r="169">
          <cell r="B169">
            <v>44554</v>
          </cell>
        </row>
        <row r="170">
          <cell r="B170">
            <v>44557</v>
          </cell>
        </row>
        <row r="171">
          <cell r="B171">
            <v>44558</v>
          </cell>
        </row>
        <row r="172">
          <cell r="B172">
            <v>44559</v>
          </cell>
        </row>
        <row r="173">
          <cell r="B173">
            <v>44560</v>
          </cell>
        </row>
        <row r="174">
          <cell r="B174">
            <v>44561</v>
          </cell>
        </row>
        <row r="175">
          <cell r="B175">
            <v>44564</v>
          </cell>
        </row>
        <row r="176">
          <cell r="B176">
            <v>44565</v>
          </cell>
        </row>
        <row r="177">
          <cell r="B177">
            <v>44566</v>
          </cell>
        </row>
        <row r="178">
          <cell r="B178">
            <v>44567</v>
          </cell>
        </row>
        <row r="179">
          <cell r="B179">
            <v>44568</v>
          </cell>
        </row>
        <row r="180">
          <cell r="B180">
            <v>44571</v>
          </cell>
        </row>
        <row r="181">
          <cell r="B181">
            <v>44572</v>
          </cell>
        </row>
        <row r="182">
          <cell r="B182">
            <v>44573</v>
          </cell>
        </row>
        <row r="183">
          <cell r="B183">
            <v>44574</v>
          </cell>
        </row>
        <row r="184">
          <cell r="B184">
            <v>44575</v>
          </cell>
        </row>
        <row r="185">
          <cell r="B185">
            <v>44578</v>
          </cell>
        </row>
        <row r="186">
          <cell r="B186">
            <v>44579</v>
          </cell>
        </row>
        <row r="187">
          <cell r="B187">
            <v>44580</v>
          </cell>
        </row>
        <row r="188">
          <cell r="B188">
            <v>44581</v>
          </cell>
        </row>
        <row r="189">
          <cell r="B189">
            <v>44582</v>
          </cell>
        </row>
        <row r="190">
          <cell r="B190">
            <v>44585</v>
          </cell>
        </row>
        <row r="191">
          <cell r="B191">
            <v>44586</v>
          </cell>
        </row>
        <row r="192">
          <cell r="B192">
            <v>44587</v>
          </cell>
        </row>
        <row r="193">
          <cell r="B193">
            <v>44588</v>
          </cell>
        </row>
        <row r="194">
          <cell r="B194">
            <v>44589</v>
          </cell>
        </row>
        <row r="195">
          <cell r="B195">
            <v>44592</v>
          </cell>
        </row>
        <row r="196">
          <cell r="B196">
            <v>44593</v>
          </cell>
        </row>
        <row r="197">
          <cell r="B197">
            <v>44594</v>
          </cell>
        </row>
        <row r="198">
          <cell r="B198">
            <v>44595</v>
          </cell>
        </row>
        <row r="199">
          <cell r="B199">
            <v>44596</v>
          </cell>
        </row>
        <row r="200">
          <cell r="B200">
            <v>44599</v>
          </cell>
        </row>
        <row r="201">
          <cell r="B201">
            <v>44600</v>
          </cell>
        </row>
        <row r="202">
          <cell r="B202">
            <v>44601</v>
          </cell>
        </row>
        <row r="203">
          <cell r="B203">
            <v>44602</v>
          </cell>
        </row>
        <row r="204">
          <cell r="B204">
            <v>44603</v>
          </cell>
        </row>
        <row r="205">
          <cell r="B205">
            <v>44606</v>
          </cell>
        </row>
        <row r="206">
          <cell r="B206">
            <v>44607</v>
          </cell>
        </row>
        <row r="207">
          <cell r="B207">
            <v>44608</v>
          </cell>
        </row>
        <row r="208">
          <cell r="B208">
            <v>44609</v>
          </cell>
        </row>
        <row r="209">
          <cell r="B209">
            <v>44610</v>
          </cell>
        </row>
        <row r="210">
          <cell r="B210">
            <v>44613</v>
          </cell>
        </row>
        <row r="211">
          <cell r="B211">
            <v>44614</v>
          </cell>
        </row>
        <row r="212">
          <cell r="B212">
            <v>44615</v>
          </cell>
        </row>
        <row r="213">
          <cell r="B213">
            <v>44616</v>
          </cell>
        </row>
        <row r="214">
          <cell r="B214">
            <v>44617</v>
          </cell>
        </row>
        <row r="215">
          <cell r="B215">
            <v>44620</v>
          </cell>
        </row>
        <row r="216">
          <cell r="B216">
            <v>44621</v>
          </cell>
        </row>
        <row r="217">
          <cell r="B217">
            <v>44622</v>
          </cell>
        </row>
        <row r="218">
          <cell r="B218">
            <v>44623</v>
          </cell>
        </row>
        <row r="219">
          <cell r="B219">
            <v>44624</v>
          </cell>
        </row>
        <row r="220">
          <cell r="B220">
            <v>44627</v>
          </cell>
        </row>
        <row r="221">
          <cell r="B221">
            <v>44628</v>
          </cell>
        </row>
        <row r="222">
          <cell r="B222">
            <v>44629</v>
          </cell>
        </row>
        <row r="223">
          <cell r="B223">
            <v>44630</v>
          </cell>
        </row>
        <row r="224">
          <cell r="B224">
            <v>44631</v>
          </cell>
        </row>
        <row r="225">
          <cell r="B225">
            <v>44634</v>
          </cell>
        </row>
        <row r="226">
          <cell r="B226">
            <v>44635</v>
          </cell>
        </row>
        <row r="227">
          <cell r="B227">
            <v>44636</v>
          </cell>
        </row>
        <row r="228">
          <cell r="B228">
            <v>44637</v>
          </cell>
        </row>
        <row r="229">
          <cell r="B229">
            <v>44638</v>
          </cell>
        </row>
        <row r="230">
          <cell r="B230">
            <v>44641</v>
          </cell>
        </row>
        <row r="231">
          <cell r="B231">
            <v>44642</v>
          </cell>
        </row>
        <row r="232">
          <cell r="B232">
            <v>44643</v>
          </cell>
        </row>
        <row r="233">
          <cell r="B233">
            <v>44644</v>
          </cell>
        </row>
        <row r="234">
          <cell r="B234">
            <v>44645</v>
          </cell>
        </row>
        <row r="235">
          <cell r="B235">
            <v>44648</v>
          </cell>
        </row>
        <row r="236">
          <cell r="B236">
            <v>44649</v>
          </cell>
        </row>
        <row r="237">
          <cell r="B237">
            <v>44650</v>
          </cell>
        </row>
        <row r="238">
          <cell r="B238">
            <v>44651</v>
          </cell>
        </row>
        <row r="239">
          <cell r="B239">
            <v>44652</v>
          </cell>
        </row>
        <row r="240">
          <cell r="B240">
            <v>44655</v>
          </cell>
        </row>
        <row r="241">
          <cell r="B241">
            <v>44656</v>
          </cell>
        </row>
        <row r="242">
          <cell r="B242">
            <v>44657</v>
          </cell>
        </row>
        <row r="243">
          <cell r="B243">
            <v>44658</v>
          </cell>
        </row>
        <row r="244">
          <cell r="B244">
            <v>44659</v>
          </cell>
        </row>
        <row r="245">
          <cell r="B245">
            <v>44662</v>
          </cell>
        </row>
        <row r="246">
          <cell r="B246">
            <v>44663</v>
          </cell>
        </row>
        <row r="247">
          <cell r="B247">
            <v>44664</v>
          </cell>
        </row>
        <row r="248">
          <cell r="B248">
            <v>44665</v>
          </cell>
        </row>
        <row r="249">
          <cell r="B249">
            <v>44666</v>
          </cell>
        </row>
        <row r="250">
          <cell r="B250">
            <v>44669</v>
          </cell>
        </row>
        <row r="251">
          <cell r="B251">
            <v>44670</v>
          </cell>
        </row>
        <row r="252">
          <cell r="B252">
            <v>44671</v>
          </cell>
        </row>
        <row r="253">
          <cell r="B253">
            <v>44672</v>
          </cell>
        </row>
        <row r="254">
          <cell r="B254">
            <v>44673</v>
          </cell>
        </row>
        <row r="255">
          <cell r="B255">
            <v>44676</v>
          </cell>
        </row>
        <row r="256">
          <cell r="B256">
            <v>44677</v>
          </cell>
        </row>
        <row r="257">
          <cell r="B257">
            <v>44678</v>
          </cell>
        </row>
        <row r="258">
          <cell r="B258">
            <v>44679</v>
          </cell>
        </row>
        <row r="259">
          <cell r="B259">
            <v>44680</v>
          </cell>
        </row>
        <row r="260">
          <cell r="B260">
            <v>44683</v>
          </cell>
        </row>
        <row r="261">
          <cell r="B261">
            <v>44684</v>
          </cell>
        </row>
        <row r="262">
          <cell r="B262">
            <v>44685</v>
          </cell>
        </row>
        <row r="263">
          <cell r="B263">
            <v>44686</v>
          </cell>
        </row>
        <row r="264">
          <cell r="B264">
            <v>44687</v>
          </cell>
        </row>
        <row r="265">
          <cell r="B265">
            <v>44690</v>
          </cell>
        </row>
        <row r="266">
          <cell r="B266">
            <v>44691</v>
          </cell>
        </row>
        <row r="267">
          <cell r="B267">
            <v>44692</v>
          </cell>
        </row>
        <row r="268">
          <cell r="B268">
            <v>44693</v>
          </cell>
        </row>
        <row r="269">
          <cell r="B269">
            <v>44694</v>
          </cell>
        </row>
        <row r="270">
          <cell r="B270">
            <v>44697</v>
          </cell>
        </row>
        <row r="271">
          <cell r="B271">
            <v>44698</v>
          </cell>
        </row>
      </sheetData>
      <sheetData sheetId="2">
        <row r="3">
          <cell r="C3" t="str">
            <v>Código</v>
          </cell>
        </row>
        <row r="4">
          <cell r="C4" t="str">
            <v>RRRP3</v>
          </cell>
        </row>
        <row r="5">
          <cell r="C5" t="str">
            <v>ALPA4</v>
          </cell>
        </row>
        <row r="6">
          <cell r="C6" t="str">
            <v>ABEV3</v>
          </cell>
        </row>
        <row r="7">
          <cell r="C7" t="str">
            <v>AMER3</v>
          </cell>
        </row>
        <row r="8">
          <cell r="C8" t="str">
            <v>ASAI3</v>
          </cell>
        </row>
        <row r="9">
          <cell r="C9" t="str">
            <v>AZUL4</v>
          </cell>
        </row>
        <row r="10">
          <cell r="C10" t="str">
            <v>B3SA3</v>
          </cell>
        </row>
        <row r="11">
          <cell r="C11" t="str">
            <v>BIDI11</v>
          </cell>
        </row>
        <row r="12">
          <cell r="C12" t="str">
            <v>BPAN4</v>
          </cell>
        </row>
        <row r="13">
          <cell r="C13" t="str">
            <v>BBSE3</v>
          </cell>
        </row>
        <row r="14">
          <cell r="C14" t="str">
            <v>BRML3</v>
          </cell>
        </row>
        <row r="15">
          <cell r="C15" t="str">
            <v>BBDC3</v>
          </cell>
        </row>
        <row r="16">
          <cell r="C16" t="str">
            <v>BBDC4</v>
          </cell>
        </row>
        <row r="17">
          <cell r="C17" t="str">
            <v>BRAP4</v>
          </cell>
        </row>
        <row r="18">
          <cell r="C18" t="str">
            <v>BBAS3</v>
          </cell>
        </row>
        <row r="19">
          <cell r="C19" t="str">
            <v>BRKM5</v>
          </cell>
        </row>
        <row r="20">
          <cell r="C20" t="str">
            <v>BRFS3</v>
          </cell>
        </row>
        <row r="21">
          <cell r="C21" t="str">
            <v>BPAC11</v>
          </cell>
        </row>
        <row r="22">
          <cell r="C22" t="str">
            <v>CRFB3</v>
          </cell>
        </row>
        <row r="23">
          <cell r="C23" t="str">
            <v>CCRO3</v>
          </cell>
        </row>
        <row r="24">
          <cell r="C24" t="str">
            <v>CMIG4</v>
          </cell>
        </row>
        <row r="25">
          <cell r="C25" t="str">
            <v>CIEL3</v>
          </cell>
        </row>
        <row r="26">
          <cell r="C26" t="str">
            <v>COGN3</v>
          </cell>
        </row>
        <row r="27">
          <cell r="C27" t="str">
            <v>CPLE6</v>
          </cell>
        </row>
        <row r="28">
          <cell r="C28" t="str">
            <v>CSAN3</v>
          </cell>
        </row>
        <row r="29">
          <cell r="C29" t="str">
            <v>CPFE3</v>
          </cell>
        </row>
        <row r="30">
          <cell r="C30" t="str">
            <v>CMIN3</v>
          </cell>
        </row>
        <row r="31">
          <cell r="C31" t="str">
            <v>CVCB3</v>
          </cell>
        </row>
        <row r="32">
          <cell r="C32" t="str">
            <v>CYRE3</v>
          </cell>
        </row>
        <row r="33">
          <cell r="C33" t="str">
            <v>DXCO3</v>
          </cell>
        </row>
        <row r="34">
          <cell r="C34" t="str">
            <v>ECOR3</v>
          </cell>
        </row>
        <row r="35">
          <cell r="C35" t="str">
            <v>ELET3</v>
          </cell>
        </row>
        <row r="36">
          <cell r="C36" t="str">
            <v>ELET6</v>
          </cell>
        </row>
        <row r="37">
          <cell r="C37" t="str">
            <v>EMBR3</v>
          </cell>
        </row>
        <row r="38">
          <cell r="C38" t="str">
            <v>ENBR3</v>
          </cell>
        </row>
        <row r="39">
          <cell r="C39" t="str">
            <v>ENGI11</v>
          </cell>
        </row>
        <row r="40">
          <cell r="C40" t="str">
            <v>ENEV3</v>
          </cell>
        </row>
        <row r="41">
          <cell r="C41" t="str">
            <v>EGIE3</v>
          </cell>
        </row>
        <row r="42">
          <cell r="C42" t="str">
            <v>EQTL3</v>
          </cell>
        </row>
        <row r="43">
          <cell r="C43" t="str">
            <v>EZTC3</v>
          </cell>
        </row>
        <row r="44">
          <cell r="C44" t="str">
            <v>FLRY3</v>
          </cell>
        </row>
        <row r="45">
          <cell r="C45" t="str">
            <v>GGBR4</v>
          </cell>
        </row>
        <row r="46">
          <cell r="C46" t="str">
            <v>GOAU4</v>
          </cell>
        </row>
        <row r="47">
          <cell r="C47" t="str">
            <v>GOLL4</v>
          </cell>
        </row>
        <row r="48">
          <cell r="C48" t="str">
            <v>NTCO3</v>
          </cell>
        </row>
        <row r="49">
          <cell r="C49" t="str">
            <v>SOMA3</v>
          </cell>
        </row>
        <row r="50">
          <cell r="C50" t="str">
            <v>HAPV3</v>
          </cell>
        </row>
        <row r="51">
          <cell r="C51" t="str">
            <v>HYPE3</v>
          </cell>
        </row>
        <row r="52">
          <cell r="C52" t="str">
            <v>IGTI11</v>
          </cell>
        </row>
        <row r="53">
          <cell r="C53" t="str">
            <v>IRBR3</v>
          </cell>
        </row>
        <row r="54">
          <cell r="C54" t="str">
            <v>ITSA4</v>
          </cell>
        </row>
        <row r="55">
          <cell r="C55" t="str">
            <v>ITUB4</v>
          </cell>
        </row>
        <row r="56">
          <cell r="C56" t="str">
            <v>JBSS3</v>
          </cell>
        </row>
        <row r="57">
          <cell r="C57" t="str">
            <v>JHSF3</v>
          </cell>
        </row>
        <row r="58">
          <cell r="C58" t="str">
            <v>KLBN11</v>
          </cell>
        </row>
        <row r="59">
          <cell r="C59" t="str">
            <v>RENT3</v>
          </cell>
        </row>
        <row r="60">
          <cell r="C60" t="str">
            <v>LCAM3</v>
          </cell>
        </row>
        <row r="61">
          <cell r="C61" t="str">
            <v>LWSA3</v>
          </cell>
        </row>
        <row r="62">
          <cell r="C62" t="str">
            <v>LREN3</v>
          </cell>
        </row>
        <row r="63">
          <cell r="C63" t="str">
            <v>MGLU3</v>
          </cell>
        </row>
        <row r="64">
          <cell r="C64" t="str">
            <v>MRFG3</v>
          </cell>
        </row>
        <row r="65">
          <cell r="C65" t="str">
            <v>CASH3</v>
          </cell>
        </row>
        <row r="66">
          <cell r="C66" t="str">
            <v>BEEF3</v>
          </cell>
        </row>
        <row r="67">
          <cell r="C67" t="str">
            <v>MRVE3</v>
          </cell>
        </row>
        <row r="68">
          <cell r="C68" t="str">
            <v>MULT3</v>
          </cell>
        </row>
        <row r="69">
          <cell r="C69" t="str">
            <v>PCAR3</v>
          </cell>
        </row>
        <row r="70">
          <cell r="C70" t="str">
            <v>PETR3</v>
          </cell>
        </row>
        <row r="71">
          <cell r="C71" t="str">
            <v>PETR4</v>
          </cell>
        </row>
        <row r="72">
          <cell r="C72" t="str">
            <v>PRIO3</v>
          </cell>
        </row>
        <row r="73">
          <cell r="C73" t="str">
            <v>PETZ3</v>
          </cell>
        </row>
        <row r="74">
          <cell r="C74" t="str">
            <v>POSI3</v>
          </cell>
        </row>
        <row r="75">
          <cell r="C75" t="str">
            <v>QUAL3</v>
          </cell>
        </row>
        <row r="76">
          <cell r="C76" t="str">
            <v>RADL3</v>
          </cell>
        </row>
        <row r="77">
          <cell r="C77" t="str">
            <v>RDOR3</v>
          </cell>
        </row>
        <row r="78">
          <cell r="C78" t="str">
            <v>RAIL3</v>
          </cell>
        </row>
        <row r="79">
          <cell r="C79" t="str">
            <v>SBSP3</v>
          </cell>
        </row>
        <row r="80">
          <cell r="C80" t="str">
            <v>SANB11</v>
          </cell>
        </row>
        <row r="81">
          <cell r="C81" t="str">
            <v>CSNA3</v>
          </cell>
        </row>
        <row r="82">
          <cell r="C82" t="str">
            <v>SLCE3</v>
          </cell>
        </row>
        <row r="83">
          <cell r="C83" t="str">
            <v>SULA11</v>
          </cell>
        </row>
        <row r="84">
          <cell r="C84" t="str">
            <v>SUZB3</v>
          </cell>
        </row>
        <row r="85">
          <cell r="C85" t="str">
            <v>TAEE11</v>
          </cell>
        </row>
        <row r="86">
          <cell r="C86" t="str">
            <v>VIVT3</v>
          </cell>
        </row>
        <row r="87">
          <cell r="C87" t="str">
            <v>TIMS3</v>
          </cell>
        </row>
        <row r="88">
          <cell r="C88" t="str">
            <v>TOTS3</v>
          </cell>
        </row>
        <row r="89">
          <cell r="C89" t="str">
            <v>UGPA3</v>
          </cell>
        </row>
        <row r="90">
          <cell r="C90" t="str">
            <v>USIM5</v>
          </cell>
        </row>
        <row r="91">
          <cell r="C91" t="str">
            <v>VALE3</v>
          </cell>
        </row>
        <row r="92">
          <cell r="C92" t="str">
            <v>VIIA3</v>
          </cell>
        </row>
        <row r="93">
          <cell r="C93" t="str">
            <v>VBBR3</v>
          </cell>
        </row>
        <row r="94">
          <cell r="C94" t="str">
            <v>WEGE3</v>
          </cell>
        </row>
        <row r="95">
          <cell r="C95" t="str">
            <v>YDUQ3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24D83-F49B-43E9-9410-A6210DD35440}">
  <dimension ref="B1:AI103"/>
  <sheetViews>
    <sheetView showGridLines="0" tabSelected="1" zoomScale="80" zoomScaleNormal="80" workbookViewId="0"/>
  </sheetViews>
  <sheetFormatPr defaultColWidth="9.109375" defaultRowHeight="13.8" x14ac:dyDescent="0.3"/>
  <cols>
    <col min="1" max="1" width="2.77734375" style="1" customWidth="1"/>
    <col min="2" max="5" width="17" style="1" customWidth="1"/>
    <col min="6" max="6" width="66.5546875" style="1" bestFit="1" customWidth="1"/>
    <col min="7" max="8" width="16.77734375" style="1" customWidth="1"/>
    <col min="9" max="10" width="16.77734375" style="2" customWidth="1"/>
    <col min="11" max="12" width="16.77734375" style="1" customWidth="1"/>
    <col min="13" max="15" width="16.77734375" style="3" customWidth="1"/>
    <col min="16" max="16" width="2.77734375" style="1" customWidth="1"/>
    <col min="17" max="26" width="16.88671875" style="4" customWidth="1"/>
    <col min="27" max="27" width="2.77734375" style="1" customWidth="1"/>
    <col min="28" max="33" width="16.77734375" style="1" customWidth="1"/>
    <col min="34" max="34" width="16.77734375" style="7" customWidth="1"/>
    <col min="35" max="35" width="16.77734375" style="8" customWidth="1"/>
    <col min="36" max="16384" width="9.109375" style="1"/>
  </cols>
  <sheetData>
    <row r="1" spans="2:35" s="11" customFormat="1" ht="60" customHeight="1" x14ac:dyDescent="0.3">
      <c r="E1" s="12" t="s">
        <v>111</v>
      </c>
      <c r="G1" s="13"/>
      <c r="H1" s="13"/>
      <c r="I1" s="13"/>
      <c r="J1" s="13"/>
    </row>
    <row r="2" spans="2:35" ht="17.100000000000001" customHeight="1" x14ac:dyDescent="0.3">
      <c r="B2" s="16" t="s">
        <v>114</v>
      </c>
      <c r="C2" s="17"/>
      <c r="D2" s="25" cm="1">
        <f t="array" ref="D2">IF($D$3="",_xll.ECONOMATICA("IBOV","Date of Last Quote"),$D$3)</f>
        <v>45554</v>
      </c>
      <c r="E2" s="15" t="s">
        <v>117</v>
      </c>
      <c r="J2" s="1"/>
      <c r="M2" s="1"/>
      <c r="N2" s="1"/>
      <c r="W2" s="1"/>
      <c r="X2" s="1"/>
      <c r="Y2" s="1"/>
      <c r="Z2" s="1"/>
      <c r="AB2" s="5"/>
      <c r="AC2" s="5"/>
      <c r="AD2" s="6"/>
      <c r="AE2" s="5"/>
      <c r="AF2" s="5"/>
    </row>
    <row r="3" spans="2:35" ht="17.100000000000001" customHeight="1" thickBot="1" x14ac:dyDescent="0.35">
      <c r="B3" s="18" t="s">
        <v>115</v>
      </c>
      <c r="C3" s="19"/>
      <c r="D3" s="20"/>
      <c r="E3" s="15" t="s">
        <v>118</v>
      </c>
      <c r="J3" s="1"/>
      <c r="M3" s="1"/>
      <c r="N3" s="1"/>
      <c r="Q3" s="28" t="s">
        <v>1</v>
      </c>
      <c r="R3" s="28"/>
      <c r="S3" s="28"/>
      <c r="T3" s="28"/>
      <c r="U3" s="28"/>
      <c r="V3" s="28"/>
      <c r="W3" s="28"/>
      <c r="X3" s="28"/>
      <c r="Y3" s="28"/>
      <c r="Z3" s="28"/>
      <c r="AB3" s="27"/>
      <c r="AC3" s="27"/>
      <c r="AD3" s="27"/>
      <c r="AE3" s="27"/>
      <c r="AF3" s="27"/>
      <c r="AG3" s="27"/>
      <c r="AH3" s="27"/>
      <c r="AI3" s="27"/>
    </row>
    <row r="4" spans="2:35" ht="17.100000000000001" customHeight="1" thickTop="1" x14ac:dyDescent="0.3">
      <c r="B4" s="21" t="s">
        <v>116</v>
      </c>
      <c r="C4" s="22"/>
      <c r="D4" s="23" t="s">
        <v>90</v>
      </c>
      <c r="E4" s="24" t="s">
        <v>119</v>
      </c>
      <c r="J4" s="1"/>
      <c r="M4" s="1"/>
      <c r="N4" s="1"/>
      <c r="Q4" s="14"/>
      <c r="R4" s="14"/>
      <c r="S4" s="14"/>
      <c r="T4" s="14"/>
      <c r="U4" s="14"/>
      <c r="V4" s="14"/>
      <c r="W4" s="14"/>
      <c r="X4" s="14"/>
      <c r="Y4" s="14"/>
      <c r="Z4" s="14"/>
      <c r="AB4" s="26" t="s">
        <v>120</v>
      </c>
      <c r="AC4" s="10"/>
      <c r="AD4" s="10"/>
      <c r="AE4" s="10"/>
      <c r="AF4" s="10"/>
      <c r="AG4" s="10"/>
      <c r="AH4" s="10"/>
      <c r="AI4" s="10"/>
    </row>
    <row r="5" spans="2:35" ht="17.100000000000001" customHeight="1" thickBot="1" x14ac:dyDescent="0.35">
      <c r="L5" s="9"/>
      <c r="AB5" s="45" t="s">
        <v>0</v>
      </c>
      <c r="AC5" s="45"/>
      <c r="AD5" s="45"/>
      <c r="AE5" s="45"/>
      <c r="AF5" s="45"/>
      <c r="AG5" s="45"/>
      <c r="AH5" s="45"/>
      <c r="AI5" s="45"/>
    </row>
    <row r="6" spans="2:35" ht="48" thickTop="1" thickBot="1" x14ac:dyDescent="0.35">
      <c r="B6" s="29" t="str">
        <f>_xll.ECOSECURITIES("ADR","Active",,"BRA","XNYS")</f>
        <v>Código</v>
      </c>
      <c r="C6" s="30" t="str">
        <f>_xll.ECONOMATICA($B$7:$B$101,"name")</f>
        <v>Nome</v>
      </c>
      <c r="D6" s="30" t="str">
        <f>_xll.ECONOMATICA($B$7:$B$101,"ticker")</f>
        <v>Código</v>
      </c>
      <c r="E6" s="30" t="str">
        <f>_xll.ECONOMATICA($B$7:$B$101,"class")</f>
        <v>Classe</v>
      </c>
      <c r="F6" s="30" t="str">
        <f>_xll.ECONOMATICA($B$7:$B$101,"Sector NAICS",,,,,,,,,,{"nivnaics=2"})</f>
        <v>Setor NAICS nivel 2</v>
      </c>
      <c r="G6" s="31" t="str">
        <f>_xll.ECONOMATICA($B$7:$B$101,"Date of Last Quote")</f>
        <v>Data da Últ Cotação</v>
      </c>
      <c r="H6" s="31" t="str">
        <f>_xll.ECONOMATICA($B$7:$B$101,"Series Start Date",,,,,,,,,"Data do Início da Série")</f>
        <v>Data do Início da Série</v>
      </c>
      <c r="I6" s="32" t="str">
        <f>_xll.ECONOMATICA($B$7:$B$101,"close",,IF(D2="","LATEST",D2),,,,,,,"Fechamento (US$)")</f>
        <v>Fechamento (US$)</v>
      </c>
      <c r="J6" s="32" t="str">
        <f>_xll.ECONOMATICA($B$7:$B$101,"Max of the serie","52W",IF(D2="","LATEST",D2),,,,,,,"Máximo do Fechamento 52 Semanas (US$)")</f>
        <v>Máximo do Fechamento 52 Semanas (US$)</v>
      </c>
      <c r="K6" s="31" t="s">
        <v>88</v>
      </c>
      <c r="L6" s="33" t="str">
        <f>_xll.ECONOMATICA($B$7:$B$101,"Max of the serie","52W",IF(D2="","LATEST",D2),,,,,,,"Data do Máximo 52 (W)",{"std.tec.dtovlr=true"})</f>
        <v>Data do Máximo 52 (W)</v>
      </c>
      <c r="M6" s="34" t="str">
        <f>_xll.ECONOMATICA($B$7:$B$101,"Volume$",,IF(D2="","LATEST",D2),,,,$D$4,,,"Volume do dia (US$)")</f>
        <v>Volume do dia (US$)</v>
      </c>
      <c r="N6" s="34" t="str">
        <f>_xll.ECONOMATICA($B$7:$B$101,"Hist Average","3M",IF(D2="","LATEST",D2),,,,$D$4,,,"Volume Médio 3M (US$)",{"std.tec.cals=7"})</f>
        <v>Volume Médio 3M (US$)</v>
      </c>
      <c r="O6" s="35" t="s">
        <v>89</v>
      </c>
      <c r="Q6" s="36" t="str">
        <f>_xll.ECONOMATICA($B$7:$B$101,"return","1D",IF(D2="","LATEST",D2),,,,"DECIMAL",,,"Retorno 1D")</f>
        <v>Retorno 1D</v>
      </c>
      <c r="R6" s="37" t="str">
        <f>_xll.ECONOMATICA($B$7:$B$101,"Premium","1D",IF(D2="","LATEST",D2),,,,"decimal",,,"Prêmio vs S&amp;P 500 1D",{"tc.dft=true";"std.tec.stt.bmk=0:2284,1:2284,2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Prêmio vs S&amp;P 500 1D</v>
      </c>
      <c r="S6" s="37" t="str">
        <f>_xll.ECONOMATICA($B$7:$B$101,"return","1M",IF(D2="","LATEST",D2),,,,"DECIMAL",,,"Retorno 1M")</f>
        <v>Retorno 1M</v>
      </c>
      <c r="T6" s="37" t="str">
        <f>_xll.ECONOMATICA($B$7:$B$101,"Premium","1M",IF(D2="","LATEST",D2),,,,"decimal",,,"Prêmio vs S&amp;P 500 1M",{"tc.dft=true";"std.tec.stt.bmk=0:2284,1:2284,2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Prêmio vs S&amp;P 500 1M</v>
      </c>
      <c r="U6" s="37" t="str">
        <f>_xll.ECONOMATICA($B$7:$B$101,"return","12M",IF(D2="","LATEST",D2),,,,"DECIMAL",,,"Retorno 12M")</f>
        <v>Retorno 12M</v>
      </c>
      <c r="V6" s="37" t="str">
        <f>_xll.ECONOMATICA($B$7:$B$101,"Premium","12M",IF(D2="","LATEST",D2),,,,"decimal",,,"Prêmio vs S&amp;P 500 12M",{"tc.dft=true";"std.tec.stt.bmk=0:2284,1:2284,2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Prêmio vs S&amp;P 500 12M</v>
      </c>
      <c r="W6" s="37" t="str">
        <f>_xll.ECONOMATICA($B$7:$B$101,"return","36M",IF(D2="","LATEST",D2),,,,"DECIMAL",,,"Retorno 36M")</f>
        <v>Retorno 36M</v>
      </c>
      <c r="X6" s="37" t="str">
        <f>_xll.ECONOMATICA($B$7:$B$101,"Premium","36M",IF(D2="","LATEST",D2),,,,"decimal",,,"Prêmio vs S&amp;P 500 36M",{"tc.dft=true";"std.tec.stt.bmk=0:2284,1:2284,2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Prêmio vs S&amp;P 500 36M</v>
      </c>
      <c r="Y6" s="37" t="str">
        <f>_xll.ECONOMATICA($B$7:$B$101,"return","YTD",IF(D2="","LATEST",D2),,,,"DECIMAL",,,"Retorno no Ano")</f>
        <v>Retorno no Ano</v>
      </c>
      <c r="Z6" s="38" t="str">
        <f>_xll.ECONOMATICA($B$7:$B$101,"Premium","YTD",IF(D2="","LATEST",D2),,,,"decimal",,,"Prêmio vs S&amp;P 500 no Ano",{"tc.dft=true";"std.tec.stt.bmk=0:2284,1:2284,2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fordpr=1"})</f>
        <v>Prêmio vs S&amp;P 500 no Ano</v>
      </c>
      <c r="AB6" s="39" t="str">
        <f>_xll.ECONOMATICA($B$7:$B$101,"Volatility",$AB$5,IF(D2="","LATEST",D2),,,,"DECIMAL",,,"Volatilidade "&amp;$AB$5)</f>
        <v>Volatilidade 12M</v>
      </c>
      <c r="AC6" s="40" t="str">
        <f>_xll.ECONOMATICA($B$7:$B$101,"VAR %",$AB$5,IF(D2="","LATEST",D2),,,,"decimal",,,"Var 95% 1D (Últ. 12M)")</f>
        <v>Var 95% 1D (Últ. 12M)</v>
      </c>
      <c r="AD6" s="40" t="str">
        <f>_xll.ECONOMATICA($B$7:$B$101,"Sharpe",$AB$5,"D-0",,,,,,,"Sharpe "&amp;$AB$5)</f>
        <v>Sharpe 12M</v>
      </c>
      <c r="AE6" s="41" t="str">
        <f>_xll.ECONOMATICA($B$7:$B$101,"Return M",$AB$5,IF(D2="","LATEST",D2),,,,"DECIMAL",,,"Máximo Retorno Mensal "&amp;$AB$5)</f>
        <v>Máximo Retorno Mensal 12M</v>
      </c>
      <c r="AF6" s="41" t="str">
        <f>_xll.ECONOMATICA($B$7:$B$101,"Return M",$AB$5,IF(D2="","LATEST",D2),,,,"DECIMAL",,,"Mínimo Retorno Mensal "&amp;$AB$5,{"std.tec.dret.mom=true"})</f>
        <v>Mínimo Retorno Mensal 12M</v>
      </c>
      <c r="AG6" s="42" t="str">
        <f>_xll.ECONOMATICA($B$7:$B$101,"Number Premium",$AB$5,IF(D2="","LATEST",D2),,,,,,,"Meses Acima do S&amp;P 500 "&amp;$AB$5,{"std.tec.stt.bmk=0:2284,1:2284,2:79083,3:0,4:0,5:0,6:0,7:0,8:0,9:0,10:0,11:0,12:0,13:0,14:0,15:0,16:0,17:0,18:0,19:0,20:0,21:0,22:0,23:0,24:0,25:0,26:0,27:0,28:0,29:0,30:0,31:0,";"std.tec.stt.bmk=32:0,33:0,34:0,35:0,36:0,37:0,38:0,39:0,40:0,41:0,42:0,43:0,44:0,45:0,46:0,47:0,48:0,49:0,50:0,51:0,52:0,53:0,54:0,55:0,56:0,57:0,58:0,59:0,60:0,61:0,62:0,63:0,64:0,65:0,66:0,67:0,68:0,69:0,70:0,71:0,72:0,73:0,74:0,75:0,76:0,77:0,78:0,79:0";"std.tec.dret.noprc=true"})</f>
        <v>Meses Acima do S&amp;P 500 12M</v>
      </c>
      <c r="AH6" s="43" t="str">
        <f>_xll.ECONOMATICA($B$7:$B$101,"Div Yld (start)",$AB$5,IF(D2="","LATEST",D2),,,,"decimal",,,"Dividend Yield % "&amp;$AB$5)</f>
        <v>Dividend Yield % 12M</v>
      </c>
      <c r="AI6" s="44" t="str">
        <f>_xll.ECONOMATICA($B$7:$B$101,"Divid per Share",$AB$5,IF(D2="","LATEST",D2),,,,,,,"Dividendos e JCP por Ação (R$) "&amp;$AB$5)</f>
        <v>Dividendos e JCP por Ação (R$) 12M</v>
      </c>
    </row>
    <row r="7" spans="2:35" ht="16.2" thickTop="1" x14ac:dyDescent="0.3">
      <c r="B7" s="46" t="s">
        <v>2</v>
      </c>
      <c r="C7" s="48" t="s">
        <v>25</v>
      </c>
      <c r="D7" s="48" t="s">
        <v>45</v>
      </c>
      <c r="E7" s="48" t="s">
        <v>68</v>
      </c>
      <c r="F7" s="49" t="s">
        <v>77</v>
      </c>
      <c r="G7" s="50">
        <v>45554</v>
      </c>
      <c r="H7" s="50">
        <v>36978</v>
      </c>
      <c r="I7" s="51">
        <v>2.39</v>
      </c>
      <c r="J7" s="51">
        <v>2.84</v>
      </c>
      <c r="K7" s="52">
        <f>IFERROR(I7/J7,"")</f>
        <v>0.84154929577464799</v>
      </c>
      <c r="L7" s="50">
        <v>45287</v>
      </c>
      <c r="M7" s="53">
        <v>68420.881760000004</v>
      </c>
      <c r="N7" s="53">
        <v>55093.762568999999</v>
      </c>
      <c r="O7" s="54">
        <f>IFERROR(M7/N7,"")</f>
        <v>1.2418988751096638</v>
      </c>
      <c r="P7" s="55"/>
      <c r="Q7" s="56">
        <v>0</v>
      </c>
      <c r="R7" s="57">
        <v>-1.6976786407999999E-2</v>
      </c>
      <c r="S7" s="57">
        <v>-1.2396694214E-2</v>
      </c>
      <c r="T7" s="57">
        <v>-3.118865249E-2</v>
      </c>
      <c r="U7" s="57">
        <v>-7.8046959186000006E-2</v>
      </c>
      <c r="V7" s="57">
        <v>-0.36375899465</v>
      </c>
      <c r="W7" s="57">
        <v>-0.11579366790999999</v>
      </c>
      <c r="X7" s="57">
        <v>-0.40468446171</v>
      </c>
      <c r="Y7" s="57">
        <v>-0.14642857142999999</v>
      </c>
      <c r="Z7" s="58">
        <v>-0.34429935507999998</v>
      </c>
      <c r="AA7" s="55"/>
      <c r="AB7" s="59">
        <v>0.24582955324</v>
      </c>
      <c r="AC7" s="60">
        <v>2.5338763824E-2</v>
      </c>
      <c r="AD7" s="61">
        <v>-0.36193019642000002</v>
      </c>
      <c r="AE7" s="60">
        <v>0.10194174757</v>
      </c>
      <c r="AF7" s="60">
        <v>-7.6576576576999997E-2</v>
      </c>
      <c r="AG7" s="48">
        <v>4</v>
      </c>
      <c r="AH7" s="62">
        <v>5.3941025641E-2</v>
      </c>
      <c r="AI7" s="63">
        <v>0.147259</v>
      </c>
    </row>
    <row r="8" spans="2:35" ht="15.6" x14ac:dyDescent="0.3">
      <c r="B8" s="79" t="s">
        <v>91</v>
      </c>
      <c r="C8" s="80" t="s">
        <v>98</v>
      </c>
      <c r="D8" s="80" t="s">
        <v>104</v>
      </c>
      <c r="E8" s="80" t="s">
        <v>68</v>
      </c>
      <c r="F8" s="81" t="s">
        <v>85</v>
      </c>
      <c r="G8" s="82">
        <v>45554</v>
      </c>
      <c r="H8" s="82">
        <v>44263</v>
      </c>
      <c r="I8" s="83">
        <v>7.67</v>
      </c>
      <c r="J8" s="83">
        <v>15.05</v>
      </c>
      <c r="K8" s="84">
        <f t="shared" ref="K8:K71" si="0">IFERROR(I8/J8,"")</f>
        <v>0.50963455149501657</v>
      </c>
      <c r="L8" s="82">
        <v>45371</v>
      </c>
      <c r="M8" s="85">
        <v>3825.6119199999998</v>
      </c>
      <c r="N8" s="85">
        <v>3672.1297605</v>
      </c>
      <c r="O8" s="86">
        <f t="shared" ref="O8:O71" si="1">IFERROR(M8/N8,"")</f>
        <v>1.0417964967226816</v>
      </c>
      <c r="P8" s="55"/>
      <c r="Q8" s="87">
        <v>-4.3640897757000002E-2</v>
      </c>
      <c r="R8" s="88">
        <v>-6.0617684164999998E-2</v>
      </c>
      <c r="S8" s="88">
        <v>-0.22446916077000001</v>
      </c>
      <c r="T8" s="88">
        <v>-0.24326111904</v>
      </c>
      <c r="U8" s="88">
        <v>-0.37489812551000001</v>
      </c>
      <c r="V8" s="88">
        <v>-0.66061016097000003</v>
      </c>
      <c r="W8" s="88">
        <v>-0.57021585004999997</v>
      </c>
      <c r="X8" s="88">
        <v>-0.85910664384000002</v>
      </c>
      <c r="Y8" s="88">
        <v>-0.44500723589000002</v>
      </c>
      <c r="Z8" s="89">
        <v>-0.64287801955000001</v>
      </c>
      <c r="AA8" s="55"/>
      <c r="AB8" s="90">
        <v>0.43948705358000001</v>
      </c>
      <c r="AC8" s="91">
        <v>4.5528617898000001E-2</v>
      </c>
      <c r="AD8" s="92">
        <v>-0.77063426254</v>
      </c>
      <c r="AE8" s="91">
        <v>0.21996303142000001</v>
      </c>
      <c r="AF8" s="91">
        <v>-0.20240137221000001</v>
      </c>
      <c r="AG8" s="80">
        <v>3</v>
      </c>
      <c r="AH8" s="93">
        <v>0</v>
      </c>
      <c r="AI8" s="94">
        <v>0</v>
      </c>
    </row>
    <row r="9" spans="2:35" ht="15.6" x14ac:dyDescent="0.3">
      <c r="B9" s="47" t="s">
        <v>92</v>
      </c>
      <c r="C9" s="64" t="s">
        <v>99</v>
      </c>
      <c r="D9" s="64" t="s">
        <v>105</v>
      </c>
      <c r="E9" s="64" t="s">
        <v>69</v>
      </c>
      <c r="F9" s="65" t="s">
        <v>84</v>
      </c>
      <c r="G9" s="66">
        <v>45554</v>
      </c>
      <c r="H9" s="66">
        <v>42836</v>
      </c>
      <c r="I9" s="67">
        <v>3.18</v>
      </c>
      <c r="J9" s="67">
        <v>10.93</v>
      </c>
      <c r="K9" s="68">
        <f t="shared" si="0"/>
        <v>0.29094236047575484</v>
      </c>
      <c r="L9" s="66">
        <v>45258</v>
      </c>
      <c r="M9" s="69">
        <v>11731.64964</v>
      </c>
      <c r="N9" s="69">
        <v>9895.2263769000001</v>
      </c>
      <c r="O9" s="70">
        <f t="shared" si="1"/>
        <v>1.1855867863101197</v>
      </c>
      <c r="P9" s="55"/>
      <c r="Q9" s="71">
        <v>-6.2500000003999998E-3</v>
      </c>
      <c r="R9" s="72">
        <v>-2.3226786408000001E-2</v>
      </c>
      <c r="S9" s="72">
        <v>-0.26218097448</v>
      </c>
      <c r="T9" s="72">
        <v>-0.28097293275000002</v>
      </c>
      <c r="U9" s="72">
        <v>-0.61547762999</v>
      </c>
      <c r="V9" s="72">
        <v>-0.90118966545000001</v>
      </c>
      <c r="W9" s="72">
        <v>-0.83898734177000001</v>
      </c>
      <c r="X9" s="72">
        <v>-1.1278781356000001</v>
      </c>
      <c r="Y9" s="72">
        <v>-0.67182662539000004</v>
      </c>
      <c r="Z9" s="73">
        <v>-0.86969740904000004</v>
      </c>
      <c r="AA9" s="55"/>
      <c r="AB9" s="74">
        <v>0.77447124047000004</v>
      </c>
      <c r="AC9" s="75">
        <v>8.0494273064000005E-2</v>
      </c>
      <c r="AD9" s="76">
        <v>-0.64408243649999997</v>
      </c>
      <c r="AE9" s="75">
        <v>0.36315789473999999</v>
      </c>
      <c r="AF9" s="75">
        <v>-0.33412322275</v>
      </c>
      <c r="AG9" s="64">
        <v>4</v>
      </c>
      <c r="AH9" s="77">
        <v>0</v>
      </c>
      <c r="AI9" s="78">
        <v>0</v>
      </c>
    </row>
    <row r="10" spans="2:35" ht="15.6" x14ac:dyDescent="0.3">
      <c r="B10" s="79" t="s">
        <v>3</v>
      </c>
      <c r="C10" s="80" t="s">
        <v>26</v>
      </c>
      <c r="D10" s="80" t="s">
        <v>46</v>
      </c>
      <c r="E10" s="80" t="s">
        <v>68</v>
      </c>
      <c r="F10" s="81" t="s">
        <v>78</v>
      </c>
      <c r="G10" s="82">
        <v>45554</v>
      </c>
      <c r="H10" s="82">
        <v>40981</v>
      </c>
      <c r="I10" s="83">
        <v>2.46</v>
      </c>
      <c r="J10" s="83">
        <v>3.0416188577000001</v>
      </c>
      <c r="K10" s="84">
        <f t="shared" si="0"/>
        <v>0.80877983570242373</v>
      </c>
      <c r="L10" s="82">
        <v>45289</v>
      </c>
      <c r="M10" s="85">
        <v>16.20402</v>
      </c>
      <c r="N10" s="85">
        <v>60.187368823</v>
      </c>
      <c r="O10" s="86">
        <f t="shared" si="1"/>
        <v>0.26922625655314902</v>
      </c>
      <c r="P10" s="55"/>
      <c r="Q10" s="87">
        <v>-8.0645161287999992E-3</v>
      </c>
      <c r="R10" s="88">
        <v>-2.5041302537000001E-2</v>
      </c>
      <c r="S10" s="88">
        <v>-6.7010935492000004E-2</v>
      </c>
      <c r="T10" s="88">
        <v>-8.5802893766999996E-2</v>
      </c>
      <c r="U10" s="88">
        <v>-2.1464122371999999E-2</v>
      </c>
      <c r="V10" s="88">
        <v>-0.30717615784000002</v>
      </c>
      <c r="W10" s="88">
        <v>-2.9392651790000002E-2</v>
      </c>
      <c r="X10" s="88">
        <v>-0.31828344558999999</v>
      </c>
      <c r="Y10" s="88">
        <v>-0.19122016428999999</v>
      </c>
      <c r="Z10" s="89">
        <v>-0.38909094793999999</v>
      </c>
      <c r="AA10" s="55"/>
      <c r="AB10" s="90">
        <v>0.49703728649000001</v>
      </c>
      <c r="AC10" s="91">
        <v>5.1334449725000002E-2</v>
      </c>
      <c r="AD10" s="92">
        <v>0.12415304112</v>
      </c>
      <c r="AE10" s="91">
        <v>0.22966194916999999</v>
      </c>
      <c r="AF10" s="91">
        <v>-0.1185093696</v>
      </c>
      <c r="AG10" s="80">
        <v>3</v>
      </c>
      <c r="AH10" s="93">
        <v>8.5380727273000001E-2</v>
      </c>
      <c r="AI10" s="94">
        <v>0.23479700000000001</v>
      </c>
    </row>
    <row r="11" spans="2:35" ht="15.6" x14ac:dyDescent="0.3">
      <c r="B11" s="47" t="s">
        <v>4</v>
      </c>
      <c r="C11" s="64" t="s">
        <v>26</v>
      </c>
      <c r="D11" s="64" t="s">
        <v>47</v>
      </c>
      <c r="E11" s="64" t="s">
        <v>69</v>
      </c>
      <c r="F11" s="65" t="s">
        <v>78</v>
      </c>
      <c r="G11" s="66">
        <v>45554</v>
      </c>
      <c r="H11" s="66">
        <v>37216</v>
      </c>
      <c r="I11" s="67">
        <v>2.75</v>
      </c>
      <c r="J11" s="67">
        <v>3.3952195200999999</v>
      </c>
      <c r="K11" s="68">
        <f t="shared" si="0"/>
        <v>0.80996235551773799</v>
      </c>
      <c r="L11" s="66">
        <v>45287</v>
      </c>
      <c r="M11" s="69">
        <v>112936.39225</v>
      </c>
      <c r="N11" s="69">
        <v>61485.269138000003</v>
      </c>
      <c r="O11" s="70">
        <f t="shared" si="1"/>
        <v>1.8368040643446</v>
      </c>
      <c r="P11" s="55"/>
      <c r="Q11" s="71">
        <v>-7.2202166066000001E-3</v>
      </c>
      <c r="R11" s="72">
        <v>-2.4197003014999999E-2</v>
      </c>
      <c r="S11" s="72">
        <v>-5.7056438066999997E-2</v>
      </c>
      <c r="T11" s="72">
        <v>-7.5848396341999996E-2</v>
      </c>
      <c r="U11" s="72">
        <v>-5.3033918702999998E-3</v>
      </c>
      <c r="V11" s="72">
        <v>-0.29101542733000002</v>
      </c>
      <c r="W11" s="72">
        <v>-4.6171534035000003E-2</v>
      </c>
      <c r="X11" s="72">
        <v>-0.33506232783000001</v>
      </c>
      <c r="Y11" s="72">
        <v>-0.17846675369000001</v>
      </c>
      <c r="Z11" s="73">
        <v>-0.37633753734999997</v>
      </c>
      <c r="AA11" s="55"/>
      <c r="AB11" s="74">
        <v>0.33163211995000003</v>
      </c>
      <c r="AC11" s="75">
        <v>3.3775987819E-2</v>
      </c>
      <c r="AD11" s="76">
        <v>2.2244163803000001E-2</v>
      </c>
      <c r="AE11" s="75">
        <v>0.25422098192999998</v>
      </c>
      <c r="AF11" s="75">
        <v>-0.11329374406999999</v>
      </c>
      <c r="AG11" s="64">
        <v>4</v>
      </c>
      <c r="AH11" s="77">
        <v>8.5522847681999997E-2</v>
      </c>
      <c r="AI11" s="78">
        <v>0.25827899999999998</v>
      </c>
    </row>
    <row r="12" spans="2:35" ht="15.6" x14ac:dyDescent="0.3">
      <c r="B12" s="79" t="s">
        <v>5</v>
      </c>
      <c r="C12" s="80" t="s">
        <v>27</v>
      </c>
      <c r="D12" s="80" t="s">
        <v>48</v>
      </c>
      <c r="E12" s="80" t="s">
        <v>68</v>
      </c>
      <c r="F12" s="81" t="s">
        <v>73</v>
      </c>
      <c r="G12" s="82">
        <v>45554</v>
      </c>
      <c r="H12" s="82">
        <v>41221</v>
      </c>
      <c r="I12" s="83">
        <v>4.79</v>
      </c>
      <c r="J12" s="83">
        <v>5.5</v>
      </c>
      <c r="K12" s="84">
        <f t="shared" si="0"/>
        <v>0.87090909090909097</v>
      </c>
      <c r="L12" s="82">
        <v>45287</v>
      </c>
      <c r="M12" s="85">
        <v>225.18269000000001</v>
      </c>
      <c r="N12" s="85">
        <v>173.16448237</v>
      </c>
      <c r="O12" s="86">
        <f t="shared" si="1"/>
        <v>1.3003976734608478</v>
      </c>
      <c r="P12" s="55"/>
      <c r="Q12" s="87">
        <v>-1.2371134020000001E-2</v>
      </c>
      <c r="R12" s="88">
        <v>-2.9347920428E-2</v>
      </c>
      <c r="S12" s="88">
        <v>0</v>
      </c>
      <c r="T12" s="88">
        <v>-1.8791958274999999E-2</v>
      </c>
      <c r="U12" s="88">
        <v>-5.3768905569999997E-2</v>
      </c>
      <c r="V12" s="88">
        <v>-0.33948094102999998</v>
      </c>
      <c r="W12" s="88">
        <v>0.25182310771999999</v>
      </c>
      <c r="X12" s="88">
        <v>-3.7067686080000002E-2</v>
      </c>
      <c r="Y12" s="88">
        <v>-9.2803030302999995E-2</v>
      </c>
      <c r="Z12" s="89">
        <v>-0.29067381396000003</v>
      </c>
      <c r="AA12" s="55"/>
      <c r="AB12" s="90">
        <v>0.27182282125000001</v>
      </c>
      <c r="AC12" s="91">
        <v>2.8030304818E-2</v>
      </c>
      <c r="AD12" s="92">
        <v>-0.21546879647</v>
      </c>
      <c r="AE12" s="91">
        <v>8.8659793814999999E-2</v>
      </c>
      <c r="AF12" s="91">
        <v>-4.9242424243000002E-2</v>
      </c>
      <c r="AG12" s="80">
        <v>5</v>
      </c>
      <c r="AH12" s="93">
        <v>0.11305873014999999</v>
      </c>
      <c r="AI12" s="94">
        <v>0.64104300000000003</v>
      </c>
    </row>
    <row r="13" spans="2:35" ht="15.6" x14ac:dyDescent="0.3">
      <c r="B13" s="47" t="s">
        <v>6</v>
      </c>
      <c r="C13" s="64" t="s">
        <v>28</v>
      </c>
      <c r="D13" s="64" t="s">
        <v>49</v>
      </c>
      <c r="E13" s="64" t="s">
        <v>70</v>
      </c>
      <c r="F13" s="65" t="s">
        <v>74</v>
      </c>
      <c r="G13" s="66">
        <v>45554</v>
      </c>
      <c r="H13" s="66">
        <v>36151</v>
      </c>
      <c r="I13" s="67">
        <v>7.04</v>
      </c>
      <c r="J13" s="67">
        <v>10.9</v>
      </c>
      <c r="K13" s="68">
        <f t="shared" si="0"/>
        <v>0.64587155963302756</v>
      </c>
      <c r="L13" s="66">
        <v>45378</v>
      </c>
      <c r="M13" s="69">
        <v>6996.9785599999996</v>
      </c>
      <c r="N13" s="69">
        <v>4351.3866066999999</v>
      </c>
      <c r="O13" s="70">
        <f t="shared" si="1"/>
        <v>1.6079882557956304</v>
      </c>
      <c r="P13" s="55"/>
      <c r="Q13" s="71">
        <v>-3.1636863823000003E-2</v>
      </c>
      <c r="R13" s="72">
        <v>-4.8613650230999998E-2</v>
      </c>
      <c r="S13" s="72">
        <v>0.11041009463</v>
      </c>
      <c r="T13" s="72">
        <v>9.1618136362999994E-2</v>
      </c>
      <c r="U13" s="72">
        <v>-0.25423728814000002</v>
      </c>
      <c r="V13" s="72">
        <v>-0.53994932360000003</v>
      </c>
      <c r="W13" s="72">
        <v>-0.67688384296000004</v>
      </c>
      <c r="X13" s="72">
        <v>-0.96577463675999997</v>
      </c>
      <c r="Y13" s="72">
        <v>-0.20181405895999999</v>
      </c>
      <c r="Z13" s="73">
        <v>-0.39968484260999998</v>
      </c>
      <c r="AA13" s="55"/>
      <c r="AB13" s="74">
        <v>0.52037702832999999</v>
      </c>
      <c r="AC13" s="75">
        <v>5.4325689461999997E-2</v>
      </c>
      <c r="AD13" s="76">
        <v>-0.34304191639999998</v>
      </c>
      <c r="AE13" s="75">
        <v>0.24321133412000001</v>
      </c>
      <c r="AF13" s="75">
        <v>-0.22168087698</v>
      </c>
      <c r="AG13" s="64">
        <v>5</v>
      </c>
      <c r="AH13" s="77">
        <v>0</v>
      </c>
      <c r="AI13" s="78">
        <v>0</v>
      </c>
    </row>
    <row r="14" spans="2:35" ht="15.6" x14ac:dyDescent="0.3">
      <c r="B14" s="79" t="s">
        <v>7</v>
      </c>
      <c r="C14" s="80" t="s">
        <v>29</v>
      </c>
      <c r="D14" s="80" t="s">
        <v>50</v>
      </c>
      <c r="E14" s="80" t="s">
        <v>68</v>
      </c>
      <c r="F14" s="81" t="s">
        <v>79</v>
      </c>
      <c r="G14" s="82">
        <v>45554</v>
      </c>
      <c r="H14" s="82">
        <v>38819</v>
      </c>
      <c r="I14" s="83">
        <v>4.6100000000000003</v>
      </c>
      <c r="J14" s="83">
        <v>4.75</v>
      </c>
      <c r="K14" s="84">
        <f t="shared" si="0"/>
        <v>0.97052631578947379</v>
      </c>
      <c r="L14" s="82">
        <v>45525</v>
      </c>
      <c r="M14" s="85">
        <v>11725.89458</v>
      </c>
      <c r="N14" s="85">
        <v>10234.685101999999</v>
      </c>
      <c r="O14" s="86">
        <f t="shared" si="1"/>
        <v>1.1457015494994172</v>
      </c>
      <c r="P14" s="55"/>
      <c r="Q14" s="87">
        <v>3.3632286995000003E-2</v>
      </c>
      <c r="R14" s="88">
        <v>1.6655500587000001E-2</v>
      </c>
      <c r="S14" s="88">
        <v>-1.2847965737E-2</v>
      </c>
      <c r="T14" s="88">
        <v>-3.1639924012999997E-2</v>
      </c>
      <c r="U14" s="88">
        <v>1.3641025641</v>
      </c>
      <c r="V14" s="88">
        <v>1.0783905286</v>
      </c>
      <c r="W14" s="88">
        <v>4.7727272728000002E-2</v>
      </c>
      <c r="X14" s="88">
        <v>-0.24116352107</v>
      </c>
      <c r="Y14" s="88">
        <v>0.65827338130000002</v>
      </c>
      <c r="Z14" s="89">
        <v>0.46040259764000002</v>
      </c>
      <c r="AA14" s="55"/>
      <c r="AB14" s="90">
        <v>0.45498602077</v>
      </c>
      <c r="AC14" s="91">
        <v>4.760433494E-2</v>
      </c>
      <c r="AD14" s="92">
        <v>3.2905816945000002</v>
      </c>
      <c r="AE14" s="91">
        <v>0.41062801931999998</v>
      </c>
      <c r="AF14" s="91">
        <v>-7.6167076168000003E-2</v>
      </c>
      <c r="AG14" s="80">
        <v>8</v>
      </c>
      <c r="AH14" s="93">
        <v>0</v>
      </c>
      <c r="AI14" s="94">
        <v>0</v>
      </c>
    </row>
    <row r="15" spans="2:35" ht="15.6" x14ac:dyDescent="0.3">
      <c r="B15" s="47" t="s">
        <v>8</v>
      </c>
      <c r="C15" s="64" t="s">
        <v>30</v>
      </c>
      <c r="D15" s="64" t="s">
        <v>51</v>
      </c>
      <c r="E15" s="64" t="s">
        <v>68</v>
      </c>
      <c r="F15" s="65" t="s">
        <v>80</v>
      </c>
      <c r="G15" s="66">
        <v>45554</v>
      </c>
      <c r="H15" s="66">
        <v>39245</v>
      </c>
      <c r="I15" s="67">
        <v>2.67</v>
      </c>
      <c r="J15" s="67">
        <v>4.13</v>
      </c>
      <c r="K15" s="68">
        <f t="shared" si="0"/>
        <v>0.64648910411622273</v>
      </c>
      <c r="L15" s="66">
        <v>45195</v>
      </c>
      <c r="M15" s="69">
        <v>0.85707</v>
      </c>
      <c r="N15" s="69">
        <v>10.657916275</v>
      </c>
      <c r="O15" s="70">
        <f t="shared" si="1"/>
        <v>8.0416281934059392E-2</v>
      </c>
      <c r="P15" s="55"/>
      <c r="Q15" s="71">
        <v>2.6923076923E-2</v>
      </c>
      <c r="R15" s="72">
        <v>9.9462905145999998E-3</v>
      </c>
      <c r="S15" s="72">
        <v>6.7999999998999999E-2</v>
      </c>
      <c r="T15" s="72">
        <v>4.9208041724E-2</v>
      </c>
      <c r="U15" s="72">
        <v>-0.35507246377000001</v>
      </c>
      <c r="V15" s="72">
        <v>-0.64078449923000003</v>
      </c>
      <c r="W15" s="72">
        <v>0.19689655172000001</v>
      </c>
      <c r="X15" s="72">
        <v>-9.1994242074999996E-2</v>
      </c>
      <c r="Y15" s="72">
        <v>-0.15238095237999999</v>
      </c>
      <c r="Z15" s="73">
        <v>-0.35025173603999998</v>
      </c>
      <c r="AA15" s="55"/>
      <c r="AB15" s="74">
        <v>0.47679238489999998</v>
      </c>
      <c r="AC15" s="75">
        <v>4.7872388173999997E-2</v>
      </c>
      <c r="AD15" s="76">
        <v>-0.68162441954999997</v>
      </c>
      <c r="AE15" s="75">
        <v>0.13614349776000001</v>
      </c>
      <c r="AF15" s="75">
        <v>-0.20689655171999999</v>
      </c>
      <c r="AG15" s="64">
        <v>4</v>
      </c>
      <c r="AH15" s="77">
        <v>0</v>
      </c>
      <c r="AI15" s="78">
        <v>0</v>
      </c>
    </row>
    <row r="16" spans="2:35" ht="15.6" x14ac:dyDescent="0.3">
      <c r="B16" s="79" t="s">
        <v>9</v>
      </c>
      <c r="C16" s="80" t="s">
        <v>30</v>
      </c>
      <c r="D16" s="80" t="s">
        <v>52</v>
      </c>
      <c r="E16" s="80" t="s">
        <v>69</v>
      </c>
      <c r="F16" s="81" t="s">
        <v>80</v>
      </c>
      <c r="G16" s="82">
        <v>45554</v>
      </c>
      <c r="H16" s="82">
        <v>35677</v>
      </c>
      <c r="I16" s="83">
        <v>2.1</v>
      </c>
      <c r="J16" s="83">
        <v>2.12</v>
      </c>
      <c r="K16" s="84"/>
      <c r="L16" s="82">
        <v>45552</v>
      </c>
      <c r="M16" s="85">
        <v>2427.2345999999998</v>
      </c>
      <c r="N16" s="85">
        <v>3039.2896409</v>
      </c>
      <c r="O16" s="86">
        <f t="shared" si="1"/>
        <v>0.79861904812772055</v>
      </c>
      <c r="P16" s="55"/>
      <c r="Q16" s="87">
        <v>-4.7393364939000001E-3</v>
      </c>
      <c r="R16" s="88">
        <v>-2.1716122902E-2</v>
      </c>
      <c r="S16" s="88">
        <v>1.4292190781999999E-2</v>
      </c>
      <c r="T16" s="88">
        <v>-4.4997674922000004E-3</v>
      </c>
      <c r="U16" s="88">
        <v>0.22467198351000001</v>
      </c>
      <c r="V16" s="88">
        <v>-6.1040051953000003E-2</v>
      </c>
      <c r="W16" s="88">
        <v>1.0590188609</v>
      </c>
      <c r="X16" s="88">
        <v>0.77012806709000003</v>
      </c>
      <c r="Y16" s="88">
        <v>0.28995883068</v>
      </c>
      <c r="Z16" s="89">
        <v>9.2088047024000003E-2</v>
      </c>
      <c r="AA16" s="55"/>
      <c r="AB16" s="90">
        <v>0.34499125776</v>
      </c>
      <c r="AC16" s="91">
        <v>3.5539708513E-2</v>
      </c>
      <c r="AD16" s="92">
        <v>0.71597161010999999</v>
      </c>
      <c r="AE16" s="91">
        <v>0.12563554405999999</v>
      </c>
      <c r="AF16" s="91">
        <v>-6.1983471073E-2</v>
      </c>
      <c r="AG16" s="80">
        <v>6</v>
      </c>
      <c r="AH16" s="93">
        <v>0.15135244276000001</v>
      </c>
      <c r="AI16" s="94">
        <v>0.30503338458000001</v>
      </c>
    </row>
    <row r="17" spans="2:35" ht="15.6" x14ac:dyDescent="0.3">
      <c r="B17" s="47" t="s">
        <v>112</v>
      </c>
      <c r="C17" s="64" t="s">
        <v>31</v>
      </c>
      <c r="D17" s="64" t="s">
        <v>113</v>
      </c>
      <c r="E17" s="64" t="s">
        <v>68</v>
      </c>
      <c r="F17" s="65" t="s">
        <v>80</v>
      </c>
      <c r="G17" s="66">
        <v>45554</v>
      </c>
      <c r="H17" s="66">
        <v>45289</v>
      </c>
      <c r="I17" s="67">
        <v>7.0294999999999996</v>
      </c>
      <c r="J17" s="67"/>
      <c r="K17" s="68" t="str">
        <f t="shared" si="0"/>
        <v/>
      </c>
      <c r="L17" s="66"/>
      <c r="M17" s="69">
        <v>13.503669500000001</v>
      </c>
      <c r="N17" s="69">
        <v>139.37451453</v>
      </c>
      <c r="O17" s="70">
        <f t="shared" si="1"/>
        <v>9.688765227658154E-2</v>
      </c>
      <c r="P17" s="55"/>
      <c r="Q17" s="71">
        <v>1.143884892E-2</v>
      </c>
      <c r="R17" s="72">
        <v>-5.5379374880000004E-3</v>
      </c>
      <c r="S17" s="72">
        <v>5.6509298992999998E-3</v>
      </c>
      <c r="T17" s="72">
        <v>-1.3141028375000001E-2</v>
      </c>
      <c r="U17" s="72"/>
      <c r="V17" s="72"/>
      <c r="W17" s="72"/>
      <c r="X17" s="72"/>
      <c r="Y17" s="72">
        <v>-0.10213583607</v>
      </c>
      <c r="Z17" s="73">
        <v>-0.30000661972999998</v>
      </c>
      <c r="AA17" s="55"/>
      <c r="AB17" s="74"/>
      <c r="AC17" s="75"/>
      <c r="AD17" s="76"/>
      <c r="AE17" s="75">
        <v>7.8144171779000002E-2</v>
      </c>
      <c r="AF17" s="75">
        <v>-9.4212651413999995E-2</v>
      </c>
      <c r="AG17" s="64"/>
      <c r="AH17" s="77"/>
      <c r="AI17" s="78"/>
    </row>
    <row r="18" spans="2:35" ht="15.6" x14ac:dyDescent="0.3">
      <c r="B18" s="79" t="s">
        <v>10</v>
      </c>
      <c r="C18" s="80" t="s">
        <v>31</v>
      </c>
      <c r="D18" s="80" t="s">
        <v>53</v>
      </c>
      <c r="E18" s="80" t="s">
        <v>71</v>
      </c>
      <c r="F18" s="81" t="s">
        <v>80</v>
      </c>
      <c r="G18" s="82">
        <v>45554</v>
      </c>
      <c r="H18" s="82">
        <v>35641</v>
      </c>
      <c r="I18" s="83">
        <v>7.85</v>
      </c>
      <c r="J18" s="83">
        <v>10.486884322</v>
      </c>
      <c r="K18" s="84">
        <f t="shared" si="0"/>
        <v>0.74855407564016041</v>
      </c>
      <c r="L18" s="82">
        <v>45287</v>
      </c>
      <c r="M18" s="85">
        <v>1137.5278000000001</v>
      </c>
      <c r="N18" s="85">
        <v>1171.4888086000001</v>
      </c>
      <c r="O18" s="86">
        <f t="shared" si="1"/>
        <v>0.97101038580079524</v>
      </c>
      <c r="P18" s="55"/>
      <c r="Q18" s="87">
        <v>-7.5853350199000004E-3</v>
      </c>
      <c r="R18" s="88">
        <v>-2.4562121427999999E-2</v>
      </c>
      <c r="S18" s="88">
        <v>3.8363171352000002E-3</v>
      </c>
      <c r="T18" s="88">
        <v>-1.4955641138999999E-2</v>
      </c>
      <c r="U18" s="88">
        <v>-0.10186801349999999</v>
      </c>
      <c r="V18" s="88">
        <v>-0.38758004896999998</v>
      </c>
      <c r="W18" s="88">
        <v>0.69046501734999999</v>
      </c>
      <c r="X18" s="88">
        <v>0.40157422356</v>
      </c>
      <c r="Y18" s="88">
        <v>-6.9608826868999996E-2</v>
      </c>
      <c r="Z18" s="89">
        <v>-0.26747961052000002</v>
      </c>
      <c r="AA18" s="55"/>
      <c r="AB18" s="90">
        <v>0.35237860462999998</v>
      </c>
      <c r="AC18" s="91">
        <v>3.5159815092000002E-2</v>
      </c>
      <c r="AD18" s="92">
        <v>-0.24942663054</v>
      </c>
      <c r="AE18" s="91">
        <v>0.17647058824</v>
      </c>
      <c r="AF18" s="91">
        <v>-0.1158237921</v>
      </c>
      <c r="AG18" s="80">
        <v>4</v>
      </c>
      <c r="AH18" s="93">
        <v>3.7406373085E-2</v>
      </c>
      <c r="AI18" s="94">
        <v>0.34189425000000001</v>
      </c>
    </row>
    <row r="19" spans="2:35" ht="15.6" x14ac:dyDescent="0.3">
      <c r="B19" s="47" t="s">
        <v>93</v>
      </c>
      <c r="C19" s="64" t="s">
        <v>100</v>
      </c>
      <c r="D19" s="64" t="s">
        <v>106</v>
      </c>
      <c r="E19" s="64" t="s">
        <v>68</v>
      </c>
      <c r="F19" s="65" t="s">
        <v>86</v>
      </c>
      <c r="G19" s="66">
        <v>45554</v>
      </c>
      <c r="H19" s="66">
        <v>44263</v>
      </c>
      <c r="I19" s="67">
        <v>9.56</v>
      </c>
      <c r="J19" s="67">
        <v>15.671513637</v>
      </c>
      <c r="K19" s="68">
        <f t="shared" si="0"/>
        <v>0.61002403605922983</v>
      </c>
      <c r="L19" s="66">
        <v>45287</v>
      </c>
      <c r="M19" s="69">
        <v>3626.16536</v>
      </c>
      <c r="N19" s="69">
        <v>4698.7009434000001</v>
      </c>
      <c r="O19" s="70">
        <f t="shared" si="1"/>
        <v>0.77173784918009514</v>
      </c>
      <c r="P19" s="55"/>
      <c r="Q19" s="71">
        <v>0</v>
      </c>
      <c r="R19" s="72">
        <v>-1.6976786407999999E-2</v>
      </c>
      <c r="S19" s="72">
        <v>-7.4540174249999994E-2</v>
      </c>
      <c r="T19" s="72">
        <v>-9.3332132525E-2</v>
      </c>
      <c r="U19" s="72">
        <v>-0.34392116920999999</v>
      </c>
      <c r="V19" s="72">
        <v>-0.62963320466999995</v>
      </c>
      <c r="W19" s="72">
        <v>-0.38145076422000002</v>
      </c>
      <c r="X19" s="72">
        <v>-0.67034155801999995</v>
      </c>
      <c r="Y19" s="72">
        <v>-0.36738248116</v>
      </c>
      <c r="Z19" s="73">
        <v>-0.56525326482000005</v>
      </c>
      <c r="AA19" s="55"/>
      <c r="AB19" s="74">
        <v>0.34953174120000002</v>
      </c>
      <c r="AC19" s="75">
        <v>3.6050529260999997E-2</v>
      </c>
      <c r="AD19" s="76">
        <v>-0.94920723503000004</v>
      </c>
      <c r="AE19" s="75">
        <v>0.16134185303000001</v>
      </c>
      <c r="AF19" s="75">
        <v>-0.14362934362999999</v>
      </c>
      <c r="AG19" s="64">
        <v>2</v>
      </c>
      <c r="AH19" s="77">
        <v>2.2973688741999999E-2</v>
      </c>
      <c r="AI19" s="78">
        <v>0.34690270000000001</v>
      </c>
    </row>
    <row r="20" spans="2:35" ht="15.6" x14ac:dyDescent="0.3">
      <c r="B20" s="79" t="s">
        <v>94</v>
      </c>
      <c r="C20" s="80" t="s">
        <v>101</v>
      </c>
      <c r="D20" s="80" t="s">
        <v>107</v>
      </c>
      <c r="E20" s="80" t="s">
        <v>68</v>
      </c>
      <c r="F20" s="81" t="s">
        <v>80</v>
      </c>
      <c r="G20" s="82">
        <v>45554</v>
      </c>
      <c r="H20" s="82">
        <v>36845</v>
      </c>
      <c r="I20" s="83">
        <v>7.67</v>
      </c>
      <c r="J20" s="83">
        <v>8.9495232345000009</v>
      </c>
      <c r="K20" s="84">
        <f t="shared" si="0"/>
        <v>0.85702889405689264</v>
      </c>
      <c r="L20" s="82">
        <v>45342</v>
      </c>
      <c r="M20" s="85">
        <v>7564.0006000000003</v>
      </c>
      <c r="N20" s="85">
        <v>6653.4498192000001</v>
      </c>
      <c r="O20" s="86">
        <f t="shared" si="1"/>
        <v>1.1368539337551482</v>
      </c>
      <c r="P20" s="55"/>
      <c r="Q20" s="87">
        <v>-2.6007802343999999E-3</v>
      </c>
      <c r="R20" s="88">
        <v>-1.9577566643000002E-2</v>
      </c>
      <c r="S20" s="88">
        <v>-5.1880674446000002E-3</v>
      </c>
      <c r="T20" s="88">
        <v>-2.3980025719999999E-2</v>
      </c>
      <c r="U20" s="88">
        <v>6.7154435577000002E-2</v>
      </c>
      <c r="V20" s="88">
        <v>-0.21855759989000001</v>
      </c>
      <c r="W20" s="88">
        <v>0.11817389066</v>
      </c>
      <c r="X20" s="88">
        <v>-0.17071690313999999</v>
      </c>
      <c r="Y20" s="88">
        <v>-0.10121331759</v>
      </c>
      <c r="Z20" s="89">
        <v>-0.29908410125000001</v>
      </c>
      <c r="AA20" s="55"/>
      <c r="AB20" s="90">
        <v>0.31169481443000002</v>
      </c>
      <c r="AC20" s="91">
        <v>3.2180470357000002E-2</v>
      </c>
      <c r="AD20" s="92">
        <v>0.23857508373</v>
      </c>
      <c r="AE20" s="91">
        <v>0.20875912409</v>
      </c>
      <c r="AF20" s="91">
        <v>-0.11856287425000001</v>
      </c>
      <c r="AG20" s="80">
        <v>5</v>
      </c>
      <c r="AH20" s="93">
        <v>1.0876997245000001E-2</v>
      </c>
      <c r="AI20" s="94">
        <v>7.8966999999999996E-2</v>
      </c>
    </row>
    <row r="21" spans="2:35" ht="15.6" x14ac:dyDescent="0.3">
      <c r="B21" s="47" t="s">
        <v>95</v>
      </c>
      <c r="C21" s="64" t="s">
        <v>101</v>
      </c>
      <c r="D21" s="64" t="s">
        <v>108</v>
      </c>
      <c r="E21" s="64" t="s">
        <v>71</v>
      </c>
      <c r="F21" s="65" t="s">
        <v>80</v>
      </c>
      <c r="G21" s="66">
        <v>45554</v>
      </c>
      <c r="H21" s="66">
        <v>36403</v>
      </c>
      <c r="I21" s="67">
        <v>8.3000000000000007</v>
      </c>
      <c r="J21" s="67">
        <v>9.9700000000000006</v>
      </c>
      <c r="K21" s="68">
        <f t="shared" si="0"/>
        <v>0.83249749247743232</v>
      </c>
      <c r="L21" s="66">
        <v>45303</v>
      </c>
      <c r="M21" s="69">
        <v>39.640799999999999</v>
      </c>
      <c r="N21" s="69">
        <v>196.85549356000001</v>
      </c>
      <c r="O21" s="70">
        <f t="shared" si="1"/>
        <v>0.2013700470488409</v>
      </c>
      <c r="P21" s="55"/>
      <c r="Q21" s="71">
        <v>-9.5465393797000003E-3</v>
      </c>
      <c r="R21" s="72">
        <v>-2.6523325787999999E-2</v>
      </c>
      <c r="S21" s="72">
        <v>-1.5421115063E-2</v>
      </c>
      <c r="T21" s="72">
        <v>-3.4213073338999998E-2</v>
      </c>
      <c r="U21" s="72">
        <v>5.8673469387999999E-2</v>
      </c>
      <c r="V21" s="72">
        <v>-0.22703856608</v>
      </c>
      <c r="W21" s="72">
        <v>0.1968162701</v>
      </c>
      <c r="X21" s="72">
        <v>-9.2074523694000002E-2</v>
      </c>
      <c r="Y21" s="72">
        <v>-0.1281512605</v>
      </c>
      <c r="Z21" s="73">
        <v>-0.32602204416000002</v>
      </c>
      <c r="AA21" s="55"/>
      <c r="AB21" s="74">
        <v>0.40533572150000002</v>
      </c>
      <c r="AC21" s="75">
        <v>4.1710731490999998E-2</v>
      </c>
      <c r="AD21" s="76">
        <v>0.25241763174999998</v>
      </c>
      <c r="AE21" s="75">
        <v>0.20130718953999999</v>
      </c>
      <c r="AF21" s="75">
        <v>-0.13405405406000001</v>
      </c>
      <c r="AG21" s="64">
        <v>3</v>
      </c>
      <c r="AH21" s="77">
        <v>0</v>
      </c>
      <c r="AI21" s="78">
        <v>0</v>
      </c>
    </row>
    <row r="22" spans="2:35" ht="15.6" x14ac:dyDescent="0.3">
      <c r="B22" s="79" t="s">
        <v>11</v>
      </c>
      <c r="C22" s="80" t="s">
        <v>32</v>
      </c>
      <c r="D22" s="80" t="s">
        <v>54</v>
      </c>
      <c r="E22" s="80" t="s">
        <v>68</v>
      </c>
      <c r="F22" s="81" t="s">
        <v>81</v>
      </c>
      <c r="G22" s="82">
        <v>45554</v>
      </c>
      <c r="H22" s="82">
        <v>38873</v>
      </c>
      <c r="I22" s="83">
        <v>34.799999999999997</v>
      </c>
      <c r="J22" s="83">
        <v>36.950000000000003</v>
      </c>
      <c r="K22" s="84">
        <f t="shared" si="0"/>
        <v>0.94181326116373465</v>
      </c>
      <c r="L22" s="82">
        <v>45548</v>
      </c>
      <c r="M22" s="85">
        <v>50262.579599999997</v>
      </c>
      <c r="N22" s="85">
        <v>48654.306505</v>
      </c>
      <c r="O22" s="86">
        <f t="shared" si="1"/>
        <v>1.0330551026317623</v>
      </c>
      <c r="P22" s="55"/>
      <c r="Q22" s="87">
        <v>0</v>
      </c>
      <c r="R22" s="88">
        <v>-1.6976786407999999E-2</v>
      </c>
      <c r="S22" s="88">
        <v>6.9124423961999998E-2</v>
      </c>
      <c r="T22" s="88">
        <v>5.0332465686999998E-2</v>
      </c>
      <c r="U22" s="88">
        <v>1.4166666667000001</v>
      </c>
      <c r="V22" s="88">
        <v>1.1309546312000001</v>
      </c>
      <c r="W22" s="88">
        <v>1.1900566394000001</v>
      </c>
      <c r="X22" s="88">
        <v>0.90116584560000002</v>
      </c>
      <c r="Y22" s="88">
        <v>0.88617886179000005</v>
      </c>
      <c r="Z22" s="89">
        <v>0.68830807812999995</v>
      </c>
      <c r="AA22" s="55"/>
      <c r="AB22" s="90">
        <v>0.40689908067000002</v>
      </c>
      <c r="AC22" s="91">
        <v>4.2546130756999999E-2</v>
      </c>
      <c r="AD22" s="92">
        <v>3.6887002140999998</v>
      </c>
      <c r="AE22" s="91">
        <v>0.36685479732999998</v>
      </c>
      <c r="AF22" s="91">
        <v>-7.1608492263999998E-2</v>
      </c>
      <c r="AG22" s="80">
        <v>10</v>
      </c>
      <c r="AH22" s="93">
        <v>0</v>
      </c>
      <c r="AI22" s="94">
        <v>0</v>
      </c>
    </row>
    <row r="23" spans="2:35" ht="15.6" x14ac:dyDescent="0.3">
      <c r="B23" s="47" t="s">
        <v>12</v>
      </c>
      <c r="C23" s="64" t="s">
        <v>33</v>
      </c>
      <c r="D23" s="64" t="s">
        <v>55</v>
      </c>
      <c r="E23" s="64" t="s">
        <v>69</v>
      </c>
      <c r="F23" s="65" t="s">
        <v>83</v>
      </c>
      <c r="G23" s="66">
        <v>45554</v>
      </c>
      <c r="H23" s="66">
        <v>36229</v>
      </c>
      <c r="I23" s="67">
        <v>3.42</v>
      </c>
      <c r="J23" s="67">
        <v>4.0012375247999996</v>
      </c>
      <c r="K23" s="68">
        <f t="shared" si="0"/>
        <v>0.85473556088649028</v>
      </c>
      <c r="L23" s="66">
        <v>45247</v>
      </c>
      <c r="M23" s="69">
        <v>21724.917300000001</v>
      </c>
      <c r="N23" s="69">
        <v>19641.233327000002</v>
      </c>
      <c r="O23" s="70">
        <f t="shared" si="1"/>
        <v>1.1060872267188866</v>
      </c>
      <c r="P23" s="55"/>
      <c r="Q23" s="71">
        <v>8.8495575218999999E-3</v>
      </c>
      <c r="R23" s="72">
        <v>-8.1272288862000008E-3</v>
      </c>
      <c r="S23" s="72">
        <v>4.9079754601000003E-2</v>
      </c>
      <c r="T23" s="72">
        <v>3.0287796326E-2</v>
      </c>
      <c r="U23" s="72">
        <v>-0.14696371458999999</v>
      </c>
      <c r="V23" s="72">
        <v>-0.43267575005999998</v>
      </c>
      <c r="W23" s="72">
        <v>0.26193857134999998</v>
      </c>
      <c r="X23" s="72">
        <v>-2.6952222444000001E-2</v>
      </c>
      <c r="Y23" s="72">
        <v>-0.13225229741</v>
      </c>
      <c r="Z23" s="73">
        <v>-0.33012308106999999</v>
      </c>
      <c r="AA23" s="55"/>
      <c r="AB23" s="74">
        <v>0.30843374373999999</v>
      </c>
      <c r="AC23" s="75">
        <v>3.1796588298999999E-2</v>
      </c>
      <c r="AD23" s="76">
        <v>-0.46185181594000002</v>
      </c>
      <c r="AE23" s="75">
        <v>8.7443946187999999E-2</v>
      </c>
      <c r="AF23" s="75">
        <v>-0.12783505155</v>
      </c>
      <c r="AG23" s="64">
        <v>2</v>
      </c>
      <c r="AH23" s="77">
        <v>4.1324310139000002E-2</v>
      </c>
      <c r="AI23" s="78">
        <v>0.17321773333000001</v>
      </c>
    </row>
    <row r="24" spans="2:35" ht="15.6" x14ac:dyDescent="0.3">
      <c r="B24" s="79" t="s">
        <v>13</v>
      </c>
      <c r="C24" s="80" t="s">
        <v>34</v>
      </c>
      <c r="D24" s="80" t="s">
        <v>56</v>
      </c>
      <c r="E24" s="80" t="s">
        <v>69</v>
      </c>
      <c r="F24" s="81" t="s">
        <v>84</v>
      </c>
      <c r="G24" s="82">
        <v>45316</v>
      </c>
      <c r="H24" s="82">
        <v>38162</v>
      </c>
      <c r="I24" s="83"/>
      <c r="J24" s="83">
        <v>3.84</v>
      </c>
      <c r="K24" s="84">
        <f t="shared" si="0"/>
        <v>0</v>
      </c>
      <c r="L24" s="82">
        <v>45258</v>
      </c>
      <c r="M24" s="85"/>
      <c r="N24" s="85">
        <v>0</v>
      </c>
      <c r="O24" s="86" t="str">
        <f t="shared" si="1"/>
        <v/>
      </c>
      <c r="P24" s="55"/>
      <c r="Q24" s="87"/>
      <c r="R24" s="88"/>
      <c r="S24" s="88"/>
      <c r="T24" s="88"/>
      <c r="U24" s="88"/>
      <c r="V24" s="88"/>
      <c r="W24" s="88"/>
      <c r="X24" s="88"/>
      <c r="Y24" s="88"/>
      <c r="Z24" s="89"/>
      <c r="AA24" s="55"/>
      <c r="AB24" s="90"/>
      <c r="AC24" s="91"/>
      <c r="AD24" s="92"/>
      <c r="AE24" s="91">
        <v>0.21897810219</v>
      </c>
      <c r="AF24" s="91">
        <v>-0.25</v>
      </c>
      <c r="AG24" s="80"/>
      <c r="AH24" s="93">
        <v>0</v>
      </c>
      <c r="AI24" s="94">
        <v>0</v>
      </c>
    </row>
    <row r="25" spans="2:35" ht="15.6" x14ac:dyDescent="0.3">
      <c r="B25" s="47" t="s">
        <v>96</v>
      </c>
      <c r="C25" s="64" t="s">
        <v>102</v>
      </c>
      <c r="D25" s="64" t="s">
        <v>109</v>
      </c>
      <c r="E25" s="64" t="s">
        <v>68</v>
      </c>
      <c r="F25" s="65" t="s">
        <v>86</v>
      </c>
      <c r="G25" s="66">
        <v>45331</v>
      </c>
      <c r="H25" s="66">
        <v>43836</v>
      </c>
      <c r="I25" s="67"/>
      <c r="J25" s="67">
        <v>7.08</v>
      </c>
      <c r="K25" s="68">
        <f t="shared" si="0"/>
        <v>0</v>
      </c>
      <c r="L25" s="66">
        <v>45267</v>
      </c>
      <c r="M25" s="69"/>
      <c r="N25" s="69">
        <v>0</v>
      </c>
      <c r="O25" s="70" t="str">
        <f t="shared" si="1"/>
        <v/>
      </c>
      <c r="P25" s="55"/>
      <c r="Q25" s="71"/>
      <c r="R25" s="72"/>
      <c r="S25" s="72"/>
      <c r="T25" s="72"/>
      <c r="U25" s="72"/>
      <c r="V25" s="72"/>
      <c r="W25" s="72"/>
      <c r="X25" s="72"/>
      <c r="Y25" s="72"/>
      <c r="Z25" s="73"/>
      <c r="AA25" s="55"/>
      <c r="AB25" s="74"/>
      <c r="AC25" s="75"/>
      <c r="AD25" s="76"/>
      <c r="AE25" s="75">
        <v>0.33200000000000002</v>
      </c>
      <c r="AF25" s="75">
        <v>-0.13344887348000001</v>
      </c>
      <c r="AG25" s="64"/>
      <c r="AH25" s="77">
        <v>0</v>
      </c>
      <c r="AI25" s="78">
        <v>0</v>
      </c>
    </row>
    <row r="26" spans="2:35" ht="15.6" x14ac:dyDescent="0.3">
      <c r="B26" s="79" t="s">
        <v>14</v>
      </c>
      <c r="C26" s="80" t="s">
        <v>35</v>
      </c>
      <c r="D26" s="80" t="s">
        <v>57</v>
      </c>
      <c r="E26" s="80" t="s">
        <v>69</v>
      </c>
      <c r="F26" s="81" t="s">
        <v>78</v>
      </c>
      <c r="G26" s="82">
        <v>45554</v>
      </c>
      <c r="H26" s="82">
        <v>37308</v>
      </c>
      <c r="I26" s="83">
        <v>6.72</v>
      </c>
      <c r="J26" s="83">
        <v>6.9077957039999998</v>
      </c>
      <c r="K26" s="84">
        <f t="shared" si="0"/>
        <v>0.97281394643862207</v>
      </c>
      <c r="L26" s="82">
        <v>45349</v>
      </c>
      <c r="M26" s="85">
        <v>93308.530559999999</v>
      </c>
      <c r="N26" s="85">
        <v>109842.14982000001</v>
      </c>
      <c r="O26" s="86">
        <f t="shared" si="1"/>
        <v>0.84947837158054629</v>
      </c>
      <c r="P26" s="55"/>
      <c r="Q26" s="87">
        <v>-1.4858841013000001E-3</v>
      </c>
      <c r="R26" s="88">
        <v>-1.8462670510000001E-2</v>
      </c>
      <c r="S26" s="88">
        <v>-2.1372725432E-2</v>
      </c>
      <c r="T26" s="88">
        <v>-4.0164683707E-2</v>
      </c>
      <c r="U26" s="88">
        <v>0.29261856035</v>
      </c>
      <c r="V26" s="88">
        <v>6.9065248844000001E-3</v>
      </c>
      <c r="W26" s="88">
        <v>0.80580697198999995</v>
      </c>
      <c r="X26" s="88">
        <v>0.51691617819000002</v>
      </c>
      <c r="Y26" s="88">
        <v>1.7970449839000001E-2</v>
      </c>
      <c r="Z26" s="89">
        <v>-0.17990033382000001</v>
      </c>
      <c r="AA26" s="55"/>
      <c r="AB26" s="90">
        <v>0.25895182545000001</v>
      </c>
      <c r="AC26" s="91">
        <v>2.6813505107000001E-2</v>
      </c>
      <c r="AD26" s="92">
        <v>1.0863784970999999</v>
      </c>
      <c r="AE26" s="91">
        <v>0.20606530241000001</v>
      </c>
      <c r="AF26" s="91">
        <v>-0.12698412698</v>
      </c>
      <c r="AG26" s="80">
        <v>7</v>
      </c>
      <c r="AH26" s="93">
        <v>7.4872133815999997E-2</v>
      </c>
      <c r="AI26" s="94">
        <v>0.41404289999999999</v>
      </c>
    </row>
    <row r="27" spans="2:35" ht="15.6" x14ac:dyDescent="0.3">
      <c r="B27" s="47" t="s">
        <v>15</v>
      </c>
      <c r="C27" s="64" t="s">
        <v>36</v>
      </c>
      <c r="D27" s="64" t="s">
        <v>58</v>
      </c>
      <c r="E27" s="64" t="s">
        <v>68</v>
      </c>
      <c r="F27" s="65" t="s">
        <v>75</v>
      </c>
      <c r="G27" s="66">
        <v>44496</v>
      </c>
      <c r="H27" s="66">
        <v>40141</v>
      </c>
      <c r="I27" s="67"/>
      <c r="J27" s="67"/>
      <c r="K27" s="68" t="str">
        <f t="shared" si="0"/>
        <v/>
      </c>
      <c r="L27" s="66"/>
      <c r="M27" s="69"/>
      <c r="N27" s="69">
        <v>0</v>
      </c>
      <c r="O27" s="70" t="str">
        <f t="shared" si="1"/>
        <v/>
      </c>
      <c r="P27" s="55"/>
      <c r="Q27" s="71"/>
      <c r="R27" s="72"/>
      <c r="S27" s="72"/>
      <c r="T27" s="72"/>
      <c r="U27" s="72"/>
      <c r="V27" s="72"/>
      <c r="W27" s="72"/>
      <c r="X27" s="72"/>
      <c r="Y27" s="72"/>
      <c r="Z27" s="73"/>
      <c r="AA27" s="55"/>
      <c r="AB27" s="74"/>
      <c r="AC27" s="75"/>
      <c r="AD27" s="76"/>
      <c r="AE27" s="75"/>
      <c r="AF27" s="75"/>
      <c r="AG27" s="64"/>
      <c r="AH27" s="77"/>
      <c r="AI27" s="78">
        <v>0</v>
      </c>
    </row>
    <row r="28" spans="2:35" ht="15.6" x14ac:dyDescent="0.3">
      <c r="B28" s="79" t="s">
        <v>16</v>
      </c>
      <c r="C28" s="80" t="s">
        <v>37</v>
      </c>
      <c r="D28" s="80" t="s">
        <v>59</v>
      </c>
      <c r="E28" s="80" t="s">
        <v>69</v>
      </c>
      <c r="F28" s="81" t="s">
        <v>85</v>
      </c>
      <c r="G28" s="82">
        <v>45400</v>
      </c>
      <c r="H28" s="82">
        <v>35583</v>
      </c>
      <c r="I28" s="83"/>
      <c r="J28" s="83">
        <v>0.89580000000000004</v>
      </c>
      <c r="K28" s="84">
        <f t="shared" si="0"/>
        <v>0</v>
      </c>
      <c r="L28" s="82">
        <v>45307</v>
      </c>
      <c r="M28" s="85"/>
      <c r="N28" s="85">
        <v>0</v>
      </c>
      <c r="O28" s="86" t="str">
        <f t="shared" si="1"/>
        <v/>
      </c>
      <c r="P28" s="55"/>
      <c r="Q28" s="87"/>
      <c r="R28" s="88"/>
      <c r="S28" s="88"/>
      <c r="T28" s="88"/>
      <c r="U28" s="88"/>
      <c r="V28" s="88"/>
      <c r="W28" s="88"/>
      <c r="X28" s="88"/>
      <c r="Y28" s="88"/>
      <c r="Z28" s="89"/>
      <c r="AA28" s="55"/>
      <c r="AB28" s="90"/>
      <c r="AC28" s="91"/>
      <c r="AD28" s="92"/>
      <c r="AE28" s="91">
        <v>0.24455507156</v>
      </c>
      <c r="AF28" s="91">
        <v>-0.29365079365000002</v>
      </c>
      <c r="AG28" s="80"/>
      <c r="AH28" s="93">
        <v>0</v>
      </c>
      <c r="AI28" s="94">
        <v>0</v>
      </c>
    </row>
    <row r="29" spans="2:35" ht="15.6" x14ac:dyDescent="0.3">
      <c r="B29" s="47" t="s">
        <v>17</v>
      </c>
      <c r="C29" s="64" t="s">
        <v>38</v>
      </c>
      <c r="D29" s="64" t="s">
        <v>60</v>
      </c>
      <c r="E29" s="64" t="s">
        <v>68</v>
      </c>
      <c r="F29" s="65" t="s">
        <v>76</v>
      </c>
      <c r="G29" s="66">
        <v>45554</v>
      </c>
      <c r="H29" s="66">
        <v>36748</v>
      </c>
      <c r="I29" s="67">
        <v>14.64</v>
      </c>
      <c r="J29" s="67">
        <v>16.523779373</v>
      </c>
      <c r="K29" s="68">
        <f t="shared" si="0"/>
        <v>0.88599585297791428</v>
      </c>
      <c r="L29" s="66">
        <v>45421</v>
      </c>
      <c r="M29" s="69">
        <v>194564.2824</v>
      </c>
      <c r="N29" s="69">
        <v>231366.60840999999</v>
      </c>
      <c r="O29" s="70">
        <f t="shared" si="1"/>
        <v>0.84093501537273108</v>
      </c>
      <c r="P29" s="55"/>
      <c r="Q29" s="71">
        <v>4.1152263366000001E-3</v>
      </c>
      <c r="R29" s="72">
        <v>-1.2861560071E-2</v>
      </c>
      <c r="S29" s="72">
        <v>-1.5894841680999999E-2</v>
      </c>
      <c r="T29" s="72">
        <v>-3.4686799955999999E-2</v>
      </c>
      <c r="U29" s="72">
        <v>0.10428119226</v>
      </c>
      <c r="V29" s="72">
        <v>-0.1814308432</v>
      </c>
      <c r="W29" s="72">
        <v>1.6264569026</v>
      </c>
      <c r="X29" s="72">
        <v>1.3375661087999999</v>
      </c>
      <c r="Y29" s="72">
        <v>2.0049008191999999E-2</v>
      </c>
      <c r="Z29" s="73">
        <v>-0.17782177546</v>
      </c>
      <c r="AA29" s="55"/>
      <c r="AB29" s="74">
        <v>0.31171930966</v>
      </c>
      <c r="AC29" s="75">
        <v>3.2001225309999999E-2</v>
      </c>
      <c r="AD29" s="76">
        <v>0.35991489242000002</v>
      </c>
      <c r="AE29" s="75">
        <v>0.14500401313</v>
      </c>
      <c r="AF29" s="75">
        <v>-7.9297820822000001E-2</v>
      </c>
      <c r="AG29" s="64">
        <v>5</v>
      </c>
      <c r="AH29" s="77">
        <v>0.14712323297999999</v>
      </c>
      <c r="AI29" s="78">
        <v>2.248043</v>
      </c>
    </row>
    <row r="30" spans="2:35" ht="15.6" x14ac:dyDescent="0.3">
      <c r="B30" s="79" t="s">
        <v>18</v>
      </c>
      <c r="C30" s="80" t="s">
        <v>38</v>
      </c>
      <c r="D30" s="80" t="s">
        <v>61</v>
      </c>
      <c r="E30" s="80" t="s">
        <v>69</v>
      </c>
      <c r="F30" s="81" t="s">
        <v>76</v>
      </c>
      <c r="G30" s="82">
        <v>45554</v>
      </c>
      <c r="H30" s="82">
        <v>37162</v>
      </c>
      <c r="I30" s="83">
        <v>13.38</v>
      </c>
      <c r="J30" s="83">
        <v>17.22</v>
      </c>
      <c r="K30" s="84">
        <f t="shared" si="0"/>
        <v>0.77700348432055755</v>
      </c>
      <c r="L30" s="82">
        <v>45349</v>
      </c>
      <c r="M30" s="85">
        <v>43463.217360000002</v>
      </c>
      <c r="N30" s="85">
        <v>60620.013893000003</v>
      </c>
      <c r="O30" s="86">
        <f t="shared" si="1"/>
        <v>0.71697801713996057</v>
      </c>
      <c r="P30" s="55"/>
      <c r="Q30" s="87">
        <v>1.0574018126E-2</v>
      </c>
      <c r="R30" s="88">
        <v>-6.4027682820000003E-3</v>
      </c>
      <c r="S30" s="88">
        <v>-5.6417489421E-2</v>
      </c>
      <c r="T30" s="88">
        <v>-7.5209447696000006E-2</v>
      </c>
      <c r="U30" s="88">
        <v>-4.2918454935000003E-2</v>
      </c>
      <c r="V30" s="88">
        <v>-0.32863049039999997</v>
      </c>
      <c r="W30" s="88">
        <v>0.42796157951000002</v>
      </c>
      <c r="X30" s="88">
        <v>0.13907078571000001</v>
      </c>
      <c r="Y30" s="88">
        <v>-0.12434554973</v>
      </c>
      <c r="Z30" s="89">
        <v>-0.32221633339</v>
      </c>
      <c r="AA30" s="55"/>
      <c r="AB30" s="90">
        <v>0.31658211581000001</v>
      </c>
      <c r="AC30" s="91">
        <v>3.2383670694E-2</v>
      </c>
      <c r="AD30" s="92">
        <v>-0.11269490694000001</v>
      </c>
      <c r="AE30" s="91">
        <v>8.1879194631000005E-2</v>
      </c>
      <c r="AF30" s="91">
        <v>-8.1265508685000001E-2</v>
      </c>
      <c r="AG30" s="80">
        <v>5</v>
      </c>
      <c r="AH30" s="93">
        <v>0</v>
      </c>
      <c r="AI30" s="94">
        <v>0</v>
      </c>
    </row>
    <row r="31" spans="2:35" ht="15.6" x14ac:dyDescent="0.3">
      <c r="B31" s="47" t="s">
        <v>19</v>
      </c>
      <c r="C31" s="64" t="s">
        <v>39</v>
      </c>
      <c r="D31" s="64" t="s">
        <v>62</v>
      </c>
      <c r="E31" s="64" t="s">
        <v>68</v>
      </c>
      <c r="F31" s="65" t="s">
        <v>80</v>
      </c>
      <c r="G31" s="66">
        <v>45554</v>
      </c>
      <c r="H31" s="66">
        <v>37386</v>
      </c>
      <c r="I31" s="67">
        <v>17.62</v>
      </c>
      <c r="J31" s="67">
        <v>18.239999999999998</v>
      </c>
      <c r="K31" s="68">
        <f t="shared" si="0"/>
        <v>0.96600877192982471</v>
      </c>
      <c r="L31" s="66">
        <v>45518</v>
      </c>
      <c r="M31" s="69">
        <v>10675.1651</v>
      </c>
      <c r="N31" s="69">
        <v>23241.622421</v>
      </c>
      <c r="O31" s="70">
        <f t="shared" si="1"/>
        <v>0.45931238820722087</v>
      </c>
      <c r="P31" s="55"/>
      <c r="Q31" s="71">
        <v>-2.8296547835000001E-3</v>
      </c>
      <c r="R31" s="72">
        <v>-1.9806441192E-2</v>
      </c>
      <c r="S31" s="72">
        <v>-2.5981205085E-2</v>
      </c>
      <c r="T31" s="72">
        <v>-4.477316336E-2</v>
      </c>
      <c r="U31" s="72">
        <v>0.44425200696</v>
      </c>
      <c r="V31" s="72">
        <v>0.15853997148999999</v>
      </c>
      <c r="W31" s="72">
        <v>1.8383754258</v>
      </c>
      <c r="X31" s="72">
        <v>1.549484632</v>
      </c>
      <c r="Y31" s="72">
        <v>0.17778134776000001</v>
      </c>
      <c r="Z31" s="73">
        <v>-2.0089435895E-2</v>
      </c>
      <c r="AA31" s="55"/>
      <c r="AB31" s="74">
        <v>0.28142008085999998</v>
      </c>
      <c r="AC31" s="75">
        <v>2.9162837029999999E-2</v>
      </c>
      <c r="AD31" s="76">
        <v>1.5626221366999999</v>
      </c>
      <c r="AE31" s="75">
        <v>0.18890814557999999</v>
      </c>
      <c r="AF31" s="75">
        <v>-9.4689699296999996E-2</v>
      </c>
      <c r="AG31" s="64">
        <v>7</v>
      </c>
      <c r="AH31" s="77">
        <v>2.2610547504E-2</v>
      </c>
      <c r="AI31" s="78">
        <v>0.28082299999999999</v>
      </c>
    </row>
    <row r="32" spans="2:35" ht="15.6" x14ac:dyDescent="0.3">
      <c r="B32" s="79" t="s">
        <v>20</v>
      </c>
      <c r="C32" s="80" t="s">
        <v>40</v>
      </c>
      <c r="D32" s="80" t="s">
        <v>63</v>
      </c>
      <c r="E32" s="80" t="s">
        <v>72</v>
      </c>
      <c r="F32" s="81" t="s">
        <v>78</v>
      </c>
      <c r="G32" s="82">
        <v>45554</v>
      </c>
      <c r="H32" s="82">
        <v>40093</v>
      </c>
      <c r="I32" s="83">
        <v>5.56</v>
      </c>
      <c r="J32" s="83">
        <v>6.3367273615000004</v>
      </c>
      <c r="K32" s="84">
        <f t="shared" si="0"/>
        <v>0.87742452575454699</v>
      </c>
      <c r="L32" s="82">
        <v>45287</v>
      </c>
      <c r="M32" s="85">
        <v>781.40239999999994</v>
      </c>
      <c r="N32" s="85">
        <v>1646.1500229999999</v>
      </c>
      <c r="O32" s="86">
        <f t="shared" si="1"/>
        <v>0.47468480337894453</v>
      </c>
      <c r="P32" s="55"/>
      <c r="Q32" s="87">
        <v>-8.9126559723999993E-3</v>
      </c>
      <c r="R32" s="88">
        <v>-2.5889442381000001E-2</v>
      </c>
      <c r="S32" s="88">
        <v>-2.2847100176000001E-2</v>
      </c>
      <c r="T32" s="88">
        <v>-4.1639058451000001E-2</v>
      </c>
      <c r="U32" s="88">
        <v>9.2203844280000002E-2</v>
      </c>
      <c r="V32" s="88">
        <v>-0.19350819118000001</v>
      </c>
      <c r="W32" s="88">
        <v>-1.6546854444999998E-2</v>
      </c>
      <c r="X32" s="88">
        <v>-0.30543764824000003</v>
      </c>
      <c r="Y32" s="88">
        <v>-0.11319841824</v>
      </c>
      <c r="Z32" s="89">
        <v>-0.31106920189999998</v>
      </c>
      <c r="AA32" s="55"/>
      <c r="AB32" s="90">
        <v>0.27075394628999999</v>
      </c>
      <c r="AC32" s="91">
        <v>2.7949167473999999E-2</v>
      </c>
      <c r="AD32" s="92">
        <v>0.31977886029000002</v>
      </c>
      <c r="AE32" s="91">
        <v>0.18336483932</v>
      </c>
      <c r="AF32" s="91">
        <v>-0.11468201423</v>
      </c>
      <c r="AG32" s="80">
        <v>6</v>
      </c>
      <c r="AH32" s="93">
        <v>5.8504074073999997E-2</v>
      </c>
      <c r="AI32" s="94">
        <v>0.15796099999999999</v>
      </c>
    </row>
    <row r="33" spans="2:35" ht="15.6" x14ac:dyDescent="0.3">
      <c r="B33" s="47" t="s">
        <v>21</v>
      </c>
      <c r="C33" s="64" t="s">
        <v>41</v>
      </c>
      <c r="D33" s="64" t="s">
        <v>64</v>
      </c>
      <c r="E33" s="64" t="s">
        <v>68</v>
      </c>
      <c r="F33" s="65" t="s">
        <v>83</v>
      </c>
      <c r="G33" s="66">
        <v>45554</v>
      </c>
      <c r="H33" s="66">
        <v>35748</v>
      </c>
      <c r="I33" s="67">
        <v>2.23</v>
      </c>
      <c r="J33" s="67">
        <v>3.7999885304999999</v>
      </c>
      <c r="K33" s="68">
        <f t="shared" si="0"/>
        <v>0.58684387652785308</v>
      </c>
      <c r="L33" s="66">
        <v>45287</v>
      </c>
      <c r="M33" s="69">
        <v>2006.23957</v>
      </c>
      <c r="N33" s="69">
        <v>3178.1053713000001</v>
      </c>
      <c r="O33" s="70">
        <f t="shared" si="1"/>
        <v>0.63126905360578089</v>
      </c>
      <c r="P33" s="55"/>
      <c r="Q33" s="71">
        <v>1.3636363635000001E-2</v>
      </c>
      <c r="R33" s="72">
        <v>-3.3404227725000002E-3</v>
      </c>
      <c r="S33" s="72">
        <v>0</v>
      </c>
      <c r="T33" s="72">
        <v>-1.8791958274999999E-2</v>
      </c>
      <c r="U33" s="72">
        <v>-1.9587083202000002E-2</v>
      </c>
      <c r="V33" s="72">
        <v>-0.30529911866999998</v>
      </c>
      <c r="W33" s="72">
        <v>-0.44023570744000001</v>
      </c>
      <c r="X33" s="72">
        <v>-0.72912650123</v>
      </c>
      <c r="Y33" s="72">
        <v>-0.40270343354999999</v>
      </c>
      <c r="Z33" s="73">
        <v>-0.60057421721000004</v>
      </c>
      <c r="AA33" s="55"/>
      <c r="AB33" s="74">
        <v>0.40688849313999997</v>
      </c>
      <c r="AC33" s="75">
        <v>4.2361211675000003E-2</v>
      </c>
      <c r="AD33" s="76">
        <v>5.3092867164000003E-2</v>
      </c>
      <c r="AE33" s="75">
        <v>0.49308349729000001</v>
      </c>
      <c r="AF33" s="75">
        <v>-0.14057507987000001</v>
      </c>
      <c r="AG33" s="64">
        <v>3</v>
      </c>
      <c r="AH33" s="77">
        <v>0.11638286852</v>
      </c>
      <c r="AI33" s="78">
        <v>0.29212100000000002</v>
      </c>
    </row>
    <row r="34" spans="2:35" ht="15.6" x14ac:dyDescent="0.3">
      <c r="B34" s="79" t="s">
        <v>97</v>
      </c>
      <c r="C34" s="80" t="s">
        <v>103</v>
      </c>
      <c r="D34" s="80" t="s">
        <v>110</v>
      </c>
      <c r="E34" s="80" t="s">
        <v>68</v>
      </c>
      <c r="F34" s="81" t="s">
        <v>82</v>
      </c>
      <c r="G34" s="82">
        <v>45554</v>
      </c>
      <c r="H34" s="82">
        <v>43444</v>
      </c>
      <c r="I34" s="83">
        <v>9.68</v>
      </c>
      <c r="J34" s="83">
        <v>12.88</v>
      </c>
      <c r="K34" s="84">
        <f t="shared" si="0"/>
        <v>0.75155279503105588</v>
      </c>
      <c r="L34" s="82">
        <v>45384</v>
      </c>
      <c r="M34" s="85">
        <v>5528.2383200000004</v>
      </c>
      <c r="N34" s="85">
        <v>16858.225585</v>
      </c>
      <c r="O34" s="86">
        <f t="shared" si="1"/>
        <v>0.32792527850136727</v>
      </c>
      <c r="P34" s="55"/>
      <c r="Q34" s="87">
        <v>3.1088082906E-3</v>
      </c>
      <c r="R34" s="88">
        <v>-1.3867978117E-2</v>
      </c>
      <c r="S34" s="88">
        <v>-5.0049067714000001E-2</v>
      </c>
      <c r="T34" s="88">
        <v>-6.8841025988999993E-2</v>
      </c>
      <c r="U34" s="88">
        <v>-8.1646712319000003E-2</v>
      </c>
      <c r="V34" s="88">
        <v>-0.36735874777999999</v>
      </c>
      <c r="W34" s="88">
        <v>4.4764552887999999E-2</v>
      </c>
      <c r="X34" s="88">
        <v>-0.24412624090999999</v>
      </c>
      <c r="Y34" s="88">
        <v>-0.14788732394000001</v>
      </c>
      <c r="Z34" s="89">
        <v>-0.34575810759999998</v>
      </c>
      <c r="AA34" s="55"/>
      <c r="AB34" s="90">
        <v>0.30023348773000003</v>
      </c>
      <c r="AC34" s="91">
        <v>3.1052685542999999E-2</v>
      </c>
      <c r="AD34" s="92">
        <v>-0.26179732928999999</v>
      </c>
      <c r="AE34" s="91">
        <v>0.12599118943000001</v>
      </c>
      <c r="AF34" s="91">
        <v>-0.16814946619000001</v>
      </c>
      <c r="AG34" s="80">
        <v>4</v>
      </c>
      <c r="AH34" s="93">
        <v>2.2128081556999999E-2</v>
      </c>
      <c r="AI34" s="94">
        <v>0.119381</v>
      </c>
    </row>
    <row r="35" spans="2:35" ht="15.6" x14ac:dyDescent="0.3">
      <c r="B35" s="47" t="s">
        <v>22</v>
      </c>
      <c r="C35" s="64" t="s">
        <v>42</v>
      </c>
      <c r="D35" s="64" t="s">
        <v>65</v>
      </c>
      <c r="E35" s="64" t="s">
        <v>69</v>
      </c>
      <c r="F35" s="65" t="s">
        <v>75</v>
      </c>
      <c r="G35" s="66">
        <v>45554</v>
      </c>
      <c r="H35" s="66">
        <v>36116</v>
      </c>
      <c r="I35" s="67">
        <v>10.119999999999999</v>
      </c>
      <c r="J35" s="67">
        <v>11.083151396</v>
      </c>
      <c r="K35" s="68">
        <f t="shared" si="0"/>
        <v>0.91309769562945697</v>
      </c>
      <c r="L35" s="66">
        <v>45349</v>
      </c>
      <c r="M35" s="69">
        <v>9358.5914400000001</v>
      </c>
      <c r="N35" s="69">
        <v>6513.3968355999996</v>
      </c>
      <c r="O35" s="70">
        <f t="shared" si="1"/>
        <v>1.4368219342707849</v>
      </c>
      <c r="P35" s="55"/>
      <c r="Q35" s="71">
        <v>-8.8148873664999992E-3</v>
      </c>
      <c r="R35" s="72">
        <v>-2.5791673774999999E-2</v>
      </c>
      <c r="S35" s="72">
        <v>5.5831856307000001E-2</v>
      </c>
      <c r="T35" s="72">
        <v>3.7039898032000002E-2</v>
      </c>
      <c r="U35" s="72">
        <v>0.14879414083</v>
      </c>
      <c r="V35" s="72">
        <v>-0.13691789464000001</v>
      </c>
      <c r="W35" s="72">
        <v>0.56560375172999999</v>
      </c>
      <c r="X35" s="72">
        <v>0.27671295794</v>
      </c>
      <c r="Y35" s="72">
        <v>-5.2682006901E-2</v>
      </c>
      <c r="Z35" s="73">
        <v>-0.25055279056000002</v>
      </c>
      <c r="AA35" s="55"/>
      <c r="AB35" s="74">
        <v>0.24860681638000001</v>
      </c>
      <c r="AC35" s="75">
        <v>2.572770613E-2</v>
      </c>
      <c r="AD35" s="76">
        <v>0.54737418237000002</v>
      </c>
      <c r="AE35" s="75">
        <v>0.20089786756</v>
      </c>
      <c r="AF35" s="75">
        <v>-9.4155844155999993E-2</v>
      </c>
      <c r="AG35" s="64">
        <v>6</v>
      </c>
      <c r="AH35" s="77">
        <v>3.9717267760000001E-2</v>
      </c>
      <c r="AI35" s="78">
        <v>0.36341299999999999</v>
      </c>
    </row>
    <row r="36" spans="2:35" ht="15.6" x14ac:dyDescent="0.3">
      <c r="B36" s="79" t="s">
        <v>23</v>
      </c>
      <c r="C36" s="80" t="s">
        <v>43</v>
      </c>
      <c r="D36" s="80" t="s">
        <v>66</v>
      </c>
      <c r="E36" s="80" t="s">
        <v>68</v>
      </c>
      <c r="F36" s="81" t="s">
        <v>86</v>
      </c>
      <c r="G36" s="82">
        <v>45554</v>
      </c>
      <c r="H36" s="82">
        <v>40787</v>
      </c>
      <c r="I36" s="83">
        <v>4.07</v>
      </c>
      <c r="J36" s="83">
        <v>6.1803144637000003</v>
      </c>
      <c r="K36" s="84">
        <f t="shared" si="0"/>
        <v>0.6585425424394008</v>
      </c>
      <c r="L36" s="82">
        <v>45343</v>
      </c>
      <c r="M36" s="85">
        <v>4637.4434700000002</v>
      </c>
      <c r="N36" s="85">
        <v>4667.0577038000001</v>
      </c>
      <c r="O36" s="86">
        <f t="shared" si="1"/>
        <v>0.99365462445945596</v>
      </c>
      <c r="P36" s="55"/>
      <c r="Q36" s="87">
        <v>-1.213592233E-2</v>
      </c>
      <c r="R36" s="88">
        <v>-2.9112708737999999E-2</v>
      </c>
      <c r="S36" s="88">
        <v>-8.3333333334000004E-2</v>
      </c>
      <c r="T36" s="88">
        <v>-0.1021252916</v>
      </c>
      <c r="U36" s="88">
        <v>9.9887676423999996E-2</v>
      </c>
      <c r="V36" s="88">
        <v>-0.18582435904</v>
      </c>
      <c r="W36" s="88">
        <v>0.66609720684999996</v>
      </c>
      <c r="X36" s="88">
        <v>0.37720641305000002</v>
      </c>
      <c r="Y36" s="88">
        <v>-0.23089035173</v>
      </c>
      <c r="Z36" s="89">
        <v>-0.42876113537999999</v>
      </c>
      <c r="AA36" s="55"/>
      <c r="AB36" s="90">
        <v>0.32895907390000001</v>
      </c>
      <c r="AC36" s="91">
        <v>3.3929544175E-2</v>
      </c>
      <c r="AD36" s="92">
        <v>0.34517918423999999</v>
      </c>
      <c r="AE36" s="91">
        <v>0.26932668328999998</v>
      </c>
      <c r="AF36" s="91">
        <v>-0.12237762236999999</v>
      </c>
      <c r="AG36" s="80">
        <v>5</v>
      </c>
      <c r="AH36" s="93">
        <v>3.3013984168999998E-2</v>
      </c>
      <c r="AI36" s="94">
        <v>0.12512300000000001</v>
      </c>
    </row>
    <row r="37" spans="2:35" ht="15.6" x14ac:dyDescent="0.3">
      <c r="B37" s="47" t="s">
        <v>24</v>
      </c>
      <c r="C37" s="64" t="s">
        <v>44</v>
      </c>
      <c r="D37" s="64" t="s">
        <v>67</v>
      </c>
      <c r="E37" s="64" t="s">
        <v>68</v>
      </c>
      <c r="F37" s="65" t="s">
        <v>87</v>
      </c>
      <c r="G37" s="66">
        <v>45554</v>
      </c>
      <c r="H37" s="66">
        <v>37361</v>
      </c>
      <c r="I37" s="67">
        <v>10.76</v>
      </c>
      <c r="J37" s="67">
        <v>14.774903232</v>
      </c>
      <c r="K37" s="68">
        <f t="shared" si="0"/>
        <v>0.72826196091055384</v>
      </c>
      <c r="L37" s="66">
        <v>45287</v>
      </c>
      <c r="M37" s="69">
        <v>306857.69348000002</v>
      </c>
      <c r="N37" s="69">
        <v>267968.63675000001</v>
      </c>
      <c r="O37" s="70">
        <f t="shared" si="1"/>
        <v>1.1451254042325907</v>
      </c>
      <c r="P37" s="55"/>
      <c r="Q37" s="71">
        <v>2.1842355176E-2</v>
      </c>
      <c r="R37" s="72">
        <v>4.8655687679000003E-3</v>
      </c>
      <c r="S37" s="72">
        <v>2.3786869648E-2</v>
      </c>
      <c r="T37" s="72">
        <v>4.9949113726999997E-3</v>
      </c>
      <c r="U37" s="72">
        <v>-0.14910054495</v>
      </c>
      <c r="V37" s="72">
        <v>-0.43481258040999998</v>
      </c>
      <c r="W37" s="72">
        <v>-3.1978132807000001E-2</v>
      </c>
      <c r="X37" s="72">
        <v>-0.32086892659999999</v>
      </c>
      <c r="Y37" s="72">
        <v>-0.26485031563</v>
      </c>
      <c r="Z37" s="73">
        <v>-0.46272109928999999</v>
      </c>
      <c r="AA37" s="55"/>
      <c r="AB37" s="74">
        <v>0.26296628953000001</v>
      </c>
      <c r="AC37" s="75">
        <v>2.7205728593000002E-2</v>
      </c>
      <c r="AD37" s="76">
        <v>-0.58960112039000001</v>
      </c>
      <c r="AE37" s="75">
        <v>0.12742533121999999</v>
      </c>
      <c r="AF37" s="75">
        <v>-0.1368221942</v>
      </c>
      <c r="AG37" s="64">
        <v>5</v>
      </c>
      <c r="AH37" s="77">
        <v>9.8508286119000005E-2</v>
      </c>
      <c r="AI37" s="78">
        <v>1.3909370000000001</v>
      </c>
    </row>
    <row r="38" spans="2:35" ht="15.6" x14ac:dyDescent="0.3">
      <c r="B38" s="79"/>
      <c r="C38" s="80"/>
      <c r="D38" s="80"/>
      <c r="E38" s="80"/>
      <c r="F38" s="81"/>
      <c r="G38" s="82"/>
      <c r="H38" s="82"/>
      <c r="I38" s="83"/>
      <c r="J38" s="83"/>
      <c r="K38" s="84" t="str">
        <f t="shared" si="0"/>
        <v/>
      </c>
      <c r="L38" s="82"/>
      <c r="M38" s="85"/>
      <c r="N38" s="85"/>
      <c r="O38" s="86" t="str">
        <f t="shared" si="1"/>
        <v/>
      </c>
      <c r="P38" s="55"/>
      <c r="Q38" s="87"/>
      <c r="R38" s="88"/>
      <c r="S38" s="88"/>
      <c r="T38" s="88"/>
      <c r="U38" s="88"/>
      <c r="V38" s="88"/>
      <c r="W38" s="88"/>
      <c r="X38" s="88"/>
      <c r="Y38" s="88"/>
      <c r="Z38" s="89"/>
      <c r="AA38" s="55"/>
      <c r="AB38" s="90"/>
      <c r="AC38" s="91"/>
      <c r="AD38" s="92"/>
      <c r="AE38" s="91"/>
      <c r="AF38" s="91"/>
      <c r="AG38" s="80"/>
      <c r="AH38" s="93"/>
      <c r="AI38" s="94"/>
    </row>
    <row r="39" spans="2:35" ht="15.6" x14ac:dyDescent="0.3">
      <c r="B39" s="47"/>
      <c r="C39" s="64"/>
      <c r="D39" s="64"/>
      <c r="E39" s="64"/>
      <c r="F39" s="65"/>
      <c r="G39" s="66"/>
      <c r="H39" s="66"/>
      <c r="I39" s="67"/>
      <c r="J39" s="67"/>
      <c r="K39" s="68" t="str">
        <f t="shared" si="0"/>
        <v/>
      </c>
      <c r="L39" s="66"/>
      <c r="M39" s="69"/>
      <c r="N39" s="69"/>
      <c r="O39" s="70" t="str">
        <f t="shared" si="1"/>
        <v/>
      </c>
      <c r="P39" s="55"/>
      <c r="Q39" s="71"/>
      <c r="R39" s="72"/>
      <c r="S39" s="72"/>
      <c r="T39" s="72"/>
      <c r="U39" s="72"/>
      <c r="V39" s="72"/>
      <c r="W39" s="72"/>
      <c r="X39" s="72"/>
      <c r="Y39" s="72"/>
      <c r="Z39" s="73"/>
      <c r="AA39" s="55"/>
      <c r="AB39" s="74"/>
      <c r="AC39" s="75"/>
      <c r="AD39" s="76"/>
      <c r="AE39" s="75"/>
      <c r="AF39" s="75"/>
      <c r="AG39" s="64"/>
      <c r="AH39" s="77"/>
      <c r="AI39" s="78"/>
    </row>
    <row r="40" spans="2:35" ht="15.6" x14ac:dyDescent="0.3">
      <c r="B40" s="79"/>
      <c r="C40" s="80"/>
      <c r="D40" s="80"/>
      <c r="E40" s="80"/>
      <c r="F40" s="81"/>
      <c r="G40" s="82"/>
      <c r="H40" s="82"/>
      <c r="I40" s="83"/>
      <c r="J40" s="83"/>
      <c r="K40" s="84" t="str">
        <f t="shared" si="0"/>
        <v/>
      </c>
      <c r="L40" s="82"/>
      <c r="M40" s="85"/>
      <c r="N40" s="85"/>
      <c r="O40" s="86" t="str">
        <f t="shared" si="1"/>
        <v/>
      </c>
      <c r="P40" s="55"/>
      <c r="Q40" s="87"/>
      <c r="R40" s="88"/>
      <c r="S40" s="88"/>
      <c r="T40" s="88"/>
      <c r="U40" s="88"/>
      <c r="V40" s="88"/>
      <c r="W40" s="88"/>
      <c r="X40" s="88"/>
      <c r="Y40" s="88"/>
      <c r="Z40" s="89"/>
      <c r="AA40" s="55"/>
      <c r="AB40" s="90"/>
      <c r="AC40" s="91"/>
      <c r="AD40" s="92"/>
      <c r="AE40" s="91"/>
      <c r="AF40" s="91"/>
      <c r="AG40" s="80"/>
      <c r="AH40" s="93"/>
      <c r="AI40" s="94"/>
    </row>
    <row r="41" spans="2:35" ht="15.6" x14ac:dyDescent="0.3">
      <c r="B41" s="47"/>
      <c r="C41" s="64"/>
      <c r="D41" s="64"/>
      <c r="E41" s="64"/>
      <c r="F41" s="65"/>
      <c r="G41" s="66"/>
      <c r="H41" s="66"/>
      <c r="I41" s="67"/>
      <c r="J41" s="67"/>
      <c r="K41" s="68" t="str">
        <f t="shared" si="0"/>
        <v/>
      </c>
      <c r="L41" s="66"/>
      <c r="M41" s="69"/>
      <c r="N41" s="69"/>
      <c r="O41" s="70" t="str">
        <f t="shared" si="1"/>
        <v/>
      </c>
      <c r="P41" s="55"/>
      <c r="Q41" s="71"/>
      <c r="R41" s="72"/>
      <c r="S41" s="72"/>
      <c r="T41" s="72"/>
      <c r="U41" s="72"/>
      <c r="V41" s="72"/>
      <c r="W41" s="72"/>
      <c r="X41" s="72"/>
      <c r="Y41" s="72"/>
      <c r="Z41" s="73"/>
      <c r="AA41" s="55"/>
      <c r="AB41" s="74"/>
      <c r="AC41" s="75"/>
      <c r="AD41" s="76"/>
      <c r="AE41" s="75"/>
      <c r="AF41" s="75"/>
      <c r="AG41" s="64"/>
      <c r="AH41" s="77"/>
      <c r="AI41" s="78"/>
    </row>
    <row r="42" spans="2:35" ht="15.6" x14ac:dyDescent="0.3">
      <c r="B42" s="79"/>
      <c r="C42" s="80"/>
      <c r="D42" s="80"/>
      <c r="E42" s="80"/>
      <c r="F42" s="81"/>
      <c r="G42" s="82"/>
      <c r="H42" s="82"/>
      <c r="I42" s="83"/>
      <c r="J42" s="83"/>
      <c r="K42" s="84" t="str">
        <f t="shared" si="0"/>
        <v/>
      </c>
      <c r="L42" s="82"/>
      <c r="M42" s="85"/>
      <c r="N42" s="85"/>
      <c r="O42" s="86" t="str">
        <f t="shared" si="1"/>
        <v/>
      </c>
      <c r="P42" s="55"/>
      <c r="Q42" s="87"/>
      <c r="R42" s="88"/>
      <c r="S42" s="88"/>
      <c r="T42" s="88"/>
      <c r="U42" s="88"/>
      <c r="V42" s="88"/>
      <c r="W42" s="88"/>
      <c r="X42" s="88"/>
      <c r="Y42" s="88"/>
      <c r="Z42" s="89"/>
      <c r="AA42" s="55"/>
      <c r="AB42" s="90"/>
      <c r="AC42" s="91"/>
      <c r="AD42" s="92"/>
      <c r="AE42" s="91"/>
      <c r="AF42" s="91"/>
      <c r="AG42" s="80"/>
      <c r="AH42" s="93"/>
      <c r="AI42" s="94"/>
    </row>
    <row r="43" spans="2:35" ht="15.6" x14ac:dyDescent="0.3">
      <c r="B43" s="47"/>
      <c r="C43" s="64"/>
      <c r="D43" s="64"/>
      <c r="E43" s="64"/>
      <c r="F43" s="65"/>
      <c r="G43" s="66"/>
      <c r="H43" s="66"/>
      <c r="I43" s="67"/>
      <c r="J43" s="67"/>
      <c r="K43" s="68" t="str">
        <f t="shared" si="0"/>
        <v/>
      </c>
      <c r="L43" s="66"/>
      <c r="M43" s="69"/>
      <c r="N43" s="69"/>
      <c r="O43" s="70" t="str">
        <f t="shared" si="1"/>
        <v/>
      </c>
      <c r="P43" s="55"/>
      <c r="Q43" s="71"/>
      <c r="R43" s="72"/>
      <c r="S43" s="72"/>
      <c r="T43" s="72"/>
      <c r="U43" s="72"/>
      <c r="V43" s="72"/>
      <c r="W43" s="72"/>
      <c r="X43" s="72"/>
      <c r="Y43" s="72"/>
      <c r="Z43" s="73"/>
      <c r="AA43" s="55"/>
      <c r="AB43" s="74"/>
      <c r="AC43" s="75"/>
      <c r="AD43" s="76"/>
      <c r="AE43" s="75"/>
      <c r="AF43" s="75"/>
      <c r="AG43" s="64"/>
      <c r="AH43" s="77"/>
      <c r="AI43" s="78"/>
    </row>
    <row r="44" spans="2:35" ht="15.6" x14ac:dyDescent="0.3">
      <c r="B44" s="79"/>
      <c r="C44" s="80"/>
      <c r="D44" s="80"/>
      <c r="E44" s="80"/>
      <c r="F44" s="81"/>
      <c r="G44" s="82"/>
      <c r="H44" s="82"/>
      <c r="I44" s="83"/>
      <c r="J44" s="83"/>
      <c r="K44" s="84" t="str">
        <f t="shared" si="0"/>
        <v/>
      </c>
      <c r="L44" s="82"/>
      <c r="M44" s="85"/>
      <c r="N44" s="85"/>
      <c r="O44" s="86" t="str">
        <f t="shared" si="1"/>
        <v/>
      </c>
      <c r="P44" s="55"/>
      <c r="Q44" s="87"/>
      <c r="R44" s="88"/>
      <c r="S44" s="88"/>
      <c r="T44" s="88"/>
      <c r="U44" s="88"/>
      <c r="V44" s="88"/>
      <c r="W44" s="88"/>
      <c r="X44" s="88"/>
      <c r="Y44" s="88"/>
      <c r="Z44" s="89"/>
      <c r="AA44" s="55"/>
      <c r="AB44" s="90"/>
      <c r="AC44" s="91"/>
      <c r="AD44" s="92"/>
      <c r="AE44" s="91"/>
      <c r="AF44" s="91"/>
      <c r="AG44" s="80"/>
      <c r="AH44" s="93"/>
      <c r="AI44" s="94"/>
    </row>
    <row r="45" spans="2:35" ht="15.6" x14ac:dyDescent="0.3">
      <c r="B45" s="47"/>
      <c r="C45" s="64"/>
      <c r="D45" s="64"/>
      <c r="E45" s="64"/>
      <c r="F45" s="65"/>
      <c r="G45" s="66"/>
      <c r="H45" s="66"/>
      <c r="I45" s="67"/>
      <c r="J45" s="67"/>
      <c r="K45" s="68" t="str">
        <f t="shared" si="0"/>
        <v/>
      </c>
      <c r="L45" s="66"/>
      <c r="M45" s="69"/>
      <c r="N45" s="69"/>
      <c r="O45" s="70" t="str">
        <f t="shared" si="1"/>
        <v/>
      </c>
      <c r="P45" s="55"/>
      <c r="Q45" s="71"/>
      <c r="R45" s="72"/>
      <c r="S45" s="72"/>
      <c r="T45" s="72"/>
      <c r="U45" s="72"/>
      <c r="V45" s="72"/>
      <c r="W45" s="72"/>
      <c r="X45" s="72"/>
      <c r="Y45" s="72"/>
      <c r="Z45" s="73"/>
      <c r="AA45" s="55"/>
      <c r="AB45" s="74"/>
      <c r="AC45" s="75"/>
      <c r="AD45" s="76"/>
      <c r="AE45" s="75"/>
      <c r="AF45" s="75"/>
      <c r="AG45" s="64"/>
      <c r="AH45" s="77"/>
      <c r="AI45" s="78"/>
    </row>
    <row r="46" spans="2:35" ht="15.6" x14ac:dyDescent="0.3">
      <c r="B46" s="79"/>
      <c r="C46" s="80"/>
      <c r="D46" s="80"/>
      <c r="E46" s="80"/>
      <c r="F46" s="81"/>
      <c r="G46" s="82"/>
      <c r="H46" s="82"/>
      <c r="I46" s="83"/>
      <c r="J46" s="83"/>
      <c r="K46" s="84" t="str">
        <f t="shared" si="0"/>
        <v/>
      </c>
      <c r="L46" s="82"/>
      <c r="M46" s="85"/>
      <c r="N46" s="85"/>
      <c r="O46" s="86" t="str">
        <f t="shared" si="1"/>
        <v/>
      </c>
      <c r="P46" s="55"/>
      <c r="Q46" s="87"/>
      <c r="R46" s="88"/>
      <c r="S46" s="88"/>
      <c r="T46" s="88"/>
      <c r="U46" s="88"/>
      <c r="V46" s="88"/>
      <c r="W46" s="88"/>
      <c r="X46" s="88"/>
      <c r="Y46" s="88"/>
      <c r="Z46" s="89"/>
      <c r="AA46" s="55"/>
      <c r="AB46" s="90"/>
      <c r="AC46" s="91"/>
      <c r="AD46" s="92"/>
      <c r="AE46" s="91"/>
      <c r="AF46" s="91"/>
      <c r="AG46" s="80"/>
      <c r="AH46" s="93"/>
      <c r="AI46" s="94"/>
    </row>
    <row r="47" spans="2:35" ht="15.6" x14ac:dyDescent="0.3">
      <c r="B47" s="47"/>
      <c r="C47" s="64"/>
      <c r="D47" s="64"/>
      <c r="E47" s="64"/>
      <c r="F47" s="65"/>
      <c r="G47" s="66"/>
      <c r="H47" s="66"/>
      <c r="I47" s="67"/>
      <c r="J47" s="67"/>
      <c r="K47" s="68" t="str">
        <f t="shared" si="0"/>
        <v/>
      </c>
      <c r="L47" s="66"/>
      <c r="M47" s="69"/>
      <c r="N47" s="69"/>
      <c r="O47" s="70" t="str">
        <f t="shared" si="1"/>
        <v/>
      </c>
      <c r="P47" s="55"/>
      <c r="Q47" s="71"/>
      <c r="R47" s="72"/>
      <c r="S47" s="72"/>
      <c r="T47" s="72"/>
      <c r="U47" s="72"/>
      <c r="V47" s="72"/>
      <c r="W47" s="72"/>
      <c r="X47" s="72"/>
      <c r="Y47" s="72"/>
      <c r="Z47" s="73"/>
      <c r="AA47" s="55"/>
      <c r="AB47" s="74"/>
      <c r="AC47" s="75"/>
      <c r="AD47" s="76"/>
      <c r="AE47" s="75"/>
      <c r="AF47" s="75"/>
      <c r="AG47" s="64"/>
      <c r="AH47" s="77"/>
      <c r="AI47" s="78"/>
    </row>
    <row r="48" spans="2:35" ht="15.6" x14ac:dyDescent="0.3">
      <c r="B48" s="79"/>
      <c r="C48" s="80"/>
      <c r="D48" s="80"/>
      <c r="E48" s="80"/>
      <c r="F48" s="81"/>
      <c r="G48" s="82"/>
      <c r="H48" s="82"/>
      <c r="I48" s="83"/>
      <c r="J48" s="83"/>
      <c r="K48" s="84" t="str">
        <f t="shared" si="0"/>
        <v/>
      </c>
      <c r="L48" s="82"/>
      <c r="M48" s="85"/>
      <c r="N48" s="85"/>
      <c r="O48" s="86" t="str">
        <f t="shared" si="1"/>
        <v/>
      </c>
      <c r="P48" s="55"/>
      <c r="Q48" s="87"/>
      <c r="R48" s="88"/>
      <c r="S48" s="88"/>
      <c r="T48" s="88"/>
      <c r="U48" s="88"/>
      <c r="V48" s="88"/>
      <c r="W48" s="88"/>
      <c r="X48" s="88"/>
      <c r="Y48" s="88"/>
      <c r="Z48" s="89"/>
      <c r="AA48" s="55"/>
      <c r="AB48" s="90"/>
      <c r="AC48" s="91"/>
      <c r="AD48" s="92"/>
      <c r="AE48" s="91"/>
      <c r="AF48" s="91"/>
      <c r="AG48" s="80"/>
      <c r="AH48" s="93"/>
      <c r="AI48" s="94"/>
    </row>
    <row r="49" spans="2:35" ht="15.6" x14ac:dyDescent="0.3">
      <c r="B49" s="47"/>
      <c r="C49" s="64"/>
      <c r="D49" s="64"/>
      <c r="E49" s="64"/>
      <c r="F49" s="65"/>
      <c r="G49" s="66"/>
      <c r="H49" s="66"/>
      <c r="I49" s="67"/>
      <c r="J49" s="67"/>
      <c r="K49" s="68" t="str">
        <f t="shared" si="0"/>
        <v/>
      </c>
      <c r="L49" s="66"/>
      <c r="M49" s="69"/>
      <c r="N49" s="69"/>
      <c r="O49" s="70" t="str">
        <f t="shared" si="1"/>
        <v/>
      </c>
      <c r="P49" s="55"/>
      <c r="Q49" s="71"/>
      <c r="R49" s="72"/>
      <c r="S49" s="72"/>
      <c r="T49" s="72"/>
      <c r="U49" s="72"/>
      <c r="V49" s="72"/>
      <c r="W49" s="72"/>
      <c r="X49" s="72"/>
      <c r="Y49" s="72"/>
      <c r="Z49" s="73"/>
      <c r="AA49" s="55"/>
      <c r="AB49" s="74"/>
      <c r="AC49" s="75"/>
      <c r="AD49" s="76"/>
      <c r="AE49" s="75"/>
      <c r="AF49" s="75"/>
      <c r="AG49" s="64"/>
      <c r="AH49" s="77"/>
      <c r="AI49" s="78"/>
    </row>
    <row r="50" spans="2:35" ht="15.6" x14ac:dyDescent="0.3">
      <c r="B50" s="79"/>
      <c r="C50" s="80"/>
      <c r="D50" s="80"/>
      <c r="E50" s="80"/>
      <c r="F50" s="81"/>
      <c r="G50" s="82"/>
      <c r="H50" s="82"/>
      <c r="I50" s="83"/>
      <c r="J50" s="83"/>
      <c r="K50" s="84" t="str">
        <f t="shared" si="0"/>
        <v/>
      </c>
      <c r="L50" s="82"/>
      <c r="M50" s="85"/>
      <c r="N50" s="85"/>
      <c r="O50" s="86" t="str">
        <f t="shared" si="1"/>
        <v/>
      </c>
      <c r="P50" s="55"/>
      <c r="Q50" s="87"/>
      <c r="R50" s="88"/>
      <c r="S50" s="88"/>
      <c r="T50" s="88"/>
      <c r="U50" s="88"/>
      <c r="V50" s="88"/>
      <c r="W50" s="88"/>
      <c r="X50" s="88"/>
      <c r="Y50" s="88"/>
      <c r="Z50" s="89"/>
      <c r="AA50" s="55"/>
      <c r="AB50" s="90"/>
      <c r="AC50" s="91"/>
      <c r="AD50" s="92"/>
      <c r="AE50" s="91"/>
      <c r="AF50" s="91"/>
      <c r="AG50" s="80"/>
      <c r="AH50" s="93"/>
      <c r="AI50" s="94"/>
    </row>
    <row r="51" spans="2:35" ht="15.6" x14ac:dyDescent="0.3">
      <c r="B51" s="47"/>
      <c r="C51" s="64"/>
      <c r="D51" s="64"/>
      <c r="E51" s="64"/>
      <c r="F51" s="65"/>
      <c r="G51" s="66"/>
      <c r="H51" s="66"/>
      <c r="I51" s="67"/>
      <c r="J51" s="67"/>
      <c r="K51" s="68" t="str">
        <f t="shared" si="0"/>
        <v/>
      </c>
      <c r="L51" s="66"/>
      <c r="M51" s="69"/>
      <c r="N51" s="69"/>
      <c r="O51" s="70" t="str">
        <f t="shared" si="1"/>
        <v/>
      </c>
      <c r="P51" s="55"/>
      <c r="Q51" s="71"/>
      <c r="R51" s="72"/>
      <c r="S51" s="72"/>
      <c r="T51" s="72"/>
      <c r="U51" s="72"/>
      <c r="V51" s="72"/>
      <c r="W51" s="72"/>
      <c r="X51" s="72"/>
      <c r="Y51" s="72"/>
      <c r="Z51" s="73"/>
      <c r="AA51" s="55"/>
      <c r="AB51" s="74"/>
      <c r="AC51" s="75"/>
      <c r="AD51" s="76"/>
      <c r="AE51" s="75"/>
      <c r="AF51" s="75"/>
      <c r="AG51" s="64"/>
      <c r="AH51" s="77"/>
      <c r="AI51" s="78"/>
    </row>
    <row r="52" spans="2:35" ht="15.6" x14ac:dyDescent="0.3">
      <c r="B52" s="79"/>
      <c r="C52" s="80"/>
      <c r="D52" s="80"/>
      <c r="E52" s="80"/>
      <c r="F52" s="81"/>
      <c r="G52" s="82"/>
      <c r="H52" s="82"/>
      <c r="I52" s="83"/>
      <c r="J52" s="83"/>
      <c r="K52" s="84" t="str">
        <f t="shared" si="0"/>
        <v/>
      </c>
      <c r="L52" s="82"/>
      <c r="M52" s="85"/>
      <c r="N52" s="85"/>
      <c r="O52" s="86" t="str">
        <f t="shared" si="1"/>
        <v/>
      </c>
      <c r="P52" s="55"/>
      <c r="Q52" s="87"/>
      <c r="R52" s="88"/>
      <c r="S52" s="88"/>
      <c r="T52" s="88"/>
      <c r="U52" s="88"/>
      <c r="V52" s="88"/>
      <c r="W52" s="88"/>
      <c r="X52" s="88"/>
      <c r="Y52" s="88"/>
      <c r="Z52" s="89"/>
      <c r="AA52" s="55"/>
      <c r="AB52" s="90"/>
      <c r="AC52" s="91"/>
      <c r="AD52" s="92"/>
      <c r="AE52" s="91"/>
      <c r="AF52" s="91"/>
      <c r="AG52" s="80"/>
      <c r="AH52" s="93"/>
      <c r="AI52" s="94"/>
    </row>
    <row r="53" spans="2:35" ht="15.6" x14ac:dyDescent="0.3">
      <c r="B53" s="47"/>
      <c r="C53" s="64"/>
      <c r="D53" s="64"/>
      <c r="E53" s="64"/>
      <c r="F53" s="65"/>
      <c r="G53" s="66"/>
      <c r="H53" s="66"/>
      <c r="I53" s="67"/>
      <c r="J53" s="67"/>
      <c r="K53" s="68" t="str">
        <f t="shared" si="0"/>
        <v/>
      </c>
      <c r="L53" s="66"/>
      <c r="M53" s="69"/>
      <c r="N53" s="69"/>
      <c r="O53" s="70" t="str">
        <f t="shared" si="1"/>
        <v/>
      </c>
      <c r="P53" s="55"/>
      <c r="Q53" s="71"/>
      <c r="R53" s="72"/>
      <c r="S53" s="72"/>
      <c r="T53" s="72"/>
      <c r="U53" s="72"/>
      <c r="V53" s="72"/>
      <c r="W53" s="72"/>
      <c r="X53" s="72"/>
      <c r="Y53" s="72"/>
      <c r="Z53" s="73"/>
      <c r="AA53" s="55"/>
      <c r="AB53" s="74"/>
      <c r="AC53" s="75"/>
      <c r="AD53" s="76"/>
      <c r="AE53" s="75"/>
      <c r="AF53" s="75"/>
      <c r="AG53" s="64"/>
      <c r="AH53" s="77"/>
      <c r="AI53" s="78"/>
    </row>
    <row r="54" spans="2:35" ht="15.6" x14ac:dyDescent="0.3">
      <c r="B54" s="79"/>
      <c r="C54" s="80"/>
      <c r="D54" s="80"/>
      <c r="E54" s="80"/>
      <c r="F54" s="81"/>
      <c r="G54" s="82"/>
      <c r="H54" s="82"/>
      <c r="I54" s="83"/>
      <c r="J54" s="83"/>
      <c r="K54" s="84" t="str">
        <f t="shared" si="0"/>
        <v/>
      </c>
      <c r="L54" s="82"/>
      <c r="M54" s="85"/>
      <c r="N54" s="85"/>
      <c r="O54" s="86" t="str">
        <f t="shared" si="1"/>
        <v/>
      </c>
      <c r="P54" s="55"/>
      <c r="Q54" s="87"/>
      <c r="R54" s="88"/>
      <c r="S54" s="88"/>
      <c r="T54" s="88"/>
      <c r="U54" s="88"/>
      <c r="V54" s="88"/>
      <c r="W54" s="88"/>
      <c r="X54" s="88"/>
      <c r="Y54" s="88"/>
      <c r="Z54" s="89"/>
      <c r="AA54" s="55"/>
      <c r="AB54" s="90"/>
      <c r="AC54" s="91"/>
      <c r="AD54" s="92"/>
      <c r="AE54" s="91"/>
      <c r="AF54" s="91"/>
      <c r="AG54" s="80"/>
      <c r="AH54" s="93"/>
      <c r="AI54" s="94"/>
    </row>
    <row r="55" spans="2:35" ht="15.6" x14ac:dyDescent="0.3">
      <c r="B55" s="47"/>
      <c r="C55" s="64"/>
      <c r="D55" s="64"/>
      <c r="E55" s="64"/>
      <c r="F55" s="65"/>
      <c r="G55" s="66"/>
      <c r="H55" s="66"/>
      <c r="I55" s="67"/>
      <c r="J55" s="67"/>
      <c r="K55" s="68" t="str">
        <f t="shared" si="0"/>
        <v/>
      </c>
      <c r="L55" s="66"/>
      <c r="M55" s="69"/>
      <c r="N55" s="69"/>
      <c r="O55" s="70" t="str">
        <f t="shared" si="1"/>
        <v/>
      </c>
      <c r="P55" s="55"/>
      <c r="Q55" s="71"/>
      <c r="R55" s="72"/>
      <c r="S55" s="72"/>
      <c r="T55" s="72"/>
      <c r="U55" s="72"/>
      <c r="V55" s="72"/>
      <c r="W55" s="72"/>
      <c r="X55" s="72"/>
      <c r="Y55" s="72"/>
      <c r="Z55" s="73"/>
      <c r="AA55" s="55"/>
      <c r="AB55" s="74"/>
      <c r="AC55" s="75"/>
      <c r="AD55" s="76"/>
      <c r="AE55" s="75"/>
      <c r="AF55" s="75"/>
      <c r="AG55" s="64"/>
      <c r="AH55" s="77"/>
      <c r="AI55" s="78"/>
    </row>
    <row r="56" spans="2:35" ht="15.6" x14ac:dyDescent="0.3">
      <c r="B56" s="79"/>
      <c r="C56" s="80"/>
      <c r="D56" s="80"/>
      <c r="E56" s="80"/>
      <c r="F56" s="81"/>
      <c r="G56" s="82"/>
      <c r="H56" s="82"/>
      <c r="I56" s="83"/>
      <c r="J56" s="83"/>
      <c r="K56" s="84" t="str">
        <f t="shared" si="0"/>
        <v/>
      </c>
      <c r="L56" s="82"/>
      <c r="M56" s="85"/>
      <c r="N56" s="85"/>
      <c r="O56" s="86" t="str">
        <f t="shared" si="1"/>
        <v/>
      </c>
      <c r="P56" s="55"/>
      <c r="Q56" s="87"/>
      <c r="R56" s="88"/>
      <c r="S56" s="88"/>
      <c r="T56" s="88"/>
      <c r="U56" s="88"/>
      <c r="V56" s="88"/>
      <c r="W56" s="88"/>
      <c r="X56" s="88"/>
      <c r="Y56" s="88"/>
      <c r="Z56" s="89"/>
      <c r="AA56" s="55"/>
      <c r="AB56" s="90"/>
      <c r="AC56" s="91"/>
      <c r="AD56" s="92"/>
      <c r="AE56" s="91"/>
      <c r="AF56" s="91"/>
      <c r="AG56" s="80"/>
      <c r="AH56" s="93"/>
      <c r="AI56" s="94"/>
    </row>
    <row r="57" spans="2:35" ht="15.6" x14ac:dyDescent="0.3">
      <c r="B57" s="47"/>
      <c r="C57" s="64"/>
      <c r="D57" s="64"/>
      <c r="E57" s="64"/>
      <c r="F57" s="65"/>
      <c r="G57" s="66"/>
      <c r="H57" s="66"/>
      <c r="I57" s="67"/>
      <c r="J57" s="67"/>
      <c r="K57" s="68" t="str">
        <f t="shared" si="0"/>
        <v/>
      </c>
      <c r="L57" s="66"/>
      <c r="M57" s="69"/>
      <c r="N57" s="69"/>
      <c r="O57" s="70" t="str">
        <f t="shared" si="1"/>
        <v/>
      </c>
      <c r="P57" s="55"/>
      <c r="Q57" s="71"/>
      <c r="R57" s="72"/>
      <c r="S57" s="72"/>
      <c r="T57" s="72"/>
      <c r="U57" s="72"/>
      <c r="V57" s="72"/>
      <c r="W57" s="72"/>
      <c r="X57" s="72"/>
      <c r="Y57" s="72"/>
      <c r="Z57" s="73"/>
      <c r="AA57" s="55"/>
      <c r="AB57" s="74"/>
      <c r="AC57" s="75"/>
      <c r="AD57" s="76"/>
      <c r="AE57" s="75"/>
      <c r="AF57" s="75"/>
      <c r="AG57" s="64"/>
      <c r="AH57" s="77"/>
      <c r="AI57" s="78"/>
    </row>
    <row r="58" spans="2:35" ht="15.6" x14ac:dyDescent="0.3">
      <c r="B58" s="79"/>
      <c r="C58" s="80"/>
      <c r="D58" s="80"/>
      <c r="E58" s="80"/>
      <c r="F58" s="81"/>
      <c r="G58" s="82"/>
      <c r="H58" s="82"/>
      <c r="I58" s="83"/>
      <c r="J58" s="83"/>
      <c r="K58" s="84" t="str">
        <f t="shared" si="0"/>
        <v/>
      </c>
      <c r="L58" s="82"/>
      <c r="M58" s="85"/>
      <c r="N58" s="85"/>
      <c r="O58" s="86" t="str">
        <f t="shared" si="1"/>
        <v/>
      </c>
      <c r="P58" s="55"/>
      <c r="Q58" s="87"/>
      <c r="R58" s="88"/>
      <c r="S58" s="88"/>
      <c r="T58" s="88"/>
      <c r="U58" s="88"/>
      <c r="V58" s="88"/>
      <c r="W58" s="88"/>
      <c r="X58" s="88"/>
      <c r="Y58" s="88"/>
      <c r="Z58" s="89"/>
      <c r="AA58" s="55"/>
      <c r="AB58" s="90"/>
      <c r="AC58" s="91"/>
      <c r="AD58" s="92"/>
      <c r="AE58" s="91"/>
      <c r="AF58" s="91"/>
      <c r="AG58" s="80"/>
      <c r="AH58" s="93"/>
      <c r="AI58" s="94"/>
    </row>
    <row r="59" spans="2:35" ht="15.6" x14ac:dyDescent="0.3">
      <c r="B59" s="47"/>
      <c r="C59" s="64"/>
      <c r="D59" s="64"/>
      <c r="E59" s="64"/>
      <c r="F59" s="65"/>
      <c r="G59" s="66"/>
      <c r="H59" s="66"/>
      <c r="I59" s="67"/>
      <c r="J59" s="67"/>
      <c r="K59" s="68" t="str">
        <f t="shared" si="0"/>
        <v/>
      </c>
      <c r="L59" s="66"/>
      <c r="M59" s="69"/>
      <c r="N59" s="69"/>
      <c r="O59" s="70" t="str">
        <f t="shared" si="1"/>
        <v/>
      </c>
      <c r="P59" s="55"/>
      <c r="Q59" s="71"/>
      <c r="R59" s="72"/>
      <c r="S59" s="72"/>
      <c r="T59" s="72"/>
      <c r="U59" s="72"/>
      <c r="V59" s="72"/>
      <c r="W59" s="72"/>
      <c r="X59" s="72"/>
      <c r="Y59" s="72"/>
      <c r="Z59" s="73"/>
      <c r="AA59" s="55"/>
      <c r="AB59" s="74"/>
      <c r="AC59" s="75"/>
      <c r="AD59" s="76"/>
      <c r="AE59" s="75"/>
      <c r="AF59" s="75"/>
      <c r="AG59" s="64"/>
      <c r="AH59" s="77"/>
      <c r="AI59" s="78"/>
    </row>
    <row r="60" spans="2:35" ht="15.6" x14ac:dyDescent="0.3">
      <c r="B60" s="79"/>
      <c r="C60" s="80"/>
      <c r="D60" s="80"/>
      <c r="E60" s="80"/>
      <c r="F60" s="81"/>
      <c r="G60" s="82"/>
      <c r="H60" s="82"/>
      <c r="I60" s="83"/>
      <c r="J60" s="83"/>
      <c r="K60" s="84" t="str">
        <f t="shared" si="0"/>
        <v/>
      </c>
      <c r="L60" s="82"/>
      <c r="M60" s="85"/>
      <c r="N60" s="85"/>
      <c r="O60" s="86" t="str">
        <f t="shared" si="1"/>
        <v/>
      </c>
      <c r="P60" s="55"/>
      <c r="Q60" s="87"/>
      <c r="R60" s="88"/>
      <c r="S60" s="88"/>
      <c r="T60" s="88"/>
      <c r="U60" s="88"/>
      <c r="V60" s="88"/>
      <c r="W60" s="88"/>
      <c r="X60" s="88"/>
      <c r="Y60" s="88"/>
      <c r="Z60" s="89"/>
      <c r="AA60" s="55"/>
      <c r="AB60" s="90"/>
      <c r="AC60" s="91"/>
      <c r="AD60" s="92"/>
      <c r="AE60" s="91"/>
      <c r="AF60" s="91"/>
      <c r="AG60" s="80"/>
      <c r="AH60" s="93"/>
      <c r="AI60" s="94"/>
    </row>
    <row r="61" spans="2:35" ht="15.6" x14ac:dyDescent="0.3">
      <c r="B61" s="47"/>
      <c r="C61" s="64"/>
      <c r="D61" s="64"/>
      <c r="E61" s="64"/>
      <c r="F61" s="65"/>
      <c r="G61" s="66"/>
      <c r="H61" s="66"/>
      <c r="I61" s="67"/>
      <c r="J61" s="67"/>
      <c r="K61" s="68" t="str">
        <f t="shared" si="0"/>
        <v/>
      </c>
      <c r="L61" s="66"/>
      <c r="M61" s="69"/>
      <c r="N61" s="69"/>
      <c r="O61" s="70" t="str">
        <f t="shared" si="1"/>
        <v/>
      </c>
      <c r="P61" s="55"/>
      <c r="Q61" s="71"/>
      <c r="R61" s="72"/>
      <c r="S61" s="72"/>
      <c r="T61" s="72"/>
      <c r="U61" s="72"/>
      <c r="V61" s="72"/>
      <c r="W61" s="72"/>
      <c r="X61" s="72"/>
      <c r="Y61" s="72"/>
      <c r="Z61" s="73"/>
      <c r="AA61" s="55"/>
      <c r="AB61" s="74"/>
      <c r="AC61" s="75"/>
      <c r="AD61" s="76"/>
      <c r="AE61" s="75"/>
      <c r="AF61" s="75"/>
      <c r="AG61" s="64"/>
      <c r="AH61" s="77"/>
      <c r="AI61" s="78"/>
    </row>
    <row r="62" spans="2:35" ht="15.6" x14ac:dyDescent="0.3">
      <c r="B62" s="79"/>
      <c r="C62" s="80"/>
      <c r="D62" s="80"/>
      <c r="E62" s="80"/>
      <c r="F62" s="81"/>
      <c r="G62" s="82"/>
      <c r="H62" s="82"/>
      <c r="I62" s="83"/>
      <c r="J62" s="83"/>
      <c r="K62" s="84" t="str">
        <f t="shared" si="0"/>
        <v/>
      </c>
      <c r="L62" s="82"/>
      <c r="M62" s="85"/>
      <c r="N62" s="85"/>
      <c r="O62" s="86" t="str">
        <f t="shared" si="1"/>
        <v/>
      </c>
      <c r="P62" s="55"/>
      <c r="Q62" s="87"/>
      <c r="R62" s="88"/>
      <c r="S62" s="88"/>
      <c r="T62" s="88"/>
      <c r="U62" s="88"/>
      <c r="V62" s="88"/>
      <c r="W62" s="88"/>
      <c r="X62" s="88"/>
      <c r="Y62" s="88"/>
      <c r="Z62" s="89"/>
      <c r="AA62" s="55"/>
      <c r="AB62" s="90"/>
      <c r="AC62" s="91"/>
      <c r="AD62" s="92"/>
      <c r="AE62" s="91"/>
      <c r="AF62" s="91"/>
      <c r="AG62" s="80"/>
      <c r="AH62" s="93"/>
      <c r="AI62" s="94"/>
    </row>
    <row r="63" spans="2:35" ht="15.6" x14ac:dyDescent="0.3">
      <c r="B63" s="47"/>
      <c r="C63" s="64"/>
      <c r="D63" s="64"/>
      <c r="E63" s="64"/>
      <c r="F63" s="65"/>
      <c r="G63" s="66"/>
      <c r="H63" s="66"/>
      <c r="I63" s="67"/>
      <c r="J63" s="67"/>
      <c r="K63" s="68" t="str">
        <f t="shared" si="0"/>
        <v/>
      </c>
      <c r="L63" s="66"/>
      <c r="M63" s="69"/>
      <c r="N63" s="69"/>
      <c r="O63" s="70" t="str">
        <f t="shared" si="1"/>
        <v/>
      </c>
      <c r="P63" s="55"/>
      <c r="Q63" s="71"/>
      <c r="R63" s="72"/>
      <c r="S63" s="72"/>
      <c r="T63" s="72"/>
      <c r="U63" s="72"/>
      <c r="V63" s="72"/>
      <c r="W63" s="72"/>
      <c r="X63" s="72"/>
      <c r="Y63" s="72"/>
      <c r="Z63" s="73"/>
      <c r="AA63" s="55"/>
      <c r="AB63" s="74"/>
      <c r="AC63" s="75"/>
      <c r="AD63" s="76"/>
      <c r="AE63" s="75"/>
      <c r="AF63" s="75"/>
      <c r="AG63" s="64"/>
      <c r="AH63" s="77"/>
      <c r="AI63" s="78"/>
    </row>
    <row r="64" spans="2:35" ht="15.6" x14ac:dyDescent="0.3">
      <c r="B64" s="79"/>
      <c r="C64" s="80"/>
      <c r="D64" s="80"/>
      <c r="E64" s="80"/>
      <c r="F64" s="81"/>
      <c r="G64" s="82"/>
      <c r="H64" s="82"/>
      <c r="I64" s="83"/>
      <c r="J64" s="83"/>
      <c r="K64" s="84" t="str">
        <f t="shared" si="0"/>
        <v/>
      </c>
      <c r="L64" s="82"/>
      <c r="M64" s="85"/>
      <c r="N64" s="85"/>
      <c r="O64" s="86" t="str">
        <f t="shared" si="1"/>
        <v/>
      </c>
      <c r="P64" s="55"/>
      <c r="Q64" s="87"/>
      <c r="R64" s="88"/>
      <c r="S64" s="88"/>
      <c r="T64" s="88"/>
      <c r="U64" s="88"/>
      <c r="V64" s="88"/>
      <c r="W64" s="88"/>
      <c r="X64" s="88"/>
      <c r="Y64" s="88"/>
      <c r="Z64" s="89"/>
      <c r="AA64" s="55"/>
      <c r="AB64" s="90"/>
      <c r="AC64" s="91"/>
      <c r="AD64" s="92"/>
      <c r="AE64" s="91"/>
      <c r="AF64" s="91"/>
      <c r="AG64" s="80"/>
      <c r="AH64" s="93"/>
      <c r="AI64" s="94"/>
    </row>
    <row r="65" spans="2:35" ht="15.6" x14ac:dyDescent="0.3">
      <c r="B65" s="47"/>
      <c r="C65" s="64"/>
      <c r="D65" s="64"/>
      <c r="E65" s="64"/>
      <c r="F65" s="65"/>
      <c r="G65" s="66"/>
      <c r="H65" s="66"/>
      <c r="I65" s="67"/>
      <c r="J65" s="67"/>
      <c r="K65" s="68" t="str">
        <f t="shared" si="0"/>
        <v/>
      </c>
      <c r="L65" s="66"/>
      <c r="M65" s="69"/>
      <c r="N65" s="69"/>
      <c r="O65" s="70" t="str">
        <f t="shared" si="1"/>
        <v/>
      </c>
      <c r="P65" s="55"/>
      <c r="Q65" s="71"/>
      <c r="R65" s="72"/>
      <c r="S65" s="72"/>
      <c r="T65" s="72"/>
      <c r="U65" s="72"/>
      <c r="V65" s="72"/>
      <c r="W65" s="72"/>
      <c r="X65" s="72"/>
      <c r="Y65" s="72"/>
      <c r="Z65" s="73"/>
      <c r="AA65" s="55"/>
      <c r="AB65" s="74"/>
      <c r="AC65" s="75"/>
      <c r="AD65" s="76"/>
      <c r="AE65" s="75"/>
      <c r="AF65" s="75"/>
      <c r="AG65" s="64"/>
      <c r="AH65" s="77"/>
      <c r="AI65" s="78"/>
    </row>
    <row r="66" spans="2:35" ht="15.6" x14ac:dyDescent="0.3">
      <c r="B66" s="79"/>
      <c r="C66" s="80"/>
      <c r="D66" s="80"/>
      <c r="E66" s="80"/>
      <c r="F66" s="81"/>
      <c r="G66" s="82"/>
      <c r="H66" s="82"/>
      <c r="I66" s="83"/>
      <c r="J66" s="83"/>
      <c r="K66" s="84" t="str">
        <f t="shared" si="0"/>
        <v/>
      </c>
      <c r="L66" s="82"/>
      <c r="M66" s="85"/>
      <c r="N66" s="85"/>
      <c r="O66" s="86" t="str">
        <f t="shared" si="1"/>
        <v/>
      </c>
      <c r="P66" s="55"/>
      <c r="Q66" s="87"/>
      <c r="R66" s="88"/>
      <c r="S66" s="88"/>
      <c r="T66" s="88"/>
      <c r="U66" s="88"/>
      <c r="V66" s="88"/>
      <c r="W66" s="88"/>
      <c r="X66" s="88"/>
      <c r="Y66" s="88"/>
      <c r="Z66" s="89"/>
      <c r="AA66" s="55"/>
      <c r="AB66" s="90"/>
      <c r="AC66" s="91"/>
      <c r="AD66" s="92"/>
      <c r="AE66" s="91"/>
      <c r="AF66" s="91"/>
      <c r="AG66" s="80"/>
      <c r="AH66" s="93"/>
      <c r="AI66" s="94"/>
    </row>
    <row r="67" spans="2:35" ht="15.6" x14ac:dyDescent="0.3">
      <c r="B67" s="47"/>
      <c r="C67" s="64"/>
      <c r="D67" s="64"/>
      <c r="E67" s="64"/>
      <c r="F67" s="65"/>
      <c r="G67" s="66"/>
      <c r="H67" s="66"/>
      <c r="I67" s="67"/>
      <c r="J67" s="67"/>
      <c r="K67" s="68" t="str">
        <f t="shared" si="0"/>
        <v/>
      </c>
      <c r="L67" s="66"/>
      <c r="M67" s="69"/>
      <c r="N67" s="69"/>
      <c r="O67" s="70" t="str">
        <f t="shared" si="1"/>
        <v/>
      </c>
      <c r="P67" s="55"/>
      <c r="Q67" s="71"/>
      <c r="R67" s="72"/>
      <c r="S67" s="72"/>
      <c r="T67" s="72"/>
      <c r="U67" s="72"/>
      <c r="V67" s="72"/>
      <c r="W67" s="72"/>
      <c r="X67" s="72"/>
      <c r="Y67" s="72"/>
      <c r="Z67" s="73"/>
      <c r="AA67" s="55"/>
      <c r="AB67" s="74"/>
      <c r="AC67" s="75"/>
      <c r="AD67" s="76"/>
      <c r="AE67" s="75"/>
      <c r="AF67" s="75"/>
      <c r="AG67" s="64"/>
      <c r="AH67" s="77"/>
      <c r="AI67" s="78"/>
    </row>
    <row r="68" spans="2:35" ht="15.6" x14ac:dyDescent="0.3">
      <c r="B68" s="79"/>
      <c r="C68" s="80"/>
      <c r="D68" s="80"/>
      <c r="E68" s="80"/>
      <c r="F68" s="81"/>
      <c r="G68" s="82"/>
      <c r="H68" s="82"/>
      <c r="I68" s="83"/>
      <c r="J68" s="83"/>
      <c r="K68" s="84" t="str">
        <f t="shared" si="0"/>
        <v/>
      </c>
      <c r="L68" s="82"/>
      <c r="M68" s="85"/>
      <c r="N68" s="85"/>
      <c r="O68" s="86" t="str">
        <f t="shared" si="1"/>
        <v/>
      </c>
      <c r="P68" s="55"/>
      <c r="Q68" s="87"/>
      <c r="R68" s="88"/>
      <c r="S68" s="88"/>
      <c r="T68" s="88"/>
      <c r="U68" s="88"/>
      <c r="V68" s="88"/>
      <c r="W68" s="88"/>
      <c r="X68" s="88"/>
      <c r="Y68" s="88"/>
      <c r="Z68" s="89"/>
      <c r="AA68" s="55"/>
      <c r="AB68" s="90"/>
      <c r="AC68" s="91"/>
      <c r="AD68" s="92"/>
      <c r="AE68" s="91"/>
      <c r="AF68" s="91"/>
      <c r="AG68" s="80"/>
      <c r="AH68" s="93"/>
      <c r="AI68" s="94"/>
    </row>
    <row r="69" spans="2:35" ht="15.6" x14ac:dyDescent="0.3">
      <c r="B69" s="47"/>
      <c r="C69" s="64"/>
      <c r="D69" s="64"/>
      <c r="E69" s="64"/>
      <c r="F69" s="65"/>
      <c r="G69" s="66"/>
      <c r="H69" s="66"/>
      <c r="I69" s="67"/>
      <c r="J69" s="67"/>
      <c r="K69" s="68" t="str">
        <f t="shared" si="0"/>
        <v/>
      </c>
      <c r="L69" s="66"/>
      <c r="M69" s="69"/>
      <c r="N69" s="69"/>
      <c r="O69" s="70" t="str">
        <f t="shared" si="1"/>
        <v/>
      </c>
      <c r="P69" s="55"/>
      <c r="Q69" s="71"/>
      <c r="R69" s="72"/>
      <c r="S69" s="72"/>
      <c r="T69" s="72"/>
      <c r="U69" s="72"/>
      <c r="V69" s="72"/>
      <c r="W69" s="72"/>
      <c r="X69" s="72"/>
      <c r="Y69" s="72"/>
      <c r="Z69" s="73"/>
      <c r="AA69" s="55"/>
      <c r="AB69" s="74"/>
      <c r="AC69" s="75"/>
      <c r="AD69" s="76"/>
      <c r="AE69" s="75"/>
      <c r="AF69" s="75"/>
      <c r="AG69" s="64"/>
      <c r="AH69" s="77"/>
      <c r="AI69" s="78"/>
    </row>
    <row r="70" spans="2:35" ht="15.6" x14ac:dyDescent="0.3">
      <c r="B70" s="79"/>
      <c r="C70" s="80"/>
      <c r="D70" s="80"/>
      <c r="E70" s="80"/>
      <c r="F70" s="81"/>
      <c r="G70" s="82"/>
      <c r="H70" s="82"/>
      <c r="I70" s="83"/>
      <c r="J70" s="83"/>
      <c r="K70" s="84" t="str">
        <f t="shared" si="0"/>
        <v/>
      </c>
      <c r="L70" s="82"/>
      <c r="M70" s="85"/>
      <c r="N70" s="85"/>
      <c r="O70" s="86" t="str">
        <f t="shared" si="1"/>
        <v/>
      </c>
      <c r="P70" s="55"/>
      <c r="Q70" s="87"/>
      <c r="R70" s="88"/>
      <c r="S70" s="88"/>
      <c r="T70" s="88"/>
      <c r="U70" s="88"/>
      <c r="V70" s="88"/>
      <c r="W70" s="88"/>
      <c r="X70" s="88"/>
      <c r="Y70" s="88"/>
      <c r="Z70" s="89"/>
      <c r="AA70" s="55"/>
      <c r="AB70" s="90"/>
      <c r="AC70" s="91"/>
      <c r="AD70" s="92"/>
      <c r="AE70" s="91"/>
      <c r="AF70" s="91"/>
      <c r="AG70" s="80"/>
      <c r="AH70" s="93"/>
      <c r="AI70" s="94"/>
    </row>
    <row r="71" spans="2:35" ht="15.6" x14ac:dyDescent="0.3">
      <c r="B71" s="47"/>
      <c r="C71" s="64"/>
      <c r="D71" s="64"/>
      <c r="E71" s="64"/>
      <c r="F71" s="65"/>
      <c r="G71" s="66"/>
      <c r="H71" s="66"/>
      <c r="I71" s="67"/>
      <c r="J71" s="67"/>
      <c r="K71" s="68" t="str">
        <f t="shared" si="0"/>
        <v/>
      </c>
      <c r="L71" s="66"/>
      <c r="M71" s="69"/>
      <c r="N71" s="69"/>
      <c r="O71" s="70" t="str">
        <f t="shared" si="1"/>
        <v/>
      </c>
      <c r="P71" s="55"/>
      <c r="Q71" s="71"/>
      <c r="R71" s="72"/>
      <c r="S71" s="72"/>
      <c r="T71" s="72"/>
      <c r="U71" s="72"/>
      <c r="V71" s="72"/>
      <c r="W71" s="72"/>
      <c r="X71" s="72"/>
      <c r="Y71" s="72"/>
      <c r="Z71" s="73"/>
      <c r="AA71" s="55"/>
      <c r="AB71" s="74"/>
      <c r="AC71" s="75"/>
      <c r="AD71" s="76"/>
      <c r="AE71" s="75"/>
      <c r="AF71" s="75"/>
      <c r="AG71" s="64"/>
      <c r="AH71" s="77"/>
      <c r="AI71" s="78"/>
    </row>
    <row r="72" spans="2:35" ht="15.6" x14ac:dyDescent="0.3">
      <c r="B72" s="79"/>
      <c r="C72" s="80"/>
      <c r="D72" s="80"/>
      <c r="E72" s="80"/>
      <c r="F72" s="81"/>
      <c r="G72" s="82"/>
      <c r="H72" s="82"/>
      <c r="I72" s="83"/>
      <c r="J72" s="83"/>
      <c r="K72" s="84" t="str">
        <f t="shared" ref="K72:K102" si="2">IFERROR(I72/J72,"")</f>
        <v/>
      </c>
      <c r="L72" s="82"/>
      <c r="M72" s="85"/>
      <c r="N72" s="85"/>
      <c r="O72" s="86" t="str">
        <f t="shared" ref="O72:O102" si="3">IFERROR(M72/N72,"")</f>
        <v/>
      </c>
      <c r="P72" s="55"/>
      <c r="Q72" s="87"/>
      <c r="R72" s="88"/>
      <c r="S72" s="88"/>
      <c r="T72" s="88"/>
      <c r="U72" s="88"/>
      <c r="V72" s="88"/>
      <c r="W72" s="88"/>
      <c r="X72" s="88"/>
      <c r="Y72" s="88"/>
      <c r="Z72" s="89"/>
      <c r="AA72" s="55"/>
      <c r="AB72" s="90"/>
      <c r="AC72" s="91"/>
      <c r="AD72" s="92"/>
      <c r="AE72" s="91"/>
      <c r="AF72" s="91"/>
      <c r="AG72" s="80"/>
      <c r="AH72" s="93"/>
      <c r="AI72" s="94"/>
    </row>
    <row r="73" spans="2:35" ht="15.6" x14ac:dyDescent="0.3">
      <c r="B73" s="47"/>
      <c r="C73" s="64"/>
      <c r="D73" s="64"/>
      <c r="E73" s="64"/>
      <c r="F73" s="65"/>
      <c r="G73" s="66"/>
      <c r="H73" s="66"/>
      <c r="I73" s="67"/>
      <c r="J73" s="67"/>
      <c r="K73" s="68" t="str">
        <f t="shared" si="2"/>
        <v/>
      </c>
      <c r="L73" s="66"/>
      <c r="M73" s="69"/>
      <c r="N73" s="69"/>
      <c r="O73" s="70" t="str">
        <f t="shared" si="3"/>
        <v/>
      </c>
      <c r="P73" s="55"/>
      <c r="Q73" s="71"/>
      <c r="R73" s="72"/>
      <c r="S73" s="72"/>
      <c r="T73" s="72"/>
      <c r="U73" s="72"/>
      <c r="V73" s="72"/>
      <c r="W73" s="72"/>
      <c r="X73" s="72"/>
      <c r="Y73" s="72"/>
      <c r="Z73" s="73"/>
      <c r="AA73" s="55"/>
      <c r="AB73" s="74"/>
      <c r="AC73" s="75"/>
      <c r="AD73" s="76"/>
      <c r="AE73" s="75"/>
      <c r="AF73" s="75"/>
      <c r="AG73" s="64"/>
      <c r="AH73" s="77"/>
      <c r="AI73" s="78"/>
    </row>
    <row r="74" spans="2:35" ht="15.6" x14ac:dyDescent="0.3">
      <c r="B74" s="79"/>
      <c r="C74" s="80"/>
      <c r="D74" s="80"/>
      <c r="E74" s="80"/>
      <c r="F74" s="81"/>
      <c r="G74" s="82"/>
      <c r="H74" s="82"/>
      <c r="I74" s="83"/>
      <c r="J74" s="83"/>
      <c r="K74" s="84" t="str">
        <f t="shared" si="2"/>
        <v/>
      </c>
      <c r="L74" s="82"/>
      <c r="M74" s="85"/>
      <c r="N74" s="85"/>
      <c r="O74" s="86" t="str">
        <f t="shared" si="3"/>
        <v/>
      </c>
      <c r="P74" s="55"/>
      <c r="Q74" s="87"/>
      <c r="R74" s="88"/>
      <c r="S74" s="88"/>
      <c r="T74" s="88"/>
      <c r="U74" s="88"/>
      <c r="V74" s="88"/>
      <c r="W74" s="88"/>
      <c r="X74" s="88"/>
      <c r="Y74" s="88"/>
      <c r="Z74" s="89"/>
      <c r="AA74" s="55"/>
      <c r="AB74" s="90"/>
      <c r="AC74" s="91"/>
      <c r="AD74" s="92"/>
      <c r="AE74" s="91"/>
      <c r="AF74" s="91"/>
      <c r="AG74" s="80"/>
      <c r="AH74" s="93"/>
      <c r="AI74" s="94"/>
    </row>
    <row r="75" spans="2:35" ht="15.6" x14ac:dyDescent="0.3">
      <c r="B75" s="47"/>
      <c r="C75" s="64"/>
      <c r="D75" s="64"/>
      <c r="E75" s="64"/>
      <c r="F75" s="65"/>
      <c r="G75" s="66"/>
      <c r="H75" s="66"/>
      <c r="I75" s="67"/>
      <c r="J75" s="67"/>
      <c r="K75" s="68" t="str">
        <f t="shared" si="2"/>
        <v/>
      </c>
      <c r="L75" s="66"/>
      <c r="M75" s="69"/>
      <c r="N75" s="69"/>
      <c r="O75" s="70" t="str">
        <f t="shared" si="3"/>
        <v/>
      </c>
      <c r="P75" s="55"/>
      <c r="Q75" s="71"/>
      <c r="R75" s="72"/>
      <c r="S75" s="72"/>
      <c r="T75" s="72"/>
      <c r="U75" s="72"/>
      <c r="V75" s="72"/>
      <c r="W75" s="72"/>
      <c r="X75" s="72"/>
      <c r="Y75" s="72"/>
      <c r="Z75" s="73"/>
      <c r="AA75" s="55"/>
      <c r="AB75" s="74"/>
      <c r="AC75" s="75"/>
      <c r="AD75" s="76"/>
      <c r="AE75" s="75"/>
      <c r="AF75" s="75"/>
      <c r="AG75" s="64"/>
      <c r="AH75" s="77"/>
      <c r="AI75" s="78"/>
    </row>
    <row r="76" spans="2:35" ht="15.6" x14ac:dyDescent="0.3">
      <c r="B76" s="79"/>
      <c r="C76" s="80"/>
      <c r="D76" s="80"/>
      <c r="E76" s="80"/>
      <c r="F76" s="81"/>
      <c r="G76" s="82"/>
      <c r="H76" s="82"/>
      <c r="I76" s="83"/>
      <c r="J76" s="83"/>
      <c r="K76" s="84" t="str">
        <f t="shared" si="2"/>
        <v/>
      </c>
      <c r="L76" s="82"/>
      <c r="M76" s="85"/>
      <c r="N76" s="85"/>
      <c r="O76" s="86" t="str">
        <f t="shared" si="3"/>
        <v/>
      </c>
      <c r="P76" s="55"/>
      <c r="Q76" s="87"/>
      <c r="R76" s="88"/>
      <c r="S76" s="88"/>
      <c r="T76" s="88"/>
      <c r="U76" s="88"/>
      <c r="V76" s="88"/>
      <c r="W76" s="88"/>
      <c r="X76" s="88"/>
      <c r="Y76" s="88"/>
      <c r="Z76" s="89"/>
      <c r="AA76" s="55"/>
      <c r="AB76" s="90"/>
      <c r="AC76" s="91"/>
      <c r="AD76" s="92"/>
      <c r="AE76" s="91"/>
      <c r="AF76" s="91"/>
      <c r="AG76" s="80"/>
      <c r="AH76" s="93"/>
      <c r="AI76" s="94"/>
    </row>
    <row r="77" spans="2:35" ht="15.6" x14ac:dyDescent="0.3">
      <c r="B77" s="47"/>
      <c r="C77" s="64"/>
      <c r="D77" s="64"/>
      <c r="E77" s="64"/>
      <c r="F77" s="65"/>
      <c r="G77" s="66"/>
      <c r="H77" s="66"/>
      <c r="I77" s="67"/>
      <c r="J77" s="67"/>
      <c r="K77" s="68" t="str">
        <f t="shared" si="2"/>
        <v/>
      </c>
      <c r="L77" s="66"/>
      <c r="M77" s="69"/>
      <c r="N77" s="69"/>
      <c r="O77" s="70" t="str">
        <f t="shared" si="3"/>
        <v/>
      </c>
      <c r="P77" s="55"/>
      <c r="Q77" s="71"/>
      <c r="R77" s="72"/>
      <c r="S77" s="72"/>
      <c r="T77" s="72"/>
      <c r="U77" s="72"/>
      <c r="V77" s="72"/>
      <c r="W77" s="72"/>
      <c r="X77" s="72"/>
      <c r="Y77" s="72"/>
      <c r="Z77" s="73"/>
      <c r="AA77" s="55"/>
      <c r="AB77" s="74"/>
      <c r="AC77" s="75"/>
      <c r="AD77" s="76"/>
      <c r="AE77" s="75"/>
      <c r="AF77" s="75"/>
      <c r="AG77" s="64"/>
      <c r="AH77" s="77"/>
      <c r="AI77" s="78"/>
    </row>
    <row r="78" spans="2:35" ht="15.6" x14ac:dyDescent="0.3">
      <c r="B78" s="79"/>
      <c r="C78" s="80"/>
      <c r="D78" s="80"/>
      <c r="E78" s="80"/>
      <c r="F78" s="81"/>
      <c r="G78" s="82"/>
      <c r="H78" s="82"/>
      <c r="I78" s="83"/>
      <c r="J78" s="83"/>
      <c r="K78" s="84" t="str">
        <f t="shared" si="2"/>
        <v/>
      </c>
      <c r="L78" s="82"/>
      <c r="M78" s="85"/>
      <c r="N78" s="85"/>
      <c r="O78" s="86" t="str">
        <f t="shared" si="3"/>
        <v/>
      </c>
      <c r="P78" s="55"/>
      <c r="Q78" s="87"/>
      <c r="R78" s="88"/>
      <c r="S78" s="88"/>
      <c r="T78" s="88"/>
      <c r="U78" s="88"/>
      <c r="V78" s="88"/>
      <c r="W78" s="88"/>
      <c r="X78" s="88"/>
      <c r="Y78" s="88"/>
      <c r="Z78" s="89"/>
      <c r="AA78" s="55"/>
      <c r="AB78" s="90"/>
      <c r="AC78" s="91"/>
      <c r="AD78" s="92"/>
      <c r="AE78" s="91"/>
      <c r="AF78" s="91"/>
      <c r="AG78" s="80"/>
      <c r="AH78" s="93"/>
      <c r="AI78" s="94"/>
    </row>
    <row r="79" spans="2:35" ht="15.6" x14ac:dyDescent="0.3">
      <c r="B79" s="47"/>
      <c r="C79" s="64"/>
      <c r="D79" s="64"/>
      <c r="E79" s="64"/>
      <c r="F79" s="65"/>
      <c r="G79" s="66"/>
      <c r="H79" s="66"/>
      <c r="I79" s="67"/>
      <c r="J79" s="67"/>
      <c r="K79" s="68" t="str">
        <f t="shared" si="2"/>
        <v/>
      </c>
      <c r="L79" s="66"/>
      <c r="M79" s="69"/>
      <c r="N79" s="69"/>
      <c r="O79" s="70" t="str">
        <f t="shared" si="3"/>
        <v/>
      </c>
      <c r="P79" s="55"/>
      <c r="Q79" s="71"/>
      <c r="R79" s="72"/>
      <c r="S79" s="72"/>
      <c r="T79" s="72"/>
      <c r="U79" s="72"/>
      <c r="V79" s="72"/>
      <c r="W79" s="72"/>
      <c r="X79" s="72"/>
      <c r="Y79" s="72"/>
      <c r="Z79" s="73"/>
      <c r="AA79" s="55"/>
      <c r="AB79" s="74"/>
      <c r="AC79" s="75"/>
      <c r="AD79" s="76"/>
      <c r="AE79" s="75"/>
      <c r="AF79" s="75"/>
      <c r="AG79" s="64"/>
      <c r="AH79" s="77"/>
      <c r="AI79" s="78"/>
    </row>
    <row r="80" spans="2:35" ht="15.6" x14ac:dyDescent="0.3">
      <c r="B80" s="79"/>
      <c r="C80" s="80"/>
      <c r="D80" s="80"/>
      <c r="E80" s="80"/>
      <c r="F80" s="81"/>
      <c r="G80" s="82"/>
      <c r="H80" s="82"/>
      <c r="I80" s="83"/>
      <c r="J80" s="83"/>
      <c r="K80" s="84" t="str">
        <f t="shared" si="2"/>
        <v/>
      </c>
      <c r="L80" s="82"/>
      <c r="M80" s="85"/>
      <c r="N80" s="85"/>
      <c r="O80" s="86" t="str">
        <f t="shared" si="3"/>
        <v/>
      </c>
      <c r="P80" s="55"/>
      <c r="Q80" s="87"/>
      <c r="R80" s="88"/>
      <c r="S80" s="88"/>
      <c r="T80" s="88"/>
      <c r="U80" s="88"/>
      <c r="V80" s="88"/>
      <c r="W80" s="88"/>
      <c r="X80" s="88"/>
      <c r="Y80" s="88"/>
      <c r="Z80" s="89"/>
      <c r="AA80" s="55"/>
      <c r="AB80" s="90"/>
      <c r="AC80" s="91"/>
      <c r="AD80" s="92"/>
      <c r="AE80" s="91"/>
      <c r="AF80" s="91"/>
      <c r="AG80" s="80"/>
      <c r="AH80" s="93"/>
      <c r="AI80" s="94"/>
    </row>
    <row r="81" spans="2:35" ht="15.6" x14ac:dyDescent="0.3">
      <c r="B81" s="47"/>
      <c r="C81" s="64"/>
      <c r="D81" s="64"/>
      <c r="E81" s="64"/>
      <c r="F81" s="65"/>
      <c r="G81" s="66"/>
      <c r="H81" s="66"/>
      <c r="I81" s="67"/>
      <c r="J81" s="67"/>
      <c r="K81" s="68" t="str">
        <f t="shared" si="2"/>
        <v/>
      </c>
      <c r="L81" s="66"/>
      <c r="M81" s="69"/>
      <c r="N81" s="69"/>
      <c r="O81" s="70" t="str">
        <f t="shared" si="3"/>
        <v/>
      </c>
      <c r="P81" s="55"/>
      <c r="Q81" s="71"/>
      <c r="R81" s="72"/>
      <c r="S81" s="72"/>
      <c r="T81" s="72"/>
      <c r="U81" s="72"/>
      <c r="V81" s="72"/>
      <c r="W81" s="72"/>
      <c r="X81" s="72"/>
      <c r="Y81" s="72"/>
      <c r="Z81" s="73"/>
      <c r="AA81" s="55"/>
      <c r="AB81" s="74"/>
      <c r="AC81" s="75"/>
      <c r="AD81" s="76"/>
      <c r="AE81" s="75"/>
      <c r="AF81" s="75"/>
      <c r="AG81" s="64"/>
      <c r="AH81" s="77"/>
      <c r="AI81" s="78"/>
    </row>
    <row r="82" spans="2:35" ht="15.6" x14ac:dyDescent="0.3">
      <c r="B82" s="79"/>
      <c r="C82" s="80"/>
      <c r="D82" s="80"/>
      <c r="E82" s="80"/>
      <c r="F82" s="81"/>
      <c r="G82" s="82"/>
      <c r="H82" s="82"/>
      <c r="I82" s="83"/>
      <c r="J82" s="83"/>
      <c r="K82" s="84" t="str">
        <f t="shared" si="2"/>
        <v/>
      </c>
      <c r="L82" s="82"/>
      <c r="M82" s="85"/>
      <c r="N82" s="85"/>
      <c r="O82" s="86" t="str">
        <f t="shared" si="3"/>
        <v/>
      </c>
      <c r="P82" s="55"/>
      <c r="Q82" s="87"/>
      <c r="R82" s="88"/>
      <c r="S82" s="88"/>
      <c r="T82" s="88"/>
      <c r="U82" s="88"/>
      <c r="V82" s="88"/>
      <c r="W82" s="88"/>
      <c r="X82" s="88"/>
      <c r="Y82" s="88"/>
      <c r="Z82" s="89"/>
      <c r="AA82" s="55"/>
      <c r="AB82" s="90"/>
      <c r="AC82" s="91"/>
      <c r="AD82" s="92"/>
      <c r="AE82" s="91"/>
      <c r="AF82" s="91"/>
      <c r="AG82" s="80"/>
      <c r="AH82" s="93"/>
      <c r="AI82" s="94"/>
    </row>
    <row r="83" spans="2:35" ht="15.6" x14ac:dyDescent="0.3">
      <c r="B83" s="47"/>
      <c r="C83" s="64"/>
      <c r="D83" s="64"/>
      <c r="E83" s="64"/>
      <c r="F83" s="65"/>
      <c r="G83" s="66"/>
      <c r="H83" s="66"/>
      <c r="I83" s="67"/>
      <c r="J83" s="67"/>
      <c r="K83" s="68" t="str">
        <f t="shared" si="2"/>
        <v/>
      </c>
      <c r="L83" s="66"/>
      <c r="M83" s="69"/>
      <c r="N83" s="69"/>
      <c r="O83" s="70" t="str">
        <f t="shared" si="3"/>
        <v/>
      </c>
      <c r="P83" s="55"/>
      <c r="Q83" s="71"/>
      <c r="R83" s="72"/>
      <c r="S83" s="72"/>
      <c r="T83" s="72"/>
      <c r="U83" s="72"/>
      <c r="V83" s="72"/>
      <c r="W83" s="72"/>
      <c r="X83" s="72"/>
      <c r="Y83" s="72"/>
      <c r="Z83" s="73"/>
      <c r="AA83" s="55"/>
      <c r="AB83" s="74"/>
      <c r="AC83" s="75"/>
      <c r="AD83" s="76"/>
      <c r="AE83" s="75"/>
      <c r="AF83" s="75"/>
      <c r="AG83" s="64"/>
      <c r="AH83" s="77"/>
      <c r="AI83" s="78"/>
    </row>
    <row r="84" spans="2:35" ht="15.6" x14ac:dyDescent="0.3">
      <c r="B84" s="79"/>
      <c r="C84" s="80"/>
      <c r="D84" s="80"/>
      <c r="E84" s="80"/>
      <c r="F84" s="81"/>
      <c r="G84" s="82"/>
      <c r="H84" s="82"/>
      <c r="I84" s="83"/>
      <c r="J84" s="83"/>
      <c r="K84" s="84" t="str">
        <f t="shared" si="2"/>
        <v/>
      </c>
      <c r="L84" s="82"/>
      <c r="M84" s="85"/>
      <c r="N84" s="85"/>
      <c r="O84" s="86" t="str">
        <f t="shared" si="3"/>
        <v/>
      </c>
      <c r="P84" s="55"/>
      <c r="Q84" s="87"/>
      <c r="R84" s="88"/>
      <c r="S84" s="88"/>
      <c r="T84" s="88"/>
      <c r="U84" s="88"/>
      <c r="V84" s="88"/>
      <c r="W84" s="88"/>
      <c r="X84" s="88"/>
      <c r="Y84" s="88"/>
      <c r="Z84" s="89"/>
      <c r="AA84" s="55"/>
      <c r="AB84" s="90"/>
      <c r="AC84" s="91"/>
      <c r="AD84" s="92"/>
      <c r="AE84" s="91"/>
      <c r="AF84" s="91"/>
      <c r="AG84" s="80"/>
      <c r="AH84" s="93"/>
      <c r="AI84" s="94"/>
    </row>
    <row r="85" spans="2:35" ht="15.6" x14ac:dyDescent="0.3">
      <c r="B85" s="47"/>
      <c r="C85" s="64"/>
      <c r="D85" s="64"/>
      <c r="E85" s="64"/>
      <c r="F85" s="65"/>
      <c r="G85" s="66"/>
      <c r="H85" s="66"/>
      <c r="I85" s="67"/>
      <c r="J85" s="67"/>
      <c r="K85" s="68" t="str">
        <f t="shared" si="2"/>
        <v/>
      </c>
      <c r="L85" s="66"/>
      <c r="M85" s="69"/>
      <c r="N85" s="69"/>
      <c r="O85" s="70" t="str">
        <f t="shared" si="3"/>
        <v/>
      </c>
      <c r="P85" s="55"/>
      <c r="Q85" s="71"/>
      <c r="R85" s="72"/>
      <c r="S85" s="72"/>
      <c r="T85" s="72"/>
      <c r="U85" s="72"/>
      <c r="V85" s="72"/>
      <c r="W85" s="72"/>
      <c r="X85" s="72"/>
      <c r="Y85" s="72"/>
      <c r="Z85" s="73"/>
      <c r="AA85" s="55"/>
      <c r="AB85" s="74"/>
      <c r="AC85" s="75"/>
      <c r="AD85" s="76"/>
      <c r="AE85" s="75"/>
      <c r="AF85" s="75"/>
      <c r="AG85" s="64"/>
      <c r="AH85" s="77"/>
      <c r="AI85" s="78"/>
    </row>
    <row r="86" spans="2:35" ht="15.6" x14ac:dyDescent="0.3">
      <c r="B86" s="79"/>
      <c r="C86" s="80"/>
      <c r="D86" s="80"/>
      <c r="E86" s="80"/>
      <c r="F86" s="81"/>
      <c r="G86" s="82"/>
      <c r="H86" s="82"/>
      <c r="I86" s="83"/>
      <c r="J86" s="83"/>
      <c r="K86" s="84" t="str">
        <f t="shared" si="2"/>
        <v/>
      </c>
      <c r="L86" s="82"/>
      <c r="M86" s="85"/>
      <c r="N86" s="85"/>
      <c r="O86" s="86" t="str">
        <f t="shared" si="3"/>
        <v/>
      </c>
      <c r="P86" s="55"/>
      <c r="Q86" s="87"/>
      <c r="R86" s="88"/>
      <c r="S86" s="88"/>
      <c r="T86" s="88"/>
      <c r="U86" s="88"/>
      <c r="V86" s="88"/>
      <c r="W86" s="88"/>
      <c r="X86" s="88"/>
      <c r="Y86" s="88"/>
      <c r="Z86" s="89"/>
      <c r="AA86" s="55"/>
      <c r="AB86" s="90"/>
      <c r="AC86" s="91"/>
      <c r="AD86" s="92"/>
      <c r="AE86" s="91"/>
      <c r="AF86" s="91"/>
      <c r="AG86" s="80"/>
      <c r="AH86" s="93"/>
      <c r="AI86" s="94"/>
    </row>
    <row r="87" spans="2:35" ht="15.6" x14ac:dyDescent="0.3">
      <c r="B87" s="47"/>
      <c r="C87" s="64"/>
      <c r="D87" s="64"/>
      <c r="E87" s="64"/>
      <c r="F87" s="65"/>
      <c r="G87" s="66"/>
      <c r="H87" s="66"/>
      <c r="I87" s="67"/>
      <c r="J87" s="67"/>
      <c r="K87" s="68" t="str">
        <f t="shared" si="2"/>
        <v/>
      </c>
      <c r="L87" s="66"/>
      <c r="M87" s="69"/>
      <c r="N87" s="69"/>
      <c r="O87" s="70" t="str">
        <f t="shared" si="3"/>
        <v/>
      </c>
      <c r="P87" s="55"/>
      <c r="Q87" s="71"/>
      <c r="R87" s="72"/>
      <c r="S87" s="72"/>
      <c r="T87" s="72"/>
      <c r="U87" s="72"/>
      <c r="V87" s="72"/>
      <c r="W87" s="72"/>
      <c r="X87" s="72"/>
      <c r="Y87" s="72"/>
      <c r="Z87" s="73"/>
      <c r="AA87" s="55"/>
      <c r="AB87" s="74"/>
      <c r="AC87" s="75"/>
      <c r="AD87" s="76"/>
      <c r="AE87" s="75"/>
      <c r="AF87" s="75"/>
      <c r="AG87" s="64"/>
      <c r="AH87" s="77"/>
      <c r="AI87" s="78"/>
    </row>
    <row r="88" spans="2:35" ht="15.6" x14ac:dyDescent="0.3">
      <c r="B88" s="79"/>
      <c r="C88" s="80"/>
      <c r="D88" s="80"/>
      <c r="E88" s="80"/>
      <c r="F88" s="81"/>
      <c r="G88" s="82"/>
      <c r="H88" s="82"/>
      <c r="I88" s="83"/>
      <c r="J88" s="83"/>
      <c r="K88" s="84" t="str">
        <f t="shared" si="2"/>
        <v/>
      </c>
      <c r="L88" s="82"/>
      <c r="M88" s="85"/>
      <c r="N88" s="85"/>
      <c r="O88" s="86" t="str">
        <f t="shared" si="3"/>
        <v/>
      </c>
      <c r="P88" s="55"/>
      <c r="Q88" s="87"/>
      <c r="R88" s="88"/>
      <c r="S88" s="88"/>
      <c r="T88" s="88"/>
      <c r="U88" s="88"/>
      <c r="V88" s="88"/>
      <c r="W88" s="88"/>
      <c r="X88" s="88"/>
      <c r="Y88" s="88"/>
      <c r="Z88" s="89"/>
      <c r="AA88" s="55"/>
      <c r="AB88" s="90"/>
      <c r="AC88" s="91"/>
      <c r="AD88" s="92"/>
      <c r="AE88" s="91"/>
      <c r="AF88" s="91"/>
      <c r="AG88" s="80"/>
      <c r="AH88" s="93"/>
      <c r="AI88" s="94"/>
    </row>
    <row r="89" spans="2:35" ht="15.6" x14ac:dyDescent="0.3">
      <c r="B89" s="47"/>
      <c r="C89" s="64"/>
      <c r="D89" s="64"/>
      <c r="E89" s="64"/>
      <c r="F89" s="65"/>
      <c r="G89" s="66"/>
      <c r="H89" s="66"/>
      <c r="I89" s="67"/>
      <c r="J89" s="67"/>
      <c r="K89" s="68" t="str">
        <f t="shared" si="2"/>
        <v/>
      </c>
      <c r="L89" s="66"/>
      <c r="M89" s="69"/>
      <c r="N89" s="69"/>
      <c r="O89" s="70" t="str">
        <f t="shared" si="3"/>
        <v/>
      </c>
      <c r="P89" s="55"/>
      <c r="Q89" s="71"/>
      <c r="R89" s="72"/>
      <c r="S89" s="72"/>
      <c r="T89" s="72"/>
      <c r="U89" s="72"/>
      <c r="V89" s="72"/>
      <c r="W89" s="72"/>
      <c r="X89" s="72"/>
      <c r="Y89" s="72"/>
      <c r="Z89" s="73"/>
      <c r="AA89" s="55"/>
      <c r="AB89" s="74"/>
      <c r="AC89" s="75"/>
      <c r="AD89" s="76"/>
      <c r="AE89" s="75"/>
      <c r="AF89" s="75"/>
      <c r="AG89" s="64"/>
      <c r="AH89" s="77"/>
      <c r="AI89" s="78"/>
    </row>
    <row r="90" spans="2:35" ht="15.6" x14ac:dyDescent="0.3">
      <c r="B90" s="79"/>
      <c r="C90" s="80"/>
      <c r="D90" s="80"/>
      <c r="E90" s="80"/>
      <c r="F90" s="81"/>
      <c r="G90" s="82"/>
      <c r="H90" s="82"/>
      <c r="I90" s="83"/>
      <c r="J90" s="83"/>
      <c r="K90" s="84" t="str">
        <f t="shared" si="2"/>
        <v/>
      </c>
      <c r="L90" s="82"/>
      <c r="M90" s="85"/>
      <c r="N90" s="85"/>
      <c r="O90" s="86" t="str">
        <f t="shared" si="3"/>
        <v/>
      </c>
      <c r="P90" s="55"/>
      <c r="Q90" s="87"/>
      <c r="R90" s="88"/>
      <c r="S90" s="88"/>
      <c r="T90" s="88"/>
      <c r="U90" s="88"/>
      <c r="V90" s="88"/>
      <c r="W90" s="88"/>
      <c r="X90" s="88"/>
      <c r="Y90" s="88"/>
      <c r="Z90" s="89"/>
      <c r="AA90" s="55"/>
      <c r="AB90" s="90"/>
      <c r="AC90" s="91"/>
      <c r="AD90" s="92"/>
      <c r="AE90" s="91"/>
      <c r="AF90" s="91"/>
      <c r="AG90" s="80"/>
      <c r="AH90" s="93"/>
      <c r="AI90" s="94"/>
    </row>
    <row r="91" spans="2:35" ht="15.6" x14ac:dyDescent="0.3">
      <c r="B91" s="47"/>
      <c r="C91" s="64"/>
      <c r="D91" s="64"/>
      <c r="E91" s="64"/>
      <c r="F91" s="65"/>
      <c r="G91" s="66"/>
      <c r="H91" s="66"/>
      <c r="I91" s="67"/>
      <c r="J91" s="67"/>
      <c r="K91" s="68" t="str">
        <f t="shared" si="2"/>
        <v/>
      </c>
      <c r="L91" s="66"/>
      <c r="M91" s="69"/>
      <c r="N91" s="69"/>
      <c r="O91" s="70" t="str">
        <f t="shared" si="3"/>
        <v/>
      </c>
      <c r="P91" s="55"/>
      <c r="Q91" s="71"/>
      <c r="R91" s="72"/>
      <c r="S91" s="72"/>
      <c r="T91" s="72"/>
      <c r="U91" s="72"/>
      <c r="V91" s="72"/>
      <c r="W91" s="72"/>
      <c r="X91" s="72"/>
      <c r="Y91" s="72"/>
      <c r="Z91" s="73"/>
      <c r="AA91" s="55"/>
      <c r="AB91" s="74"/>
      <c r="AC91" s="75"/>
      <c r="AD91" s="76"/>
      <c r="AE91" s="75"/>
      <c r="AF91" s="75"/>
      <c r="AG91" s="64"/>
      <c r="AH91" s="77"/>
      <c r="AI91" s="78"/>
    </row>
    <row r="92" spans="2:35" ht="15.6" x14ac:dyDescent="0.3">
      <c r="B92" s="79"/>
      <c r="C92" s="80"/>
      <c r="D92" s="80"/>
      <c r="E92" s="80"/>
      <c r="F92" s="81"/>
      <c r="G92" s="82"/>
      <c r="H92" s="82"/>
      <c r="I92" s="83"/>
      <c r="J92" s="83"/>
      <c r="K92" s="84" t="str">
        <f t="shared" si="2"/>
        <v/>
      </c>
      <c r="L92" s="82"/>
      <c r="M92" s="85"/>
      <c r="N92" s="85"/>
      <c r="O92" s="86" t="str">
        <f t="shared" si="3"/>
        <v/>
      </c>
      <c r="P92" s="55"/>
      <c r="Q92" s="87"/>
      <c r="R92" s="88"/>
      <c r="S92" s="88"/>
      <c r="T92" s="88"/>
      <c r="U92" s="88"/>
      <c r="V92" s="88"/>
      <c r="W92" s="88"/>
      <c r="X92" s="88"/>
      <c r="Y92" s="88"/>
      <c r="Z92" s="89"/>
      <c r="AA92" s="55"/>
      <c r="AB92" s="90"/>
      <c r="AC92" s="91"/>
      <c r="AD92" s="92"/>
      <c r="AE92" s="91"/>
      <c r="AF92" s="91"/>
      <c r="AG92" s="80"/>
      <c r="AH92" s="93"/>
      <c r="AI92" s="94"/>
    </row>
    <row r="93" spans="2:35" ht="15.6" x14ac:dyDescent="0.3">
      <c r="B93" s="47"/>
      <c r="C93" s="64"/>
      <c r="D93" s="64"/>
      <c r="E93" s="64"/>
      <c r="F93" s="65"/>
      <c r="G93" s="66"/>
      <c r="H93" s="66"/>
      <c r="I93" s="67"/>
      <c r="J93" s="67"/>
      <c r="K93" s="68" t="str">
        <f t="shared" si="2"/>
        <v/>
      </c>
      <c r="L93" s="66"/>
      <c r="M93" s="69"/>
      <c r="N93" s="69"/>
      <c r="O93" s="70" t="str">
        <f t="shared" si="3"/>
        <v/>
      </c>
      <c r="P93" s="55"/>
      <c r="Q93" s="71"/>
      <c r="R93" s="72"/>
      <c r="S93" s="72"/>
      <c r="T93" s="72"/>
      <c r="U93" s="72"/>
      <c r="V93" s="72"/>
      <c r="W93" s="72"/>
      <c r="X93" s="72"/>
      <c r="Y93" s="72"/>
      <c r="Z93" s="73"/>
      <c r="AA93" s="55"/>
      <c r="AB93" s="74"/>
      <c r="AC93" s="75"/>
      <c r="AD93" s="76"/>
      <c r="AE93" s="75"/>
      <c r="AF93" s="75"/>
      <c r="AG93" s="64"/>
      <c r="AH93" s="77"/>
      <c r="AI93" s="78"/>
    </row>
    <row r="94" spans="2:35" ht="15.6" x14ac:dyDescent="0.3">
      <c r="B94" s="79"/>
      <c r="C94" s="80"/>
      <c r="D94" s="80"/>
      <c r="E94" s="80"/>
      <c r="F94" s="81"/>
      <c r="G94" s="82"/>
      <c r="H94" s="82"/>
      <c r="I94" s="83"/>
      <c r="J94" s="83"/>
      <c r="K94" s="84" t="str">
        <f t="shared" si="2"/>
        <v/>
      </c>
      <c r="L94" s="82"/>
      <c r="M94" s="85"/>
      <c r="N94" s="85"/>
      <c r="O94" s="86" t="str">
        <f t="shared" si="3"/>
        <v/>
      </c>
      <c r="P94" s="55"/>
      <c r="Q94" s="87"/>
      <c r="R94" s="88"/>
      <c r="S94" s="88"/>
      <c r="T94" s="88"/>
      <c r="U94" s="88"/>
      <c r="V94" s="88"/>
      <c r="W94" s="88"/>
      <c r="X94" s="88"/>
      <c r="Y94" s="88"/>
      <c r="Z94" s="89"/>
      <c r="AA94" s="55"/>
      <c r="AB94" s="90"/>
      <c r="AC94" s="91"/>
      <c r="AD94" s="92"/>
      <c r="AE94" s="91"/>
      <c r="AF94" s="91"/>
      <c r="AG94" s="80"/>
      <c r="AH94" s="93"/>
      <c r="AI94" s="94"/>
    </row>
    <row r="95" spans="2:35" ht="15.6" x14ac:dyDescent="0.3">
      <c r="B95" s="47"/>
      <c r="C95" s="64"/>
      <c r="D95" s="64"/>
      <c r="E95" s="64"/>
      <c r="F95" s="65"/>
      <c r="G95" s="66"/>
      <c r="H95" s="66"/>
      <c r="I95" s="67"/>
      <c r="J95" s="67"/>
      <c r="K95" s="68" t="str">
        <f t="shared" si="2"/>
        <v/>
      </c>
      <c r="L95" s="66"/>
      <c r="M95" s="69"/>
      <c r="N95" s="69"/>
      <c r="O95" s="70" t="str">
        <f t="shared" si="3"/>
        <v/>
      </c>
      <c r="P95" s="55"/>
      <c r="Q95" s="71"/>
      <c r="R95" s="72"/>
      <c r="S95" s="72"/>
      <c r="T95" s="72"/>
      <c r="U95" s="72"/>
      <c r="V95" s="72"/>
      <c r="W95" s="72"/>
      <c r="X95" s="72"/>
      <c r="Y95" s="72"/>
      <c r="Z95" s="73"/>
      <c r="AA95" s="55"/>
      <c r="AB95" s="74"/>
      <c r="AC95" s="75"/>
      <c r="AD95" s="76"/>
      <c r="AE95" s="75"/>
      <c r="AF95" s="75"/>
      <c r="AG95" s="64"/>
      <c r="AH95" s="77"/>
      <c r="AI95" s="78"/>
    </row>
    <row r="96" spans="2:35" ht="15.6" x14ac:dyDescent="0.3">
      <c r="B96" s="79"/>
      <c r="C96" s="80"/>
      <c r="D96" s="80"/>
      <c r="E96" s="80"/>
      <c r="F96" s="81"/>
      <c r="G96" s="82"/>
      <c r="H96" s="82"/>
      <c r="I96" s="83"/>
      <c r="J96" s="83"/>
      <c r="K96" s="84" t="str">
        <f t="shared" si="2"/>
        <v/>
      </c>
      <c r="L96" s="82"/>
      <c r="M96" s="85"/>
      <c r="N96" s="85"/>
      <c r="O96" s="86" t="str">
        <f t="shared" si="3"/>
        <v/>
      </c>
      <c r="P96" s="55"/>
      <c r="Q96" s="87"/>
      <c r="R96" s="88"/>
      <c r="S96" s="88"/>
      <c r="T96" s="88"/>
      <c r="U96" s="88"/>
      <c r="V96" s="88"/>
      <c r="W96" s="88"/>
      <c r="X96" s="88"/>
      <c r="Y96" s="88"/>
      <c r="Z96" s="89"/>
      <c r="AA96" s="55"/>
      <c r="AB96" s="90"/>
      <c r="AC96" s="91"/>
      <c r="AD96" s="92"/>
      <c r="AE96" s="91"/>
      <c r="AF96" s="91"/>
      <c r="AG96" s="80"/>
      <c r="AH96" s="93"/>
      <c r="AI96" s="94"/>
    </row>
    <row r="97" spans="2:35" ht="15.6" x14ac:dyDescent="0.3">
      <c r="B97" s="47"/>
      <c r="C97" s="64"/>
      <c r="D97" s="64"/>
      <c r="E97" s="64"/>
      <c r="F97" s="65"/>
      <c r="G97" s="66"/>
      <c r="H97" s="66"/>
      <c r="I97" s="67"/>
      <c r="J97" s="67"/>
      <c r="K97" s="68" t="str">
        <f t="shared" si="2"/>
        <v/>
      </c>
      <c r="L97" s="66"/>
      <c r="M97" s="69"/>
      <c r="N97" s="69"/>
      <c r="O97" s="70" t="str">
        <f t="shared" si="3"/>
        <v/>
      </c>
      <c r="P97" s="55"/>
      <c r="Q97" s="71"/>
      <c r="R97" s="72"/>
      <c r="S97" s="72"/>
      <c r="T97" s="72"/>
      <c r="U97" s="72"/>
      <c r="V97" s="72"/>
      <c r="W97" s="72"/>
      <c r="X97" s="72"/>
      <c r="Y97" s="72"/>
      <c r="Z97" s="73"/>
      <c r="AA97" s="55"/>
      <c r="AB97" s="74"/>
      <c r="AC97" s="75"/>
      <c r="AD97" s="76"/>
      <c r="AE97" s="75"/>
      <c r="AF97" s="75"/>
      <c r="AG97" s="64"/>
      <c r="AH97" s="77"/>
      <c r="AI97" s="78"/>
    </row>
    <row r="98" spans="2:35" ht="15.6" x14ac:dyDescent="0.3">
      <c r="B98" s="79"/>
      <c r="C98" s="80"/>
      <c r="D98" s="80"/>
      <c r="E98" s="80"/>
      <c r="F98" s="81"/>
      <c r="G98" s="82"/>
      <c r="H98" s="82"/>
      <c r="I98" s="83"/>
      <c r="J98" s="83"/>
      <c r="K98" s="84" t="str">
        <f t="shared" si="2"/>
        <v/>
      </c>
      <c r="L98" s="82"/>
      <c r="M98" s="85"/>
      <c r="N98" s="85"/>
      <c r="O98" s="86" t="str">
        <f t="shared" si="3"/>
        <v/>
      </c>
      <c r="P98" s="55"/>
      <c r="Q98" s="87"/>
      <c r="R98" s="88"/>
      <c r="S98" s="88"/>
      <c r="T98" s="88"/>
      <c r="U98" s="88"/>
      <c r="V98" s="88"/>
      <c r="W98" s="88"/>
      <c r="X98" s="88"/>
      <c r="Y98" s="88"/>
      <c r="Z98" s="89"/>
      <c r="AA98" s="55"/>
      <c r="AB98" s="90"/>
      <c r="AC98" s="91"/>
      <c r="AD98" s="92"/>
      <c r="AE98" s="91"/>
      <c r="AF98" s="91"/>
      <c r="AG98" s="80"/>
      <c r="AH98" s="93"/>
      <c r="AI98" s="94"/>
    </row>
    <row r="99" spans="2:35" ht="15.6" x14ac:dyDescent="0.3">
      <c r="B99" s="47"/>
      <c r="C99" s="64"/>
      <c r="D99" s="64"/>
      <c r="E99" s="64"/>
      <c r="F99" s="65"/>
      <c r="G99" s="66"/>
      <c r="H99" s="66"/>
      <c r="I99" s="67"/>
      <c r="J99" s="67"/>
      <c r="K99" s="68" t="str">
        <f t="shared" si="2"/>
        <v/>
      </c>
      <c r="L99" s="66"/>
      <c r="M99" s="69"/>
      <c r="N99" s="69"/>
      <c r="O99" s="70" t="str">
        <f t="shared" si="3"/>
        <v/>
      </c>
      <c r="P99" s="55"/>
      <c r="Q99" s="71"/>
      <c r="R99" s="72"/>
      <c r="S99" s="72"/>
      <c r="T99" s="72"/>
      <c r="U99" s="72"/>
      <c r="V99" s="72"/>
      <c r="W99" s="72"/>
      <c r="X99" s="72"/>
      <c r="Y99" s="72"/>
      <c r="Z99" s="73"/>
      <c r="AA99" s="55"/>
      <c r="AB99" s="74"/>
      <c r="AC99" s="75"/>
      <c r="AD99" s="76"/>
      <c r="AE99" s="75"/>
      <c r="AF99" s="75"/>
      <c r="AG99" s="64"/>
      <c r="AH99" s="77"/>
      <c r="AI99" s="78"/>
    </row>
    <row r="100" spans="2:35" ht="15.6" x14ac:dyDescent="0.3">
      <c r="B100" s="79"/>
      <c r="C100" s="80"/>
      <c r="D100" s="80"/>
      <c r="E100" s="80"/>
      <c r="F100" s="81"/>
      <c r="G100" s="82"/>
      <c r="H100" s="82"/>
      <c r="I100" s="83"/>
      <c r="J100" s="83"/>
      <c r="K100" s="84" t="str">
        <f t="shared" si="2"/>
        <v/>
      </c>
      <c r="L100" s="82"/>
      <c r="M100" s="85"/>
      <c r="N100" s="85"/>
      <c r="O100" s="86" t="str">
        <f t="shared" si="3"/>
        <v/>
      </c>
      <c r="P100" s="55"/>
      <c r="Q100" s="87"/>
      <c r="R100" s="88"/>
      <c r="S100" s="88"/>
      <c r="T100" s="88"/>
      <c r="U100" s="88"/>
      <c r="V100" s="88"/>
      <c r="W100" s="88"/>
      <c r="X100" s="88"/>
      <c r="Y100" s="88"/>
      <c r="Z100" s="89"/>
      <c r="AA100" s="55"/>
      <c r="AB100" s="90"/>
      <c r="AC100" s="91"/>
      <c r="AD100" s="92"/>
      <c r="AE100" s="91"/>
      <c r="AF100" s="91"/>
      <c r="AG100" s="80"/>
      <c r="AH100" s="93"/>
      <c r="AI100" s="94"/>
    </row>
    <row r="101" spans="2:35" ht="15.6" x14ac:dyDescent="0.3">
      <c r="B101" s="47"/>
      <c r="C101" s="64"/>
      <c r="D101" s="64"/>
      <c r="E101" s="64"/>
      <c r="F101" s="65"/>
      <c r="G101" s="66"/>
      <c r="H101" s="66"/>
      <c r="I101" s="67"/>
      <c r="J101" s="67"/>
      <c r="K101" s="68" t="str">
        <f t="shared" si="2"/>
        <v/>
      </c>
      <c r="L101" s="66"/>
      <c r="M101" s="69"/>
      <c r="N101" s="69"/>
      <c r="O101" s="70" t="str">
        <f t="shared" si="3"/>
        <v/>
      </c>
      <c r="P101" s="55"/>
      <c r="Q101" s="71"/>
      <c r="R101" s="72"/>
      <c r="S101" s="72"/>
      <c r="T101" s="72"/>
      <c r="U101" s="72"/>
      <c r="V101" s="72"/>
      <c r="W101" s="72"/>
      <c r="X101" s="72"/>
      <c r="Y101" s="72"/>
      <c r="Z101" s="73"/>
      <c r="AA101" s="55"/>
      <c r="AB101" s="74"/>
      <c r="AC101" s="75"/>
      <c r="AD101" s="76"/>
      <c r="AE101" s="75"/>
      <c r="AF101" s="75"/>
      <c r="AG101" s="64"/>
      <c r="AH101" s="77"/>
      <c r="AI101" s="78"/>
    </row>
    <row r="102" spans="2:35" ht="15.6" x14ac:dyDescent="0.3">
      <c r="B102" s="79"/>
      <c r="C102" s="80"/>
      <c r="D102" s="80"/>
      <c r="E102" s="80"/>
      <c r="F102" s="81"/>
      <c r="G102" s="82"/>
      <c r="H102" s="82"/>
      <c r="I102" s="83"/>
      <c r="J102" s="83"/>
      <c r="K102" s="84" t="str">
        <f t="shared" si="2"/>
        <v/>
      </c>
      <c r="L102" s="82"/>
      <c r="M102" s="85"/>
      <c r="N102" s="85"/>
      <c r="O102" s="86" t="str">
        <f t="shared" si="3"/>
        <v/>
      </c>
      <c r="P102" s="55"/>
      <c r="Q102" s="87"/>
      <c r="R102" s="88"/>
      <c r="S102" s="88"/>
      <c r="T102" s="88"/>
      <c r="U102" s="88"/>
      <c r="V102" s="88"/>
      <c r="W102" s="88"/>
      <c r="X102" s="88"/>
      <c r="Y102" s="88"/>
      <c r="Z102" s="89"/>
      <c r="AA102" s="55"/>
      <c r="AB102" s="90"/>
      <c r="AC102" s="91"/>
      <c r="AD102" s="92"/>
      <c r="AE102" s="91"/>
      <c r="AF102" s="91"/>
      <c r="AG102" s="80"/>
      <c r="AH102" s="93"/>
      <c r="AI102" s="94"/>
    </row>
    <row r="103" spans="2:35" ht="15.6" x14ac:dyDescent="0.3">
      <c r="B103" s="95"/>
      <c r="C103" s="96"/>
      <c r="D103" s="96"/>
      <c r="E103" s="96"/>
      <c r="F103" s="97"/>
      <c r="G103" s="98"/>
      <c r="H103" s="98"/>
      <c r="I103" s="99"/>
      <c r="J103" s="99"/>
      <c r="K103" s="100"/>
      <c r="L103" s="98"/>
      <c r="M103" s="101"/>
      <c r="N103" s="101"/>
      <c r="O103" s="102"/>
      <c r="P103" s="103"/>
      <c r="Q103" s="104"/>
      <c r="R103" s="105"/>
      <c r="S103" s="105"/>
      <c r="T103" s="105"/>
      <c r="U103" s="105"/>
      <c r="V103" s="105"/>
      <c r="W103" s="105"/>
      <c r="X103" s="105"/>
      <c r="Y103" s="105"/>
      <c r="Z103" s="106"/>
      <c r="AA103" s="103"/>
      <c r="AB103" s="107"/>
      <c r="AC103" s="108"/>
      <c r="AD103" s="109"/>
      <c r="AE103" s="108"/>
      <c r="AF103" s="108"/>
      <c r="AG103" s="96"/>
      <c r="AH103" s="110"/>
      <c r="AI103" s="111"/>
    </row>
  </sheetData>
  <mergeCells count="6">
    <mergeCell ref="Q3:Z3"/>
    <mergeCell ref="AB5:AI5"/>
    <mergeCell ref="AB3:AI3"/>
    <mergeCell ref="B2:C2"/>
    <mergeCell ref="B3:C3"/>
    <mergeCell ref="B4:C4"/>
  </mergeCells>
  <conditionalFormatting sqref="E1">
    <cfRule type="expression" dxfId="1" priority="5">
      <formula>OR($D$4="Volume",$D$4="Volume Médio",$D$4="Negócios Médio",$D$4="Negócios")</formula>
    </cfRule>
    <cfRule type="expression" dxfId="0" priority="6">
      <formula>$D$4="P/VPA Atual"</formula>
    </cfRule>
  </conditionalFormatting>
  <dataValidations count="1">
    <dataValidation type="list" allowBlank="1" showInputMessage="1" showErrorMessage="1" sqref="D4" xr:uid="{C892AD18-8ECF-4DFD-90FE-CF1B13A360BB}">
      <formula1>"Units,Thousands,Millions,Billions"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ADR`s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Cláudia Mª Silva</dc:creator>
  <cp:lastModifiedBy>Milton Santiago</cp:lastModifiedBy>
  <dcterms:created xsi:type="dcterms:W3CDTF">2018-10-07T16:21:32Z</dcterms:created>
  <dcterms:modified xsi:type="dcterms:W3CDTF">2024-09-20T15:45:05Z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1411313375</vt:lpwstr>
  </property>
  <property fmtid="{D5CDD505-2E9C-101B-9397-08002B2CF9AE}" pid="3" name="EcoUpdateMessage">
    <vt:lpwstr>2024/09/20-15:29:35</vt:lpwstr>
  </property>
  <property fmtid="{D5CDD505-2E9C-101B-9397-08002B2CF9AE}" pid="4" name="EcoUpdateStatus">
    <vt:lpwstr>2024-09-19=BRA:St,ME,Fd,TP;USA:St,ME;ARG:St,ME,Fd,TP;MEX:St,ME,Fd,TP;CHL:Fd;COL:St,ME;PER:St,ME;SAU:St|2022-10-17=USA:TP|2024-09-17=CHL:St,ME|2021-11-17=CHL:TP|2014-02-26=VEN:St|2002-11-08=JPN:St|2024-09-09=GBR:St,ME|2016-08-18=NNN:St|2024-09-16=COL:Fd|2024-09-18=PER:Fd,TP|2007-01-31=ESP:St|2003-01-29=CHN:St|2003-01-28=TWN:St|2003-01-30=HKG:St;KOR:St|2023-01-19=OTH:St|2024-06-30=PAN:St|2024-06-24=SAU:ME</vt:lpwstr>
  </property>
</Properties>
</file>