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Add-In\Clientes\Milton\Projeto Layout Planilhas\10 - ETF`s\"/>
    </mc:Choice>
  </mc:AlternateContent>
  <xr:revisionPtr revIDLastSave="0" documentId="8_{8A509629-0DD3-4591-B65E-AB6E8D68A27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TF`s" sheetId="1" r:id="rId1"/>
  </sheets>
  <definedNames>
    <definedName name="_ECO_RANGE_ID01c1b2b0d1a24e3fb752cc238b398563" localSheetId="0" hidden="1">'ETF`s'!$AE$7:$AE$347</definedName>
    <definedName name="_ECO_RANGE_ID0b35bf7d2a8e435f8dbbfdb18c682265" localSheetId="0" hidden="1">'ETF`s'!$I$7:$I$347</definedName>
    <definedName name="_ECO_RANGE_ID0c00800717db4de5a0cac69808696139" localSheetId="0" hidden="1">'ETF`s'!$AC$7:$AC$347</definedName>
    <definedName name="_ECO_RANGE_ID187d032f035945b0b3dc60028c1eca9e" localSheetId="0" hidden="1">'ETF`s'!$O$7:$O$347</definedName>
    <definedName name="_ECO_RANGE_ID1ca20542d1e249d8953af76f377e4a13" localSheetId="0" hidden="1">'ETF`s'!$AG$7:$AG$347</definedName>
    <definedName name="_ECO_RANGE_ID2cf3b961bdfa4c5ab2f87098e34e8ea7" localSheetId="0" hidden="1">'ETF`s'!$G$7:$G$347</definedName>
    <definedName name="_ECO_RANGE_ID30d42747ebc24f09a3d5c63bcd6caea1" localSheetId="0" hidden="1">'ETF`s'!$B$7:$B$347</definedName>
    <definedName name="_ECO_RANGE_ID345424b6b0084fb28e572b84c2de66e2" localSheetId="0" hidden="1">'ETF`s'!$M$7:$M$347</definedName>
    <definedName name="_ECO_RANGE_ID360cabe64bd240af98cf115e451581bf" localSheetId="0" hidden="1">'ETF`s'!$J$7:$J$347</definedName>
    <definedName name="_ECO_RANGE_ID36bff540921b4bbab5d4dade39ad1529" localSheetId="0" hidden="1">'ETF`s'!$F$7:$F$347</definedName>
    <definedName name="_ECO_RANGE_ID3a68b1c16bfa4ba488d28cafc8d75a66" localSheetId="0" hidden="1">'ETF`s'!$AK$7:$AK$347</definedName>
    <definedName name="_ECO_RANGE_ID3a76af0b70f94057b933d878b045ff00" localSheetId="0" hidden="1">'ETF`s'!$W$7:$W$347</definedName>
    <definedName name="_ECO_RANGE_ID3c9575c088f04400aea7ad0d57e29b9c" localSheetId="0" hidden="1">'ETF`s'!$AI$7:$AI$347</definedName>
    <definedName name="_ECO_RANGE_ID3fae5a58554247c989997661893816e1" localSheetId="0" hidden="1">'ETF`s'!$C$7:$C$347</definedName>
    <definedName name="_ECO_RANGE_ID4367b056f7584658852728a2af4b0f8a" localSheetId="0" hidden="1">'ETF`s'!$D$7:$D$347</definedName>
    <definedName name="_ECO_RANGE_ID4432397c157e4729966c89c0b03abd75" localSheetId="0" hidden="1">'ETF`s'!$N$7:$N$347</definedName>
    <definedName name="_ECO_RANGE_ID4bbff7bb1b4a4310ae6e78e37f58079e" localSheetId="0" hidden="1">'ETF`s'!$E$7:$E$347</definedName>
    <definedName name="_ECO_RANGE_ID4f3898b18775421db0813b0ee36969e6" localSheetId="0" hidden="1">'ETF`s'!$Y$7:$Y$347</definedName>
    <definedName name="_ECO_RANGE_ID57da99b1bc984a7888b80c30d0279a66" localSheetId="0" hidden="1">'ETF`s'!$R$7:$R$347</definedName>
    <definedName name="_ECO_RANGE_ID5e57f391348541df99662626910f03b1" localSheetId="0" hidden="1">'ETF`s'!$AH$7:$AH$347</definedName>
    <definedName name="_ECO_RANGE_ID5f7d2a48d6084e50a9ec0b48bc49201c" localSheetId="0" hidden="1">'ETF`s'!$T$7:$T$347</definedName>
    <definedName name="_ECO_RANGE_ID6ea2191023564945939a6d874990a6b2" localSheetId="0" hidden="1">'ETF`s'!$X$7:$X$347</definedName>
    <definedName name="_ECO_RANGE_ID6fc6f29d85e3435eabf7a8449756efb6" localSheetId="0" hidden="1">'ETF`s'!$AJ$7:$AJ$347</definedName>
    <definedName name="_ECO_RANGE_ID7d42bce54ace47c7ab9240504bf262c5" localSheetId="0" hidden="1">'ETF`s'!$AB$7:$AB$347</definedName>
    <definedName name="_ECO_RANGE_ID88504fd461da4d10af2e29fc0582a82f" localSheetId="0" hidden="1">'ETF`s'!$AD$7:$AD$347</definedName>
    <definedName name="_ECO_RANGE_ID92424f59271a473c830ac066650b13c8" localSheetId="0" hidden="1">'ETF`s'!$AF$7:$AF$347</definedName>
    <definedName name="_ECO_RANGE_ID9ae7f4ca2d4747ddbaff4b77580e1fc5" localSheetId="0" hidden="1">'ETF`s'!$L$7:$L$347</definedName>
    <definedName name="_ECO_RANGE_IDa852e1abd8784ecca21b33a7d7be9a60" localSheetId="0" hidden="1">'ETF`s'!$V$7:$V$347</definedName>
    <definedName name="_ECO_RANGE_IDb1fbf2fba7334761849421897216cf59" localSheetId="0" hidden="1">'ETF`s'!$AA$7:$AA$347</definedName>
    <definedName name="_ECO_RANGE_IDb704647c75834b5180d75d9ae8bbb584" localSheetId="0" hidden="1">'ETF`s'!$Z$7:$Z$347</definedName>
    <definedName name="_ECO_RANGE_IDdbb98fe860d24512a7576e4a1af3a21b" localSheetId="0" hidden="1">'ETF`s'!$S$7:$S$347</definedName>
    <definedName name="_ECO_RANGE_IDdcde1693d1a74ce5b9061aba73a06253" localSheetId="0" hidden="1">'ETF`s'!$P$7:$P$347</definedName>
    <definedName name="_ECO_RANGE_IDe822b5fb8b664318b861f755cc3c1561" localSheetId="0" hidden="1">'ETF`s'!$AM$7:$AM$347</definedName>
    <definedName name="_ECO_RANGE_IDef865b5673aa4e389b2fbf42f7221611" localSheetId="0" hidden="1">'ETF`s'!$Q$7:$Q$347</definedName>
    <definedName name="_ECO_RANGE_IDfaf7aec881154cf9a84dd3b088c6d54d" localSheetId="0" hidden="1">'ETF`s'!$AL$7:$AL$347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2" i="1" l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E6" i="1"/>
  <c r="AM6" i="1"/>
  <c r="AE6" i="1"/>
  <c r="W6" i="1"/>
  <c r="AL6" i="1"/>
  <c r="AD6" i="1"/>
  <c r="V6" i="1"/>
  <c r="M6" i="1"/>
  <c r="C6" i="1"/>
  <c r="AB6" i="1"/>
  <c r="J6" i="1"/>
  <c r="X6" i="1"/>
  <c r="AK6" i="1"/>
  <c r="AC6" i="1"/>
  <c r="T6" i="1"/>
  <c r="L6" i="1"/>
  <c r="AJ6" i="1"/>
  <c r="S6" i="1"/>
  <c r="F6" i="1"/>
  <c r="D6" i="1"/>
  <c r="AI6" i="1"/>
  <c r="AA6" i="1"/>
  <c r="R6" i="1"/>
  <c r="I6" i="1"/>
  <c r="AG6" i="1"/>
  <c r="P6" i="1"/>
  <c r="AF6" i="1"/>
  <c r="N6" i="1"/>
  <c r="AH6" i="1"/>
  <c r="Z6" i="1"/>
  <c r="Q6" i="1"/>
  <c r="G6" i="1"/>
  <c r="Y6" i="1"/>
  <c r="O6" i="1"/>
  <c r="D3" i="1"/>
  <c r="B6" i="1"/>
</calcChain>
</file>

<file path=xl/sharedStrings.xml><?xml version="1.0" encoding="utf-8"?>
<sst xmlns="http://schemas.openxmlformats.org/spreadsheetml/2006/main" count="1033" uniqueCount="1032">
  <si>
    <t>12M</t>
  </si>
  <si>
    <t>Retorno</t>
  </si>
  <si>
    <t>Fechamento vs Máximo 52 Semanas</t>
  </si>
  <si>
    <t>Risco</t>
  </si>
  <si>
    <t>BBSD11&lt;XBSP&gt;</t>
  </si>
  <si>
    <t>XBOV11&lt;XBSP&gt;</t>
  </si>
  <si>
    <t>BOVA11&lt;XBSP&gt;</t>
  </si>
  <si>
    <t>BRAX11&lt;XBSP&gt;</t>
  </si>
  <si>
    <t>ECOO11&lt;XBSP&gt;</t>
  </si>
  <si>
    <t>IVVB11&lt;XBSP&gt;</t>
  </si>
  <si>
    <t>SMAL11&lt;XBSP&gt;</t>
  </si>
  <si>
    <t>BOVV11&lt;XBSP&gt;</t>
  </si>
  <si>
    <t>DIVO11&lt;XBSP&gt;</t>
  </si>
  <si>
    <t>FIND11&lt;XBSP&gt;</t>
  </si>
  <si>
    <t>GOVE11&lt;XBSP&gt;</t>
  </si>
  <si>
    <t>MATB11&lt;XBSP&gt;</t>
  </si>
  <si>
    <t>ISUS11&lt;XBSP&gt;</t>
  </si>
  <si>
    <t>SPXI11&lt;XBSP&gt;</t>
  </si>
  <si>
    <t>PIBB11&lt;XBSP&gt;</t>
  </si>
  <si>
    <t>BB Etf S&amp;P</t>
  </si>
  <si>
    <t>Caixaetfxbov</t>
  </si>
  <si>
    <t>BBSD11</t>
  </si>
  <si>
    <t>XBOV11</t>
  </si>
  <si>
    <t>BOVA11</t>
  </si>
  <si>
    <t>BRAX11</t>
  </si>
  <si>
    <t>ECOO11</t>
  </si>
  <si>
    <t>IVVB11</t>
  </si>
  <si>
    <t>SMAL11</t>
  </si>
  <si>
    <t>BOVV11</t>
  </si>
  <si>
    <t>DIVO11</t>
  </si>
  <si>
    <t>FIND11</t>
  </si>
  <si>
    <t>GOVE11</t>
  </si>
  <si>
    <t>MATB11</t>
  </si>
  <si>
    <t>ISUS11</t>
  </si>
  <si>
    <t>SPXI11</t>
  </si>
  <si>
    <t>PIBB11</t>
  </si>
  <si>
    <t>Ishares Bova Ci</t>
  </si>
  <si>
    <t>Ishares Ibrx Indice Brasil</t>
  </si>
  <si>
    <t>Ishares Ind Carb Ef</t>
  </si>
  <si>
    <t>Ishares S&amp;P 500</t>
  </si>
  <si>
    <t>Ishares Smal Ci</t>
  </si>
  <si>
    <t>It Now Ibov</t>
  </si>
  <si>
    <t>It Now Idiv</t>
  </si>
  <si>
    <t>It Now Ifnc Fundo de Indice</t>
  </si>
  <si>
    <t>It Now Igct Fundo de Indice</t>
  </si>
  <si>
    <t>It Now Imat</t>
  </si>
  <si>
    <t>It Now Ise Fundo de Indice</t>
  </si>
  <si>
    <t>It Now Spxi</t>
  </si>
  <si>
    <t>Pibb Ind Brasil 50</t>
  </si>
  <si>
    <t>BBOV11&lt;XBSP&gt;</t>
  </si>
  <si>
    <t>BIEU39&lt;XBSP&gt;</t>
  </si>
  <si>
    <t>BOVB11&lt;XBSP&gt;</t>
  </si>
  <si>
    <t>ESGB11&lt;XBSP&gt;</t>
  </si>
  <si>
    <t>BIEF39&lt;XBSP&gt;</t>
  </si>
  <si>
    <t>BIEM39&lt;XBSP&gt;</t>
  </si>
  <si>
    <t>BIVB39&lt;XBSP&gt;</t>
  </si>
  <si>
    <t>BIJH39&lt;XBSP&gt;</t>
  </si>
  <si>
    <t>BIJR39&lt;XBSP&gt;</t>
  </si>
  <si>
    <t>BITO39&lt;XBSP&gt;</t>
  </si>
  <si>
    <t>BAER39&lt;XBSP&gt;</t>
  </si>
  <si>
    <t>BUSM39&lt;XBSP&gt;</t>
  </si>
  <si>
    <t>BIGF39&lt;XBSP&gt;</t>
  </si>
  <si>
    <t>BIAU39&lt;XBSP&gt;</t>
  </si>
  <si>
    <t>BACW39&lt;XBSP&gt;</t>
  </si>
  <si>
    <t>BAAX39&lt;XBSP&gt;</t>
  </si>
  <si>
    <t>BEWZ39&lt;XBSP&gt;</t>
  </si>
  <si>
    <t>BCHI39&lt;XBSP&gt;</t>
  </si>
  <si>
    <t>BEGD39&lt;XBSP&gt;</t>
  </si>
  <si>
    <t>BEFA39&lt;XBSP&gt;</t>
  </si>
  <si>
    <t>BEGE39&lt;XBSP&gt;</t>
  </si>
  <si>
    <t>BEEM39&lt;XBSP&gt;</t>
  </si>
  <si>
    <t>BEZU39&lt;XBSP&gt;</t>
  </si>
  <si>
    <t>BEWG39&lt;XBSP&gt;</t>
  </si>
  <si>
    <t>BEWH39&lt;XBSP&gt;</t>
  </si>
  <si>
    <t>BNDA39&lt;XBSP&gt;</t>
  </si>
  <si>
    <t>BEWJ39&lt;XBSP&gt;</t>
  </si>
  <si>
    <t>BEWW39&lt;XBSP&gt;</t>
  </si>
  <si>
    <t>BEWY39&lt;XBSP&gt;</t>
  </si>
  <si>
    <t>BEWP39&lt;XBSP&gt;</t>
  </si>
  <si>
    <t>BEWT39&lt;XBSP&gt;</t>
  </si>
  <si>
    <t>BEWU39&lt;XBSP&gt;</t>
  </si>
  <si>
    <t>BEGU39&lt;XBSP&gt;</t>
  </si>
  <si>
    <t>BIBB39&lt;XBSP&gt;</t>
  </si>
  <si>
    <t>BIWM39&lt;XBSP&gt;</t>
  </si>
  <si>
    <t>BILF39&lt;XBSP&gt;</t>
  </si>
  <si>
    <t>BDVY39&lt;XBSP&gt;</t>
  </si>
  <si>
    <t>BSLV39&lt;XBSP&gt;</t>
  </si>
  <si>
    <t>BIYF39&lt;XBSP&gt;</t>
  </si>
  <si>
    <t>BIYW39&lt;XBSP&gt;</t>
  </si>
  <si>
    <t>SMAC11&lt;XBSP&gt;</t>
  </si>
  <si>
    <t>XFIX11&lt;XBSP&gt;</t>
  </si>
  <si>
    <t>BB Etf Ibov</t>
  </si>
  <si>
    <t>Btc iShares Core MSCI Europe ETF</t>
  </si>
  <si>
    <t>Etf Brad Bov</t>
  </si>
  <si>
    <t>Etf Esg BTG</t>
  </si>
  <si>
    <t>iShares Core MSCI EAFE</t>
  </si>
  <si>
    <t>iShares Core MSCI Emerging Markets</t>
  </si>
  <si>
    <t>iShares Core S&amp;P 500 Index</t>
  </si>
  <si>
    <t>iShares Core S&amp;P MidCap ETF</t>
  </si>
  <si>
    <t>iShares Core S&amp;P Smallcap ETF</t>
  </si>
  <si>
    <t>iShares Core S&amp;P Total US Stock Mkt ETF</t>
  </si>
  <si>
    <t>iShares Dow Jones US Aerospace &amp; Defense</t>
  </si>
  <si>
    <t>iShares Edge MSCI Minimum Volatility USA ETF</t>
  </si>
  <si>
    <t>iShares Gold Trust</t>
  </si>
  <si>
    <t>iShares MSCI Acwi (All Country World Index)</t>
  </si>
  <si>
    <t>iShares MSCI All Country Asia Ex Japan Index Fund</t>
  </si>
  <si>
    <t>iShares MSCI Brazil Capped Index</t>
  </si>
  <si>
    <t>iShares MSCI EAFE Esg Optimized ETF</t>
  </si>
  <si>
    <t>iShares MSCI EAFE Index</t>
  </si>
  <si>
    <t>iShares MSCI Em Esg Optimized ETF</t>
  </si>
  <si>
    <t>iShares MSCI Emerging Markets Index</t>
  </si>
  <si>
    <t>iShares MSCI Emu Index</t>
  </si>
  <si>
    <t>iShares MSCI Germany Index</t>
  </si>
  <si>
    <t>iShares MSCI Hong Kong Index</t>
  </si>
  <si>
    <t>iShares MSCI India Index</t>
  </si>
  <si>
    <t>iShares MSCI Japan Index</t>
  </si>
  <si>
    <t>iShares MSCI Mexico Investable Market Index</t>
  </si>
  <si>
    <t>iShares MSCI South Korea Capped ETF</t>
  </si>
  <si>
    <t>BBOV11</t>
  </si>
  <si>
    <t>BIEU39</t>
  </si>
  <si>
    <t>BOVB11</t>
  </si>
  <si>
    <t>ESGB11</t>
  </si>
  <si>
    <t>BIEF39</t>
  </si>
  <si>
    <t>BIEM39</t>
  </si>
  <si>
    <t>BIVB39</t>
  </si>
  <si>
    <t>BIJH39</t>
  </si>
  <si>
    <t>BIJR39</t>
  </si>
  <si>
    <t>BITO39</t>
  </si>
  <si>
    <t>BAER39</t>
  </si>
  <si>
    <t>BUSM39</t>
  </si>
  <si>
    <t>BIGF39</t>
  </si>
  <si>
    <t>BIAU39</t>
  </si>
  <si>
    <t>BACW39</t>
  </si>
  <si>
    <t>BAAX39</t>
  </si>
  <si>
    <t>BEWZ39</t>
  </si>
  <si>
    <t>BCHI39</t>
  </si>
  <si>
    <t>BEGD39</t>
  </si>
  <si>
    <t>BEFA39</t>
  </si>
  <si>
    <t>BEGE39</t>
  </si>
  <si>
    <t>BEEM39</t>
  </si>
  <si>
    <t>BEZU39</t>
  </si>
  <si>
    <t>BEWG39</t>
  </si>
  <si>
    <t>BEWH39</t>
  </si>
  <si>
    <t>BNDA39</t>
  </si>
  <si>
    <t>BEWJ39</t>
  </si>
  <si>
    <t>BEWW39</t>
  </si>
  <si>
    <t>BEWY39</t>
  </si>
  <si>
    <t>BEWP39</t>
  </si>
  <si>
    <t>BEWT39</t>
  </si>
  <si>
    <t>BEWU39</t>
  </si>
  <si>
    <t>BEGU39</t>
  </si>
  <si>
    <t>BIBB39</t>
  </si>
  <si>
    <t>BIWM39</t>
  </si>
  <si>
    <t>BILF39</t>
  </si>
  <si>
    <t>BDVY39</t>
  </si>
  <si>
    <t>BSLV39</t>
  </si>
  <si>
    <t>BIYF39</t>
  </si>
  <si>
    <t>BIYW39</t>
  </si>
  <si>
    <t>SMAC11</t>
  </si>
  <si>
    <t>XFIX11</t>
  </si>
  <si>
    <t>iShares MSCI Spain Capped ETF</t>
  </si>
  <si>
    <t>iShares MSCI Taiwan Capped ETF</t>
  </si>
  <si>
    <t>iShares MSCI United Kingdom Index</t>
  </si>
  <si>
    <t>iShares MSCI USA Esg Optimized ETF</t>
  </si>
  <si>
    <t>iShares Nasdaq Biotechnology</t>
  </si>
  <si>
    <t>iShares Russell 2000 Index</t>
  </si>
  <si>
    <t>iShares S&amp;P Latin America 40 Index</t>
  </si>
  <si>
    <t>iShares Select Dividend ETF</t>
  </si>
  <si>
    <t>iShares Silver Trust</t>
  </si>
  <si>
    <t>iShares US Financials ETF</t>
  </si>
  <si>
    <t>iShares US Technology</t>
  </si>
  <si>
    <t>It Now Small</t>
  </si>
  <si>
    <t>Trend Ifix</t>
  </si>
  <si>
    <t>BIXJ39&lt;XBSP&gt;</t>
  </si>
  <si>
    <t>BIXN39&lt;XBSP&gt;</t>
  </si>
  <si>
    <t>BIXJ39</t>
  </si>
  <si>
    <t>BIXN39</t>
  </si>
  <si>
    <t>iShares Global Healthcare</t>
  </si>
  <si>
    <t>iShares Global Technology</t>
  </si>
  <si>
    <t>BGWH39&lt;XBSP&gt;</t>
  </si>
  <si>
    <t>BXTC39&lt;XBSP&gt;</t>
  </si>
  <si>
    <t>BGRT39&lt;XBSP&gt;</t>
  </si>
  <si>
    <t>HASH11&lt;XBSP&gt;</t>
  </si>
  <si>
    <t>BFXI39&lt;XBSP&gt;</t>
  </si>
  <si>
    <t>BUSR39&lt;XBSP&gt;</t>
  </si>
  <si>
    <t>BHEF39&lt;XBSP&gt;</t>
  </si>
  <si>
    <t>BFAV39&lt;XBSP&gt;</t>
  </si>
  <si>
    <t>BMTU39&lt;XBSP&gt;</t>
  </si>
  <si>
    <t>BQUA39&lt;XBSP&gt;</t>
  </si>
  <si>
    <t>BSIZ39&lt;XBSP&gt;</t>
  </si>
  <si>
    <t>BVLU39&lt;XBSP&gt;</t>
  </si>
  <si>
    <t>BSUS39&lt;XBSP&gt;</t>
  </si>
  <si>
    <t>BIEV39&lt;XBSP&gt;</t>
  </si>
  <si>
    <t>BEWA39&lt;XBSP&gt;</t>
  </si>
  <si>
    <t>BEWC39&lt;XBSP&gt;</t>
  </si>
  <si>
    <t>BEFG39&lt;XBSP&gt;</t>
  </si>
  <si>
    <t>BEMV39&lt;XBSP&gt;</t>
  </si>
  <si>
    <t>BEFV39&lt;XBSP&gt;</t>
  </si>
  <si>
    <t>BEWQ39&lt;XBSP&gt;</t>
  </si>
  <si>
    <t>BCWV39&lt;XBSP&gt;</t>
  </si>
  <si>
    <t>BEWL39&lt;XBSP&gt;</t>
  </si>
  <si>
    <t>BIWF39&lt;XBSP&gt;</t>
  </si>
  <si>
    <t>BIVW39&lt;XBSP&gt;</t>
  </si>
  <si>
    <t>BIVE39&lt;XBSP&gt;</t>
  </si>
  <si>
    <t>BIYG39&lt;XBSP&gt;</t>
  </si>
  <si>
    <t>BIHI39&lt;XBSP&gt;</t>
  </si>
  <si>
    <t>DNAI11&lt;XBSP&gt;</t>
  </si>
  <si>
    <t>HTEK11&lt;XBSP&gt;</t>
  </si>
  <si>
    <t>MILL11&lt;XBSP&gt;</t>
  </si>
  <si>
    <t>TECK11&lt;XBSP&gt;</t>
  </si>
  <si>
    <t>ACWI11&lt;XBSP&gt;</t>
  </si>
  <si>
    <t>XINA11&lt;XBSP&gt;</t>
  </si>
  <si>
    <t>EURP11&lt;XBSP&gt;</t>
  </si>
  <si>
    <t>NASD11&lt;XBSP&gt;</t>
  </si>
  <si>
    <t>GOLD11&lt;XBSP&gt;</t>
  </si>
  <si>
    <t>BGWH39</t>
  </si>
  <si>
    <t>BXTC39</t>
  </si>
  <si>
    <t>BGRT39</t>
  </si>
  <si>
    <t>HASH11</t>
  </si>
  <si>
    <t>BFXI39</t>
  </si>
  <si>
    <t>BUSR39</t>
  </si>
  <si>
    <t>BHEF39</t>
  </si>
  <si>
    <t>BFAV39</t>
  </si>
  <si>
    <t>BMTU39</t>
  </si>
  <si>
    <t>BQUA39</t>
  </si>
  <si>
    <t>BSIZ39</t>
  </si>
  <si>
    <t>BVLU39</t>
  </si>
  <si>
    <t>BSUS39</t>
  </si>
  <si>
    <t>BIEV39</t>
  </si>
  <si>
    <t>BEWA39</t>
  </si>
  <si>
    <t>BEWC39</t>
  </si>
  <si>
    <t>BEFG39</t>
  </si>
  <si>
    <t>BEMV39</t>
  </si>
  <si>
    <t>BEFV39</t>
  </si>
  <si>
    <t>BEWQ39</t>
  </si>
  <si>
    <t>BCWV39</t>
  </si>
  <si>
    <t>BEWL39</t>
  </si>
  <si>
    <t>BIWF39</t>
  </si>
  <si>
    <t>BIVW39</t>
  </si>
  <si>
    <t>BIVE39</t>
  </si>
  <si>
    <t>BIYG39</t>
  </si>
  <si>
    <t>BIHI39</t>
  </si>
  <si>
    <t>DNAI11</t>
  </si>
  <si>
    <t>HTEK11</t>
  </si>
  <si>
    <t>MILL11</t>
  </si>
  <si>
    <t>TECK11</t>
  </si>
  <si>
    <t>ACWI11</t>
  </si>
  <si>
    <t>XINA11</t>
  </si>
  <si>
    <t>EURP11</t>
  </si>
  <si>
    <t>NASD11</t>
  </si>
  <si>
    <t>GOLD11</t>
  </si>
  <si>
    <t>Btc iShares Core Dividend Growth ETF</t>
  </si>
  <si>
    <t>Btc iShares Exponential Technologies ETF</t>
  </si>
  <si>
    <t>Btc iShares Global Reit ETF</t>
  </si>
  <si>
    <t>Hashdex Nci</t>
  </si>
  <si>
    <t>iShares China Large Cap ETF</t>
  </si>
  <si>
    <t>iShares Core U.S. Reit ETF</t>
  </si>
  <si>
    <t>iShares Currency Hedged MSCI EAFE ETF</t>
  </si>
  <si>
    <t>Ishares Edge Msci Min Vol Eafe Etf</t>
  </si>
  <si>
    <t>iShares Edge MSCI USA Momentum Factor ETF</t>
  </si>
  <si>
    <t>iShares Edge MSCI USA Quality Factor ETF</t>
  </si>
  <si>
    <t>iShares Edge MSCI USA Size Factor</t>
  </si>
  <si>
    <t>iShares Edge MSCI USA Value Factor</t>
  </si>
  <si>
    <t>iShares Esg MSCI USA Leaders ETF</t>
  </si>
  <si>
    <t>iShares Europe</t>
  </si>
  <si>
    <t>iShares MSCI Australia Index</t>
  </si>
  <si>
    <t>iShares MSCI Canada Index</t>
  </si>
  <si>
    <t>iShares MSCI EAFE Growth Index</t>
  </si>
  <si>
    <t>iShares MSCI EAFE Value Index</t>
  </si>
  <si>
    <t>iShares MSCI France Index</t>
  </si>
  <si>
    <t>iShares MSCI Global Min Vol Factor ETF</t>
  </si>
  <si>
    <t>iShares MSCI Switzerland Capped ETF</t>
  </si>
  <si>
    <t>iShares Russell 1000 Growth Index</t>
  </si>
  <si>
    <t>iShares S&amp;P 500 Growth Index</t>
  </si>
  <si>
    <t>iShares S&amp;P 500 Value ETF</t>
  </si>
  <si>
    <t>iShares US Financial Services ETF</t>
  </si>
  <si>
    <t>iShares US Medical Devices</t>
  </si>
  <si>
    <t>It Now Dna</t>
  </si>
  <si>
    <t>It Now Hcare</t>
  </si>
  <si>
    <t>It Now Mill</t>
  </si>
  <si>
    <t>It Now Teck</t>
  </si>
  <si>
    <t>Safraetfibov</t>
  </si>
  <si>
    <t>Trend Acwi</t>
  </si>
  <si>
    <t>Trend China</t>
  </si>
  <si>
    <t>Trend Europa</t>
  </si>
  <si>
    <t>Trend Nasdaq</t>
  </si>
  <si>
    <t>Trend Ouro</t>
  </si>
  <si>
    <t>CMDB11&lt;XBSP&gt;</t>
  </si>
  <si>
    <t>SPXB11&lt;XBSP&gt;</t>
  </si>
  <si>
    <t>SMAB11&lt;XBSP&gt;</t>
  </si>
  <si>
    <t>GENB11&lt;XBSP&gt;</t>
  </si>
  <si>
    <t>GURU11&lt;XBSP&gt;</t>
  </si>
  <si>
    <t>BFDN39&lt;XBSP&gt;</t>
  </si>
  <si>
    <t>BFXH39&lt;XBSP&gt;</t>
  </si>
  <si>
    <t>BFPI39&lt;XBSP&gt;</t>
  </si>
  <si>
    <t>BKYY39&lt;XBSP&gt;</t>
  </si>
  <si>
    <t>BFCG39&lt;XBSP&gt;</t>
  </si>
  <si>
    <t>BFDL39&lt;XBSP&gt;</t>
  </si>
  <si>
    <t>BCIR39&lt;XBSP&gt;</t>
  </si>
  <si>
    <t>BFDA39&lt;XBSP&gt;</t>
  </si>
  <si>
    <t>BQQW39&lt;XBSP&gt;</t>
  </si>
  <si>
    <t>BQTC39&lt;XBSP&gt;</t>
  </si>
  <si>
    <t>BFBI39&lt;XBSP&gt;</t>
  </si>
  <si>
    <t>BFTA39&lt;XBSP&gt;</t>
  </si>
  <si>
    <t>BFPX39&lt;XBSP&gt;</t>
  </si>
  <si>
    <t>BITH11&lt;XBSP&gt;</t>
  </si>
  <si>
    <t>ETHE11&lt;XBSP&gt;</t>
  </si>
  <si>
    <t>ALUG11&lt;XBSP&gt;</t>
  </si>
  <si>
    <t>BTEK11&lt;XBSP&gt;</t>
  </si>
  <si>
    <t>JOGO11&lt;XBSP&gt;</t>
  </si>
  <si>
    <t>USTK11&lt;XBSP&gt;</t>
  </si>
  <si>
    <t>WRLD11&lt;XBSP&gt;</t>
  </si>
  <si>
    <t>BICL39&lt;XBSP&gt;</t>
  </si>
  <si>
    <t>BIXG39&lt;XBSP&gt;</t>
  </si>
  <si>
    <t>BSCZ39&lt;XBSP&gt;</t>
  </si>
  <si>
    <t>BERU39&lt;XBSP&gt;</t>
  </si>
  <si>
    <t>BUSA39&lt;XBSP&gt;</t>
  </si>
  <si>
    <t>BURT39&lt;XBSP&gt;</t>
  </si>
  <si>
    <t>BSOX39&lt;XBSP&gt;</t>
  </si>
  <si>
    <t>BOEF39&lt;XBSP&gt;</t>
  </si>
  <si>
    <t>BIYE39&lt;XBSP&gt;</t>
  </si>
  <si>
    <t>REVE11&lt;XBSP&gt;</t>
  </si>
  <si>
    <t>YDRO11&lt;XBSP&gt;</t>
  </si>
  <si>
    <t>SHOT11&lt;XBSP&gt;</t>
  </si>
  <si>
    <t>IBOB11&lt;XBSP&gt;</t>
  </si>
  <si>
    <t>QBTC11&lt;XBSP&gt;</t>
  </si>
  <si>
    <t>QETH11&lt;XBSP&gt;</t>
  </si>
  <si>
    <t>BOVS11&lt;XBSP&gt;</t>
  </si>
  <si>
    <t>TECB11&lt;XBSP&gt;</t>
  </si>
  <si>
    <t>ESGD11&lt;XBSP&gt;</t>
  </si>
  <si>
    <t>ESGE11&lt;XBSP&gt;</t>
  </si>
  <si>
    <t>ESGU11&lt;XBSP&gt;</t>
  </si>
  <si>
    <t>BOVX11&lt;XBSP&gt;</t>
  </si>
  <si>
    <t>TRIG11&lt;XBSP&gt;</t>
  </si>
  <si>
    <t>Btc iShares MSCI EAFE Min Vol Factor ETF</t>
  </si>
  <si>
    <t>BTG Commodit</t>
  </si>
  <si>
    <t>BTG S&amp;P 500</t>
  </si>
  <si>
    <t>BTG Smll Cap</t>
  </si>
  <si>
    <t>Etf BTG Genb</t>
  </si>
  <si>
    <t>Etf Guru</t>
  </si>
  <si>
    <t>First Trust Dow Jones Internet Index Fund</t>
  </si>
  <si>
    <t>First Trust Health Care AlphaDEX</t>
  </si>
  <si>
    <t>First Trust Intl Equi</t>
  </si>
  <si>
    <t>First Trust Ise-Revere Natural Gas</t>
  </si>
  <si>
    <t>First Trust Morningstar Dividend Leaders</t>
  </si>
  <si>
    <t>First Trust Nasdaq Cybersecurity ETF</t>
  </si>
  <si>
    <t>First Trust Nasdaq Rising Div Achiev</t>
  </si>
  <si>
    <t>First Trust Nasdaq-100 Equal Weighted</t>
  </si>
  <si>
    <t>First Trust Nasdaq-100 Technology Index</t>
  </si>
  <si>
    <t>First Trust NYSE Arca Biotechnology Index</t>
  </si>
  <si>
    <t>First Trust Technology AlphaDEX</t>
  </si>
  <si>
    <t>First Trust US Equity Opportunities ETF</t>
  </si>
  <si>
    <t>Hashdex Btcn</t>
  </si>
  <si>
    <t>Hashdex Eth</t>
  </si>
  <si>
    <t>Investo Alug</t>
  </si>
  <si>
    <t>Investo Btek</t>
  </si>
  <si>
    <t>Investo Jogo</t>
  </si>
  <si>
    <t>Investo Ustk</t>
  </si>
  <si>
    <t>Investo Wrld</t>
  </si>
  <si>
    <t>iShares Global Clean Energy</t>
  </si>
  <si>
    <t>iShares Global Financials ETF</t>
  </si>
  <si>
    <t>iShares MSCI Russia Capped Index Fund</t>
  </si>
  <si>
    <t>iShares MSCI USA Esg Select ETF</t>
  </si>
  <si>
    <t>iShares MSCI World</t>
  </si>
  <si>
    <t>iShares S&amp;P 100 Index</t>
  </si>
  <si>
    <t>iShares US Energy ETF</t>
  </si>
  <si>
    <t>It Now Greenci</t>
  </si>
  <si>
    <t>It Now Hydro</t>
  </si>
  <si>
    <t>It Now Shot</t>
  </si>
  <si>
    <t>Pactual Ibov</t>
  </si>
  <si>
    <t>Qr Bitcoin</t>
  </si>
  <si>
    <t>Qr Ether</t>
  </si>
  <si>
    <t>Tech Brasil</t>
  </si>
  <si>
    <t>Trend Esg D</t>
  </si>
  <si>
    <t>Trend Esg e</t>
  </si>
  <si>
    <t>Trend Esg Us</t>
  </si>
  <si>
    <t>Trend Ibovx</t>
  </si>
  <si>
    <t>Trg Smic Cap</t>
  </si>
  <si>
    <t>CMDB11</t>
  </si>
  <si>
    <t>SPXB11</t>
  </si>
  <si>
    <t>SMAB11</t>
  </si>
  <si>
    <t>GENB11</t>
  </si>
  <si>
    <t>GURU11</t>
  </si>
  <si>
    <t>BFDN39</t>
  </si>
  <si>
    <t>BFXH39</t>
  </si>
  <si>
    <t>BFPI39</t>
  </si>
  <si>
    <t>BKYY39</t>
  </si>
  <si>
    <t>BFCG39</t>
  </si>
  <si>
    <t>BFDL39</t>
  </si>
  <si>
    <t>BCIR39</t>
  </si>
  <si>
    <t>BFDA39</t>
  </si>
  <si>
    <t>BQQW39</t>
  </si>
  <si>
    <t>BQTC39</t>
  </si>
  <si>
    <t>BFBI39</t>
  </si>
  <si>
    <t>BFTA39</t>
  </si>
  <si>
    <t>BFPX39</t>
  </si>
  <si>
    <t>BITH11</t>
  </si>
  <si>
    <t>ETHE11</t>
  </si>
  <si>
    <t>ALUG11</t>
  </si>
  <si>
    <t>BTEK11</t>
  </si>
  <si>
    <t>JOGO11</t>
  </si>
  <si>
    <t>USTK11</t>
  </si>
  <si>
    <t>WRLD11</t>
  </si>
  <si>
    <t>BICL39</t>
  </si>
  <si>
    <t>BIXG39</t>
  </si>
  <si>
    <t>BSCZ39</t>
  </si>
  <si>
    <t>BERU39</t>
  </si>
  <si>
    <t>BUSA39</t>
  </si>
  <si>
    <t>BURT39</t>
  </si>
  <si>
    <t>BSOX39</t>
  </si>
  <si>
    <t>BOEF39</t>
  </si>
  <si>
    <t>BIYE39</t>
  </si>
  <si>
    <t>REVE11</t>
  </si>
  <si>
    <t>YDRO11</t>
  </si>
  <si>
    <t>SHOT11</t>
  </si>
  <si>
    <t>IBOB11</t>
  </si>
  <si>
    <t>QBTC11</t>
  </si>
  <si>
    <t>QETH11</t>
  </si>
  <si>
    <t>BOVS11</t>
  </si>
  <si>
    <t>TECB11</t>
  </si>
  <si>
    <t>ESGD11</t>
  </si>
  <si>
    <t>ESGE11</t>
  </si>
  <si>
    <t>ESGU11</t>
  </si>
  <si>
    <t>BOVX11</t>
  </si>
  <si>
    <t>TRIG11</t>
  </si>
  <si>
    <t>ABGD39&lt;XBSP&gt;</t>
  </si>
  <si>
    <t>SIVR39&lt;XBSP&gt;</t>
  </si>
  <si>
    <t>BREW11&lt;XBSP&gt;</t>
  </si>
  <si>
    <t>BCIC11&lt;XBSP&gt;</t>
  </si>
  <si>
    <t>BDEF11&lt;XBSP&gt;</t>
  </si>
  <si>
    <t>BMMT11&lt;XBSP&gt;</t>
  </si>
  <si>
    <t>BBOI11&lt;XBSP&gt;</t>
  </si>
  <si>
    <t>DOLA11&lt;XBSP&gt;</t>
  </si>
  <si>
    <t>DVER11&lt;XBSP&gt;</t>
  </si>
  <si>
    <t>AGRI11&lt;XBSP&gt;</t>
  </si>
  <si>
    <t>CORN11&lt;XBSP&gt;</t>
  </si>
  <si>
    <t>BICV39&lt;XBSP&gt;</t>
  </si>
  <si>
    <t>BIPC39&lt;XBSP&gt;</t>
  </si>
  <si>
    <t>BIUS39&lt;XBSP&gt;</t>
  </si>
  <si>
    <t>BHEZ39&lt;XBSP&gt;</t>
  </si>
  <si>
    <t>BHEW39&lt;XBSP&gt;</t>
  </si>
  <si>
    <t>BIAG39&lt;XBSP&gt;</t>
  </si>
  <si>
    <t>BCRB39&lt;XBSP&gt;</t>
  </si>
  <si>
    <t>BCNY39&lt;XBSP&gt;</t>
  </si>
  <si>
    <t>BFLO39&lt;XBSP&gt;</t>
  </si>
  <si>
    <t>BTFL39&lt;XBSP&gt;</t>
  </si>
  <si>
    <t>CRPT11&lt;XBSP&gt;</t>
  </si>
  <si>
    <t>DEFI11&lt;XBSP&gt;</t>
  </si>
  <si>
    <t>SPYI11&lt;XBSP&gt;</t>
  </si>
  <si>
    <t>BITI11&lt;XBSP&gt;</t>
  </si>
  <si>
    <t>ELAS11&lt;XBSP&gt;</t>
  </si>
  <si>
    <t>QDFI11&lt;XBSP&gt;</t>
  </si>
  <si>
    <t>BFTS39&lt;XBSP&gt;</t>
  </si>
  <si>
    <t>BFTC39&lt;XBSP&gt;</t>
  </si>
  <si>
    <t>BQCL39&lt;XBSP&gt;</t>
  </si>
  <si>
    <t>BFVD39&lt;XBSP&gt;</t>
  </si>
  <si>
    <t>QQQI11&lt;XBSP&gt;</t>
  </si>
  <si>
    <t>TBIL39&lt;XBSP&gt;</t>
  </si>
  <si>
    <t>BDRI39&lt;XBSP&gt;</t>
  </si>
  <si>
    <t>BKCH39&lt;XBSP&gt;</t>
  </si>
  <si>
    <t>BPOT39&lt;XBSP&gt;</t>
  </si>
  <si>
    <t>BHIX39&lt;XBSP&gt;</t>
  </si>
  <si>
    <t>BCTE39&lt;XBSP&gt;</t>
  </si>
  <si>
    <t>BCLO39&lt;XBSP&gt;</t>
  </si>
  <si>
    <t>BCPX39&lt;XBSP&gt;</t>
  </si>
  <si>
    <t>BBUG39&lt;XBSP&gt;</t>
  </si>
  <si>
    <t>BFNX39&lt;XBSP&gt;</t>
  </si>
  <si>
    <t>BSNS39&lt;XBSP&gt;</t>
  </si>
  <si>
    <t>BOTZ39&lt;XBSP&gt;</t>
  </si>
  <si>
    <t>BGNO39&lt;XBSP&gt;</t>
  </si>
  <si>
    <t>BLBT39&lt;XBSP&gt;</t>
  </si>
  <si>
    <t>BMIL39&lt;XBSP&gt;</t>
  </si>
  <si>
    <t>BLPA39&lt;XBSP&gt;</t>
  </si>
  <si>
    <t>BLPX39&lt;XBSP&gt;</t>
  </si>
  <si>
    <t>BCHQ39&lt;XBSP&gt;</t>
  </si>
  <si>
    <t>BQYL39&lt;XBSP&gt;</t>
  </si>
  <si>
    <t>BCAT39&lt;XBSP&gt;</t>
  </si>
  <si>
    <t>BSIL39&lt;XBSP&gt;</t>
  </si>
  <si>
    <t>BSOC39&lt;XBSP&gt;</t>
  </si>
  <si>
    <t>BSDV39&lt;XBSP&gt;</t>
  </si>
  <si>
    <t>BSRE39&lt;XBSP&gt;</t>
  </si>
  <si>
    <t>BDVD39&lt;XBSP&gt;</t>
  </si>
  <si>
    <t>BEDC39&lt;XBSP&gt;</t>
  </si>
  <si>
    <t>BPVE39&lt;XBSP&gt;</t>
  </si>
  <si>
    <t>BPFR39&lt;XBSP&gt;</t>
  </si>
  <si>
    <t>BURA39&lt;XBSP&gt;</t>
  </si>
  <si>
    <t>BPFV39&lt;XBSP&gt;</t>
  </si>
  <si>
    <t>BHER39&lt;XBSP&gt;</t>
  </si>
  <si>
    <t>BIYJ39&lt;XBSP&gt;</t>
  </si>
  <si>
    <t>BDOM11&lt;XBSP&gt;</t>
  </si>
  <si>
    <t>BLOK11&lt;XBSP&gt;</t>
  </si>
  <si>
    <t>BNDX11&lt;XBSP&gt;</t>
  </si>
  <si>
    <t>BXPO11&lt;XBSP&gt;</t>
  </si>
  <si>
    <t>CHIP11&lt;XBSP&gt;</t>
  </si>
  <si>
    <t>FOOD11&lt;XBSP&gt;</t>
  </si>
  <si>
    <t>NFTS11&lt;XBSP&gt;</t>
  </si>
  <si>
    <t>PEVC11&lt;XBSP&gt;</t>
  </si>
  <si>
    <t>SCVB11&lt;XBSP&gt;</t>
  </si>
  <si>
    <t>SVAL11&lt;XBSP&gt;</t>
  </si>
  <si>
    <t>USDB11&lt;XBSP&gt;</t>
  </si>
  <si>
    <t>BSGO39&lt;XBSP&gt;</t>
  </si>
  <si>
    <t>BHYC39&lt;XBSP&gt;</t>
  </si>
  <si>
    <t>BTLH39&lt;XBSP&gt;</t>
  </si>
  <si>
    <t>BSHY39&lt;XBSP&gt;</t>
  </si>
  <si>
    <t>BIGS39&lt;XBSP&gt;</t>
  </si>
  <si>
    <t>BTLT39&lt;XBSP&gt;</t>
  </si>
  <si>
    <t>BGOZ39&lt;XBSP&gt;</t>
  </si>
  <si>
    <t>BIEI39&lt;XBSP&gt;</t>
  </si>
  <si>
    <t>BIYT39&lt;XBSP&gt;</t>
  </si>
  <si>
    <t>BQLT39&lt;XBSP&gt;</t>
  </si>
  <si>
    <t>BSTI39&lt;XBSP&gt;</t>
  </si>
  <si>
    <t>IBIT39&lt;XBSP&gt;</t>
  </si>
  <si>
    <t>BAOA39&lt;XBSP&gt;</t>
  </si>
  <si>
    <t>BAOK39&lt;XBSP&gt;</t>
  </si>
  <si>
    <t>BAOR39&lt;XBSP&gt;</t>
  </si>
  <si>
    <t>BHDV39&lt;XBSP&gt;</t>
  </si>
  <si>
    <t>BAOM39&lt;XBSP&gt;</t>
  </si>
  <si>
    <t>BIXU39&lt;XBSP&gt;</t>
  </si>
  <si>
    <t>BAGG39&lt;XBSP&gt;</t>
  </si>
  <si>
    <t>BIHA39&lt;XBSP&gt;</t>
  </si>
  <si>
    <t>BIHF39&lt;XBSP&gt;</t>
  </si>
  <si>
    <t>BDVE39&lt;XBSP&gt;</t>
  </si>
  <si>
    <t>BEAG39&lt;XBSP&gt;</t>
  </si>
  <si>
    <t>ETHA39&lt;XBSP&gt;</t>
  </si>
  <si>
    <t>BIET39&lt;XBSP&gt;</t>
  </si>
  <si>
    <t>BFAL39&lt;XBSP&gt;</t>
  </si>
  <si>
    <t>BIDN39&lt;XBSP&gt;</t>
  </si>
  <si>
    <t>BGLC39&lt;XBSP&gt;</t>
  </si>
  <si>
    <t>BKXI39&lt;XBSP&gt;</t>
  </si>
  <si>
    <t>BIXC39&lt;XBSP&gt;</t>
  </si>
  <si>
    <t>BCOM39&lt;XBSP&gt;</t>
  </si>
  <si>
    <t>BHYG39&lt;XBSP&gt;</t>
  </si>
  <si>
    <t>BLQD39&lt;XBSP&gt;</t>
  </si>
  <si>
    <t>BIDV39&lt;XBSP&gt;</t>
  </si>
  <si>
    <t>BIGO39&lt;XBSP&gt;</t>
  </si>
  <si>
    <t>BIGL39&lt;XBSP&gt;</t>
  </si>
  <si>
    <t>BMBB39&lt;XBSP&gt;</t>
  </si>
  <si>
    <t>BMRE39&lt;XBSP&gt;</t>
  </si>
  <si>
    <t>BECH39&lt;XBSP&gt;</t>
  </si>
  <si>
    <t>BEMC39&lt;XBSP&gt;</t>
  </si>
  <si>
    <t>BEUF39&lt;XBSP&gt;</t>
  </si>
  <si>
    <t>BVEG39&lt;XBSP&gt;</t>
  </si>
  <si>
    <t>BPIC39&lt;XBSP&gt;</t>
  </si>
  <si>
    <t>BSDG39&lt;XBSP&gt;</t>
  </si>
  <si>
    <t>BEPP39&lt;XBSP&gt;</t>
  </si>
  <si>
    <t>BKSA39&lt;XBSP&gt;</t>
  </si>
  <si>
    <t>BEUW39&lt;XBSP&gt;</t>
  </si>
  <si>
    <t>BIGE39&lt;XBSP&gt;</t>
  </si>
  <si>
    <t>BREZ39&lt;XBSP&gt;</t>
  </si>
  <si>
    <t>BARY39&lt;XBSP&gt;</t>
  </si>
  <si>
    <t>BIJS39&lt;XBSP&gt;</t>
  </si>
  <si>
    <t>BIDR39&lt;XBSP&gt;</t>
  </si>
  <si>
    <t>BSHV39&lt;XBSP&gt;</t>
  </si>
  <si>
    <t>BTIP39&lt;XBSP&gt;</t>
  </si>
  <si>
    <t>BSUC39&lt;XBSP&gt;</t>
  </si>
  <si>
    <t>BIYC39&lt;XBSP&gt;</t>
  </si>
  <si>
    <t>BIYK39&lt;XBSP&gt;</t>
  </si>
  <si>
    <t>BIFR39&lt;XBSP&gt;</t>
  </si>
  <si>
    <t>BGOV39&lt;XBSP&gt;</t>
  </si>
  <si>
    <t>BIYM39&lt;XBSP&gt;</t>
  </si>
  <si>
    <t>BITB39&lt;XBSP&gt;</t>
  </si>
  <si>
    <t>BIEO39&lt;XBSP&gt;</t>
  </si>
  <si>
    <t>BIHE39&lt;XBSP&gt;</t>
  </si>
  <si>
    <t>BIAT39&lt;XBSP&gt;</t>
  </si>
  <si>
    <t>BIYP39&lt;XBSP&gt;</t>
  </si>
  <si>
    <t>BUTL39&lt;XBSP&gt;</t>
  </si>
  <si>
    <t>DIVD11&lt;XBSP&gt;</t>
  </si>
  <si>
    <t>BBCN39&lt;XBSP&gt;</t>
  </si>
  <si>
    <t>BBAJ39&lt;XBSP&gt;</t>
  </si>
  <si>
    <t>BBER39&lt;XBSP&gt;</t>
  </si>
  <si>
    <t>BBIL39&lt;XBSP&gt;</t>
  </si>
  <si>
    <t>BBJP39&lt;XBSP&gt;</t>
  </si>
  <si>
    <t>BBMR39&lt;XBSP&gt;</t>
  </si>
  <si>
    <t>BBUS39&lt;XBSP&gt;</t>
  </si>
  <si>
    <t>BMCE39&lt;XBSP&gt;</t>
  </si>
  <si>
    <t>BPEM39&lt;XBSP&gt;</t>
  </si>
  <si>
    <t>BJPI39&lt;XBSP&gt;</t>
  </si>
  <si>
    <t>BPUS39&lt;XBSP&gt;</t>
  </si>
  <si>
    <t>BPME39&lt;XBSP&gt;</t>
  </si>
  <si>
    <t>BDRE39&lt;XBSP&gt;</t>
  </si>
  <si>
    <t>BMOM39&lt;XBSP&gt;</t>
  </si>
  <si>
    <t>BJQU39&lt;XBSP&gt;</t>
  </si>
  <si>
    <t>BVLF39&lt;XBSP&gt;</t>
  </si>
  <si>
    <t>BKBA39&lt;XBSP&gt;</t>
  </si>
  <si>
    <t>BKWB39&lt;XBSP&gt;</t>
  </si>
  <si>
    <t>META11&lt;XBSP&gt;</t>
  </si>
  <si>
    <t>NSDV11&lt;XBSP&gt;</t>
  </si>
  <si>
    <t>NDIV11&lt;XBSP&gt;</t>
  </si>
  <si>
    <t>HIGH11&lt;XBSP&gt;</t>
  </si>
  <si>
    <t>LVOL11&lt;XBSP&gt;</t>
  </si>
  <si>
    <t>BHYS39&lt;XBSP&gt;</t>
  </si>
  <si>
    <t>BSTP39&lt;XBSP&gt;</t>
  </si>
  <si>
    <t>BLTP39&lt;XBSP&gt;</t>
  </si>
  <si>
    <t>BZRO39&lt;XBSP&gt;</t>
  </si>
  <si>
    <t>BIPZ39&lt;XBSP&gt;</t>
  </si>
  <si>
    <t>BCRP39&lt;XBSP&gt;</t>
  </si>
  <si>
    <t>BMFE39&lt;XBSP&gt;</t>
  </si>
  <si>
    <t>QSOL11&lt;XBSP&gt;</t>
  </si>
  <si>
    <t>WEB311&lt;XBSP&gt;</t>
  </si>
  <si>
    <t>SOLH11&lt;XBSP&gt;</t>
  </si>
  <si>
    <t>URET11&lt;XBSP&gt;</t>
  </si>
  <si>
    <t>USAL11&lt;XBSP&gt;</t>
  </si>
  <si>
    <t>UTEC11&lt;XBSP&gt;</t>
  </si>
  <si>
    <t>HYEM39&lt;XBSP&gt;</t>
  </si>
  <si>
    <t>ANGV39&lt;XBSP&gt;</t>
  </si>
  <si>
    <t>GDXB39&lt;XBSP&gt;</t>
  </si>
  <si>
    <t>EMLC39&lt;XBSP&gt;</t>
  </si>
  <si>
    <t>MOTB39&lt;XBSP&gt;</t>
  </si>
  <si>
    <t>BUZZ39&lt;XBSP&gt;</t>
  </si>
  <si>
    <t>SLXB39&lt;XBSP&gt;</t>
  </si>
  <si>
    <t>PFXF39&lt;XBSP&gt;</t>
  </si>
  <si>
    <t>BUSF39&lt;XBSP&gt;</t>
  </si>
  <si>
    <t>BWCL39&lt;XBSP&gt;</t>
  </si>
  <si>
    <t>BAGY39&lt;XBSP&gt;</t>
  </si>
  <si>
    <t>BCHA39&lt;XBSP&gt;</t>
  </si>
  <si>
    <t>BEME39&lt;XBSP&gt;</t>
  </si>
  <si>
    <t>BEUR39&lt;XBSP&gt;</t>
  </si>
  <si>
    <t>BJAP39&lt;XBSP&gt;</t>
  </si>
  <si>
    <t>BEUA39&lt;XBSP&gt;</t>
  </si>
  <si>
    <t>BLUZ39&lt;XBSP&gt;</t>
  </si>
  <si>
    <t>BWOR39&lt;XBSP&gt;</t>
  </si>
  <si>
    <t>BUFF39&lt;XBSP&gt;</t>
  </si>
  <si>
    <t>BTWO39&lt;XBSP&gt;</t>
  </si>
  <si>
    <t>BEQW39&lt;XBSP&gt;</t>
  </si>
  <si>
    <t>ABGD39</t>
  </si>
  <si>
    <t>SIVR39</t>
  </si>
  <si>
    <t>BREW11</t>
  </si>
  <si>
    <t>BCIC11</t>
  </si>
  <si>
    <t>BDEF11</t>
  </si>
  <si>
    <t>BMMT11</t>
  </si>
  <si>
    <t>BBOI11</t>
  </si>
  <si>
    <t>DOLA11</t>
  </si>
  <si>
    <t>DVER11</t>
  </si>
  <si>
    <t>AGRI11</t>
  </si>
  <si>
    <t>CORN11</t>
  </si>
  <si>
    <t>BICV39</t>
  </si>
  <si>
    <t>BIPC39</t>
  </si>
  <si>
    <t>BIUS39</t>
  </si>
  <si>
    <t>BHEZ39</t>
  </si>
  <si>
    <t>BHEW39</t>
  </si>
  <si>
    <t>BIAG39</t>
  </si>
  <si>
    <t>BCRB39</t>
  </si>
  <si>
    <t>BCNY39</t>
  </si>
  <si>
    <t>BFLO39</t>
  </si>
  <si>
    <t>BTFL39</t>
  </si>
  <si>
    <t>CRPT11</t>
  </si>
  <si>
    <t>DEFI11</t>
  </si>
  <si>
    <t>SPYI11</t>
  </si>
  <si>
    <t>BITI11</t>
  </si>
  <si>
    <t>ELAS11</t>
  </si>
  <si>
    <t>QDFI11</t>
  </si>
  <si>
    <t>BFTS39</t>
  </si>
  <si>
    <t>BFTC39</t>
  </si>
  <si>
    <t>BQCL39</t>
  </si>
  <si>
    <t>BFVD39</t>
  </si>
  <si>
    <t>QQQI11</t>
  </si>
  <si>
    <t>TBIL39</t>
  </si>
  <si>
    <t>BDRI39</t>
  </si>
  <si>
    <t>BKCH39</t>
  </si>
  <si>
    <t>BPOT39</t>
  </si>
  <si>
    <t>BHIX39</t>
  </si>
  <si>
    <t>BCTE39</t>
  </si>
  <si>
    <t>BCLO39</t>
  </si>
  <si>
    <t>BCPX39</t>
  </si>
  <si>
    <t>BBUG39</t>
  </si>
  <si>
    <t>BFNX39</t>
  </si>
  <si>
    <t>BSNS39</t>
  </si>
  <si>
    <t>BOTZ39</t>
  </si>
  <si>
    <t>BGNO39</t>
  </si>
  <si>
    <t>BLBT39</t>
  </si>
  <si>
    <t>BMIL39</t>
  </si>
  <si>
    <t>BLPA39</t>
  </si>
  <si>
    <t>BLPX39</t>
  </si>
  <si>
    <t>BCHQ39</t>
  </si>
  <si>
    <t>BQYL39</t>
  </si>
  <si>
    <t>BCAT39</t>
  </si>
  <si>
    <t>BSIL39</t>
  </si>
  <si>
    <t>BSOC39</t>
  </si>
  <si>
    <t>BSDV39</t>
  </si>
  <si>
    <t>BSRE39</t>
  </si>
  <si>
    <t>BDVD39</t>
  </si>
  <si>
    <t>BEDC39</t>
  </si>
  <si>
    <t>BPVE39</t>
  </si>
  <si>
    <t>BPFR39</t>
  </si>
  <si>
    <t>BURA39</t>
  </si>
  <si>
    <t>BPFV39</t>
  </si>
  <si>
    <t>BHER39</t>
  </si>
  <si>
    <t>BIYJ39</t>
  </si>
  <si>
    <t>BDOM11</t>
  </si>
  <si>
    <t>BLOK11</t>
  </si>
  <si>
    <t>BNDX11</t>
  </si>
  <si>
    <t>BXPO11</t>
  </si>
  <si>
    <t>CHIP11</t>
  </si>
  <si>
    <t>FOOD11</t>
  </si>
  <si>
    <t>NFTS11</t>
  </si>
  <si>
    <t>PEVC11</t>
  </si>
  <si>
    <t>SCVB11</t>
  </si>
  <si>
    <t>SVAL11</t>
  </si>
  <si>
    <t>USDB11</t>
  </si>
  <si>
    <t>BSGO39</t>
  </si>
  <si>
    <t>BHYC39</t>
  </si>
  <si>
    <t>BTLH39</t>
  </si>
  <si>
    <t>BSHY39</t>
  </si>
  <si>
    <t>BIGS39</t>
  </si>
  <si>
    <t>BTLT39</t>
  </si>
  <si>
    <t>BGOZ39</t>
  </si>
  <si>
    <t>BIEI39</t>
  </si>
  <si>
    <t>BIYT39</t>
  </si>
  <si>
    <t>BQLT39</t>
  </si>
  <si>
    <t>BSTI39</t>
  </si>
  <si>
    <t>IBIT39</t>
  </si>
  <si>
    <t>BAOA39</t>
  </si>
  <si>
    <t>BAOK39</t>
  </si>
  <si>
    <t>BAOR39</t>
  </si>
  <si>
    <t>BHDV39</t>
  </si>
  <si>
    <t>BAOM39</t>
  </si>
  <si>
    <t>BIXU39</t>
  </si>
  <si>
    <t>BAGG39</t>
  </si>
  <si>
    <t>BIHA39</t>
  </si>
  <si>
    <t>BIHF39</t>
  </si>
  <si>
    <t>BDVE39</t>
  </si>
  <si>
    <t>BEAG39</t>
  </si>
  <si>
    <t>ETHA39</t>
  </si>
  <si>
    <t>BIET39</t>
  </si>
  <si>
    <t>BFAL39</t>
  </si>
  <si>
    <t>BIDN39</t>
  </si>
  <si>
    <t>BGLC39</t>
  </si>
  <si>
    <t>BKXI39</t>
  </si>
  <si>
    <t>BIXC39</t>
  </si>
  <si>
    <t>BCOM39</t>
  </si>
  <si>
    <t>BHYG39</t>
  </si>
  <si>
    <t>BLQD39</t>
  </si>
  <si>
    <t>BIDV39</t>
  </si>
  <si>
    <t>BIGO39</t>
  </si>
  <si>
    <t>BIGL39</t>
  </si>
  <si>
    <t>BMBB39</t>
  </si>
  <si>
    <t>BMRE39</t>
  </si>
  <si>
    <t>BECH39</t>
  </si>
  <si>
    <t>BEMC39</t>
  </si>
  <si>
    <t>BEUF39</t>
  </si>
  <si>
    <t>BVEG39</t>
  </si>
  <si>
    <t>BPIC39</t>
  </si>
  <si>
    <t>BSDG39</t>
  </si>
  <si>
    <t>BEPP39</t>
  </si>
  <si>
    <t>BKSA39</t>
  </si>
  <si>
    <t>BEUW39</t>
  </si>
  <si>
    <t>BIGE39</t>
  </si>
  <si>
    <t>BREZ39</t>
  </si>
  <si>
    <t>BARY39</t>
  </si>
  <si>
    <t>BIJS39</t>
  </si>
  <si>
    <t>BIDR39</t>
  </si>
  <si>
    <t>BSHV39</t>
  </si>
  <si>
    <t>BTIP39</t>
  </si>
  <si>
    <t>BSUC39</t>
  </si>
  <si>
    <t>BIYC39</t>
  </si>
  <si>
    <t>BIYK39</t>
  </si>
  <si>
    <t>BIFR39</t>
  </si>
  <si>
    <t>BGOV39</t>
  </si>
  <si>
    <t>BIYM39</t>
  </si>
  <si>
    <t>BITB39</t>
  </si>
  <si>
    <t>BIEO39</t>
  </si>
  <si>
    <t>BIHE39</t>
  </si>
  <si>
    <t>BIAT39</t>
  </si>
  <si>
    <t>BIYP39</t>
  </si>
  <si>
    <t>BUTL39</t>
  </si>
  <si>
    <t>DIVD11</t>
  </si>
  <si>
    <t>BBCN39</t>
  </si>
  <si>
    <t>BBAJ39</t>
  </si>
  <si>
    <t>BBER39</t>
  </si>
  <si>
    <t>BBIL39</t>
  </si>
  <si>
    <t>BBJP39</t>
  </si>
  <si>
    <t>BBMR39</t>
  </si>
  <si>
    <t>BBUS39</t>
  </si>
  <si>
    <t>BMCE39</t>
  </si>
  <si>
    <t>BPEM39</t>
  </si>
  <si>
    <t>BJPI39</t>
  </si>
  <si>
    <t>BPUS39</t>
  </si>
  <si>
    <t>BPME39</t>
  </si>
  <si>
    <t>BDRE39</t>
  </si>
  <si>
    <t>BMOM39</t>
  </si>
  <si>
    <t>BJQU39</t>
  </si>
  <si>
    <t>BVLF39</t>
  </si>
  <si>
    <t>BKBA39</t>
  </si>
  <si>
    <t>BKWB39</t>
  </si>
  <si>
    <t>META11</t>
  </si>
  <si>
    <t>NSDV11</t>
  </si>
  <si>
    <t>NDIV11</t>
  </si>
  <si>
    <t>HIGH11</t>
  </si>
  <si>
    <t>LVOL11</t>
  </si>
  <si>
    <t>BHYS39</t>
  </si>
  <si>
    <t>BSTP39</t>
  </si>
  <si>
    <t>BLTP39</t>
  </si>
  <si>
    <t>Abrdn Physical Gold Shares ETF</t>
  </si>
  <si>
    <t>Abrdn Physical Silver Shares ETF</t>
  </si>
  <si>
    <t>B Index Brew</t>
  </si>
  <si>
    <t>B Index Cicl</t>
  </si>
  <si>
    <t>B Index Defe</t>
  </si>
  <si>
    <t>B Index Mome</t>
  </si>
  <si>
    <t>BB Etf Boi G</t>
  </si>
  <si>
    <t>BB Etf Dolar</t>
  </si>
  <si>
    <t>BB Etf Dver</t>
  </si>
  <si>
    <t>BB Etf Iagro</t>
  </si>
  <si>
    <t>BB Etf Milho</t>
  </si>
  <si>
    <t>Btc iShares Convertible Bond ETF</t>
  </si>
  <si>
    <t>Btc iShares Core MSCI Pacific ETF</t>
  </si>
  <si>
    <t>Btc iShares Core Total Usd Bond Market ETF</t>
  </si>
  <si>
    <t>Btc iShares Currency Hedged MSCI Emu ETF</t>
  </si>
  <si>
    <t>Btc iShares Currency Hedged MSCI Japan ETF</t>
  </si>
  <si>
    <t>Btc iShares Intl Aggregate Bond Fund</t>
  </si>
  <si>
    <t>Btc iShares MSCI Acwi Low Carbon Target ETF</t>
  </si>
  <si>
    <t>Btc iShares MSCI China A ETF</t>
  </si>
  <si>
    <t>Btc iShares Treasury Floating Rate Bond ETF</t>
  </si>
  <si>
    <t>Cripto20 Emp</t>
  </si>
  <si>
    <t>Defi Hash</t>
  </si>
  <si>
    <t>Etf BV Spyi</t>
  </si>
  <si>
    <t>Etf Galaxy B</t>
  </si>
  <si>
    <t>Etf Mulheres</t>
  </si>
  <si>
    <t>Etf Qdfi</t>
  </si>
  <si>
    <t>First Trust Capital Strength Et</t>
  </si>
  <si>
    <t>First Trust Cloud Computing ETF</t>
  </si>
  <si>
    <t>First Trust Large Cap Growth AlphaDEX Fund</t>
  </si>
  <si>
    <t>First Trust Nasdaq Clean Edge Green Energy</t>
  </si>
  <si>
    <t>First Trust Value Line Dividend Index</t>
  </si>
  <si>
    <t>Fundo Buena Vista II Fundo de Índice</t>
  </si>
  <si>
    <t>Global X 1-3 Month T-Bill Etf</t>
  </si>
  <si>
    <t>Global X Autonomous &amp; Electric Vehicles ETF</t>
  </si>
  <si>
    <t>Global X Blockchain ETF</t>
  </si>
  <si>
    <t>Global X Cannabis ETF</t>
  </si>
  <si>
    <t>Global X China Financials ETF</t>
  </si>
  <si>
    <t>Global X Cleantech ETF</t>
  </si>
  <si>
    <t>Global X Cloud Computing ETF</t>
  </si>
  <si>
    <t>Global X Copper Miners</t>
  </si>
  <si>
    <t>Global X Cybersecurity ETF</t>
  </si>
  <si>
    <t>Global X Funds Global X Fintech ETF</t>
  </si>
  <si>
    <t>Global X Funds Global X Internet Of Things ETF</t>
  </si>
  <si>
    <t>Global X Funds Global X Robotics &amp; Ai</t>
  </si>
  <si>
    <t>Global X Genomics &amp; Biotechnology ETF</t>
  </si>
  <si>
    <t>Global X Lithium</t>
  </si>
  <si>
    <t>Global X Millennial Consumer ETF</t>
  </si>
  <si>
    <t>Global X Mlp</t>
  </si>
  <si>
    <t>Global X Mlp &amp; Energy Infrastructure</t>
  </si>
  <si>
    <t>Global X MSCI China Consumer Staples ETF</t>
  </si>
  <si>
    <t>Global X Nasdaq 100 Cov Call ETF</t>
  </si>
  <si>
    <t>Global X S&amp;P 500 Catholic Values ETF</t>
  </si>
  <si>
    <t>Global X Silver Miners</t>
  </si>
  <si>
    <t>Global X Social Media ETF</t>
  </si>
  <si>
    <t>Global X Superdividend</t>
  </si>
  <si>
    <t>Global X Superdividend Reit ETF</t>
  </si>
  <si>
    <t>Global X Superdividend US</t>
  </si>
  <si>
    <t>Global X Telemedicine &amp; Digital Health ETF</t>
  </si>
  <si>
    <t>Global X U.S. Infrastructure Development ETF</t>
  </si>
  <si>
    <t>Global X U.S. Preferred ETF</t>
  </si>
  <si>
    <t>Global X Uranium</t>
  </si>
  <si>
    <t>Global X Variable Rate Preferred ETF</t>
  </si>
  <si>
    <t>Global X Video Games &amp; Esports ETF</t>
  </si>
  <si>
    <t>Iishares US Industrials ETF</t>
  </si>
  <si>
    <t>Investo Bdom</t>
  </si>
  <si>
    <t>Investo Blok</t>
  </si>
  <si>
    <t>Investo Bndx</t>
  </si>
  <si>
    <t>Investo Bxpo</t>
  </si>
  <si>
    <t>Investo Chip</t>
  </si>
  <si>
    <t>Investo Food</t>
  </si>
  <si>
    <t>Investo Nfts</t>
  </si>
  <si>
    <t>Investo Pevc</t>
  </si>
  <si>
    <t>Investo Scvb</t>
  </si>
  <si>
    <t>Investo Sval</t>
  </si>
  <si>
    <t>Investo Usbd</t>
  </si>
  <si>
    <t>iShares 0-3 Month Treasury Bond ETF</t>
  </si>
  <si>
    <t>iShares 0-5 Year High Yield Corp Bd</t>
  </si>
  <si>
    <t>iShares 10-20 Year Treasury Bond</t>
  </si>
  <si>
    <t>iShares 1-3 Year Intl Treasury Bond Fund</t>
  </si>
  <si>
    <t>iShares 1-5 Year Investm Grade Corp</t>
  </si>
  <si>
    <t>iShares 20 Year Treasury</t>
  </si>
  <si>
    <t>iShares 25+ Year Treasury Strips Bond ETF</t>
  </si>
  <si>
    <t>iShares 3-7 Year Treasury Bond</t>
  </si>
  <si>
    <t>iShares 7-10 Year Treasury</t>
  </si>
  <si>
    <t>iShares Aaa A Rated Corporate Bond</t>
  </si>
  <si>
    <t>iShares Barclays 0-5 Year TIPS</t>
  </si>
  <si>
    <t>iShares Bitcoin Trust</t>
  </si>
  <si>
    <t>iShares Core Aggressive Allocation ETF</t>
  </si>
  <si>
    <t>iShares Core Conservative Allocation</t>
  </si>
  <si>
    <t>iShares Core Growth Allocation</t>
  </si>
  <si>
    <t>iShares Core High Dividend Equity</t>
  </si>
  <si>
    <t>iShares Core Moderate Allocation ETF</t>
  </si>
  <si>
    <t>iShares Core MSCI Total Intl Stock ETF</t>
  </si>
  <si>
    <t>iShares Core U.S Aggregate Bond ETF</t>
  </si>
  <si>
    <t>iShares Cybersecurity And Tech ETF</t>
  </si>
  <si>
    <t>iShares Dow Jones US Healthcare Providers Index</t>
  </si>
  <si>
    <t>iShares Emerging Markets Dividend</t>
  </si>
  <si>
    <t>iShares Esg US Aggregate Bond ETF</t>
  </si>
  <si>
    <t>iShares Ethereum Trust ETF</t>
  </si>
  <si>
    <t>iShares Expanded Tech Sof Sector ETF</t>
  </si>
  <si>
    <t>iShares Fallen Angels Usd Bond ETF</t>
  </si>
  <si>
    <t>iShares Genomics Immunology And Healthcare ETF</t>
  </si>
  <si>
    <t>iShares Global 100</t>
  </si>
  <si>
    <t>iShares Global Consumer Staples</t>
  </si>
  <si>
    <t>iShares Global Energy ETF</t>
  </si>
  <si>
    <t>iShares Global Infrastructure ETF</t>
  </si>
  <si>
    <t>iShares Gsci Commodity Dynamic Roll Strategy ETF</t>
  </si>
  <si>
    <t>iShares Iboxx $ High Yield Corporate Bond Fund</t>
  </si>
  <si>
    <t>iShares Iboxx $ Investment Grade Corporate Bond</t>
  </si>
  <si>
    <t>iShares Intl Select Dividend</t>
  </si>
  <si>
    <t>iShares Intl Treasury Bond ETF</t>
  </si>
  <si>
    <t>iShares Long-Term Corporate Bond</t>
  </si>
  <si>
    <t>iShares Mbs ETF</t>
  </si>
  <si>
    <t>iShares Mortgage Real Estate Capped ETF</t>
  </si>
  <si>
    <t>iShares MSCI Chile Index Fund</t>
  </si>
  <si>
    <t>iShares MSCI China ETF</t>
  </si>
  <si>
    <t>iShares MSCI EAFE Small-Cap ETF</t>
  </si>
  <si>
    <t>iShares MSCI Emerging Markets Ex China ETF</t>
  </si>
  <si>
    <t>iShares MSCI Europe Financials ETF</t>
  </si>
  <si>
    <t>iShares MSCI Global Agriculture Producers Fund</t>
  </si>
  <si>
    <t>iShares MSCI Global Select Metals &amp; Mining Prod Fd</t>
  </si>
  <si>
    <t>iShares MSCI Global Sustainable Development Goals</t>
  </si>
  <si>
    <t>iShares MSCI Pacific Ex-Japan</t>
  </si>
  <si>
    <t>iShares MSCI Saudi Arabia ETF</t>
  </si>
  <si>
    <t>iShares MSCI USA Equal Weighted ETF</t>
  </si>
  <si>
    <t>iShares North American Natural Resources</t>
  </si>
  <si>
    <t>iShares Residential Real Estate Capped ETF</t>
  </si>
  <si>
    <t>iShares Robotics And Artificial Intel Multisector</t>
  </si>
  <si>
    <t>iShares S&amp;P Smallcap 600 Value ETF</t>
  </si>
  <si>
    <t>iShares Self-Driving Ev And Tech ETF</t>
  </si>
  <si>
    <t>iShares Semiconductor ETF</t>
  </si>
  <si>
    <t>iShares Short Treasury</t>
  </si>
  <si>
    <t>iShares TIPS Bond</t>
  </si>
  <si>
    <t>iShares Trust iShares Esg Aware Usd Corporate Bond</t>
  </si>
  <si>
    <t>iShares U.S. Consumer Discretionary ETF</t>
  </si>
  <si>
    <t>iShares U.S. Consumer Staples ETF</t>
  </si>
  <si>
    <t>iShares U.S. Infrastructure ETF</t>
  </si>
  <si>
    <t>iShares U.S. Treasury Bond</t>
  </si>
  <si>
    <t>iShares US Basic Materials ETF</t>
  </si>
  <si>
    <t>iShares US Home Construction ETF</t>
  </si>
  <si>
    <t>iShares US Oil &amp; Gas Exploration &amp; Production</t>
  </si>
  <si>
    <t>iShares US Pharmaceuticals</t>
  </si>
  <si>
    <t>iShares US Regional Banks</t>
  </si>
  <si>
    <t>iShares US Transportation ETF</t>
  </si>
  <si>
    <t>iShares US Utilities</t>
  </si>
  <si>
    <t>It Now Divd</t>
  </si>
  <si>
    <t>Jpmorgan Betabuilders Canada ETF</t>
  </si>
  <si>
    <t>Jpmorgan Betabuilders Developed Asia-Ex Japan ETF</t>
  </si>
  <si>
    <t>Jpmorgan Betabuilders Europe ETF</t>
  </si>
  <si>
    <t>Jpmorgan Betabuilders Intl Equity ETF</t>
  </si>
  <si>
    <t>Jpmorgan Betabuilders Japan ETF</t>
  </si>
  <si>
    <t>Jpmorgan Betabuilders MSCI U.S. Reit ETF</t>
  </si>
  <si>
    <t>Jpmorgan Betabuilders U.S. Equity ETF</t>
  </si>
  <si>
    <t>Jpmorgan Betabuilders U.S. Mid Cap Equity ETF</t>
  </si>
  <si>
    <t>Jpmorgan Diversified Return Emerging Mkts Equity</t>
  </si>
  <si>
    <t>Jpmorgan Diversified Return Intl Equity</t>
  </si>
  <si>
    <t>Jpmorgan Diversified Return U.S. Equity ETF</t>
  </si>
  <si>
    <t>Jpmorgan Diversified Return U.S. Mid Cap Equity</t>
  </si>
  <si>
    <t>Jpmorgan Diversified Return US Small Cap Equity</t>
  </si>
  <si>
    <t>Jpmorgan U.S. Momentum Factor ETF</t>
  </si>
  <si>
    <t>Jpmorgan U.S. Quality Factor ETF</t>
  </si>
  <si>
    <t>Jpmorgan U.S. Value Factor ETF</t>
  </si>
  <si>
    <t>Kraneshares Bosera MSCI China A ETF</t>
  </si>
  <si>
    <t>Kraneshares Csi China Internet</t>
  </si>
  <si>
    <t>Meta Hash</t>
  </si>
  <si>
    <t>Nu Ibov Div</t>
  </si>
  <si>
    <t>Nu Rend Ibov</t>
  </si>
  <si>
    <t>Nuibovhighbt</t>
  </si>
  <si>
    <t>Nuibovlowvol</t>
  </si>
  <si>
    <t>Pimco 0-5 Year High Yield Corporate Bond Index Fud</t>
  </si>
  <si>
    <t>Pimco 1-5 Year U.S. TIPS Index Fund</t>
  </si>
  <si>
    <t>Pimco 15+ Year U.S. TIPS Index Fund</t>
  </si>
  <si>
    <r>
      <t>Planilha de</t>
    </r>
    <r>
      <rPr>
        <b/>
        <sz val="28"/>
        <color rgb="FFB1AE2D"/>
        <rFont val="Calibri"/>
        <family val="2"/>
        <scheme val="minor"/>
      </rPr>
      <t xml:space="preserve"> ETF`s</t>
    </r>
  </si>
  <si>
    <r>
      <rPr>
        <b/>
        <sz val="10"/>
        <color rgb="FFB1AE2D"/>
        <rFont val="Calibri"/>
        <family val="2"/>
        <scheme val="minor"/>
      </rPr>
      <t xml:space="preserve">← Não </t>
    </r>
    <r>
      <rPr>
        <b/>
        <sz val="10"/>
        <color rgb="FF023A4A"/>
        <rFont val="Calibri"/>
        <family val="2"/>
        <scheme val="minor"/>
      </rPr>
      <t>Modificar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</si>
  <si>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>Para alterar a data da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C2</t>
    </r>
    <r>
      <rPr>
        <b/>
        <sz val="10"/>
        <color rgb="FF023A4A"/>
        <rFont val="Calibri"/>
        <family val="2"/>
        <scheme val="minor"/>
      </rPr>
      <t>, basta digitar na</t>
    </r>
    <r>
      <rPr>
        <b/>
        <sz val="10"/>
        <color rgb="FFB1AE2D"/>
        <rFont val="Calibri"/>
        <family val="2"/>
        <scheme val="minor"/>
      </rPr>
      <t xml:space="preserve"> Célula C3</t>
    </r>
  </si>
  <si>
    <t xml:space="preserve">Dta. Últ. Cot.: </t>
  </si>
  <si>
    <t xml:space="preserve">Dta. Pref. Últ. Cot.: </t>
  </si>
  <si>
    <r>
      <rPr>
        <b/>
        <sz val="10"/>
        <color rgb="FFB1AE2D"/>
        <rFont val="Calibri"/>
        <family val="2"/>
        <scheme val="minor"/>
      </rPr>
      <t>↓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023A4A"/>
        <rFont val="Calibri"/>
        <family val="2"/>
        <scheme val="minor"/>
      </rPr>
      <t xml:space="preserve">Escolha a </t>
    </r>
    <r>
      <rPr>
        <b/>
        <sz val="10"/>
        <color rgb="FFB1AE2D"/>
        <rFont val="Calibri"/>
        <family val="2"/>
        <scheme val="minor"/>
      </rPr>
      <t>Janela de Período</t>
    </r>
    <r>
      <rPr>
        <b/>
        <sz val="10"/>
        <color rgb="FF023A4A"/>
        <rFont val="Calibri"/>
        <family val="2"/>
        <scheme val="minor"/>
      </rPr>
      <t xml:space="preserve"> (Ex.: </t>
    </r>
    <r>
      <rPr>
        <b/>
        <sz val="10"/>
        <color rgb="FFB1AE2D"/>
        <rFont val="Calibri"/>
        <family val="2"/>
        <scheme val="minor"/>
      </rPr>
      <t>1D</t>
    </r>
    <r>
      <rPr>
        <b/>
        <sz val="10"/>
        <color rgb="FF023A4A"/>
        <rFont val="Calibri"/>
        <family val="2"/>
        <scheme val="minor"/>
      </rPr>
      <t xml:space="preserve"> = </t>
    </r>
    <r>
      <rPr>
        <b/>
        <sz val="10"/>
        <color rgb="FFB1AE2D"/>
        <rFont val="Calibri"/>
        <family val="2"/>
        <scheme val="minor"/>
      </rPr>
      <t>1Dia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1W</t>
    </r>
    <r>
      <rPr>
        <b/>
        <sz val="10"/>
        <color rgb="FF023A4A"/>
        <rFont val="Calibri"/>
        <family val="2"/>
        <scheme val="minor"/>
      </rPr>
      <t xml:space="preserve"> = </t>
    </r>
    <r>
      <rPr>
        <b/>
        <sz val="10"/>
        <color rgb="FFB1AE2D"/>
        <rFont val="Calibri"/>
        <family val="2"/>
        <scheme val="minor"/>
      </rPr>
      <t>1Semana</t>
    </r>
    <r>
      <rPr>
        <b/>
        <sz val="10"/>
        <color rgb="FF023A4A"/>
        <rFont val="Calibri"/>
        <family val="2"/>
        <scheme val="minor"/>
      </rPr>
      <t>,</t>
    </r>
    <r>
      <rPr>
        <b/>
        <sz val="10"/>
        <color rgb="FFB1AE2D"/>
        <rFont val="Calibri"/>
        <family val="2"/>
        <scheme val="minor"/>
      </rPr>
      <t xml:space="preserve"> 1M</t>
    </r>
    <r>
      <rPr>
        <b/>
        <sz val="10"/>
        <color rgb="FF023A4A"/>
        <rFont val="Calibri"/>
        <family val="2"/>
        <scheme val="minor"/>
      </rPr>
      <t xml:space="preserve"> =</t>
    </r>
    <r>
      <rPr>
        <b/>
        <sz val="10"/>
        <color rgb="FFB1AE2D"/>
        <rFont val="Calibri"/>
        <family val="2"/>
        <scheme val="minor"/>
      </rPr>
      <t xml:space="preserve"> 1Mês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1Q</t>
    </r>
    <r>
      <rPr>
        <b/>
        <sz val="10"/>
        <color rgb="FF023A4A"/>
        <rFont val="Calibri"/>
        <family val="2"/>
        <scheme val="minor"/>
      </rPr>
      <t xml:space="preserve"> = </t>
    </r>
    <r>
      <rPr>
        <b/>
        <sz val="10"/>
        <color rgb="FFB1AE2D"/>
        <rFont val="Calibri"/>
        <family val="2"/>
        <scheme val="minor"/>
      </rPr>
      <t>1Trimestre</t>
    </r>
    <r>
      <rPr>
        <b/>
        <sz val="10"/>
        <color rgb="FF023A4A"/>
        <rFont val="Calibri"/>
        <family val="2"/>
        <scheme val="minor"/>
      </rPr>
      <t>,</t>
    </r>
    <r>
      <rPr>
        <b/>
        <sz val="10"/>
        <color rgb="FFB1AE2D"/>
        <rFont val="Calibri"/>
        <family val="2"/>
        <scheme val="minor"/>
      </rPr>
      <t xml:space="preserve"> 1Y </t>
    </r>
    <r>
      <rPr>
        <b/>
        <sz val="10"/>
        <color rgb="FF023A4A"/>
        <rFont val="Calibri"/>
        <family val="2"/>
        <scheme val="minor"/>
      </rPr>
      <t>=</t>
    </r>
    <r>
      <rPr>
        <b/>
        <sz val="10"/>
        <color rgb="FFB1AE2D"/>
        <rFont val="Calibri"/>
        <family val="2"/>
        <scheme val="minor"/>
      </rPr>
      <t xml:space="preserve"> 1Ano</t>
    </r>
    <r>
      <rPr>
        <b/>
        <sz val="10"/>
        <color rgb="FF023A4A"/>
        <rFont val="Calibri"/>
        <family val="2"/>
        <scheme val="minor"/>
      </rPr>
      <t>)</t>
    </r>
  </si>
  <si>
    <t>BZRO39</t>
  </si>
  <si>
    <t>BIPZ39</t>
  </si>
  <si>
    <t>BCRP39</t>
  </si>
  <si>
    <t>BMFE39</t>
  </si>
  <si>
    <t>QSOL11</t>
  </si>
  <si>
    <t>WEB311</t>
  </si>
  <si>
    <t>SOLH11</t>
  </si>
  <si>
    <t>URET11</t>
  </si>
  <si>
    <t>USAL11</t>
  </si>
  <si>
    <t>UTEC11</t>
  </si>
  <si>
    <t>HYEM39</t>
  </si>
  <si>
    <t>ANGV39</t>
  </si>
  <si>
    <t>GDXB39</t>
  </si>
  <si>
    <t>EMLC39</t>
  </si>
  <si>
    <t>MOTB39</t>
  </si>
  <si>
    <t>BUZZ39</t>
  </si>
  <si>
    <t>SLXB39</t>
  </si>
  <si>
    <t>PFXF39</t>
  </si>
  <si>
    <t>BUSF39</t>
  </si>
  <si>
    <t>BWCL39</t>
  </si>
  <si>
    <t>BAGY39</t>
  </si>
  <si>
    <t>BCHA39</t>
  </si>
  <si>
    <t>BEME39</t>
  </si>
  <si>
    <t>BEUR39</t>
  </si>
  <si>
    <t>BJAP39</t>
  </si>
  <si>
    <t>BEUA39</t>
  </si>
  <si>
    <t>BLUZ39</t>
  </si>
  <si>
    <t>BWOR39</t>
  </si>
  <si>
    <t>BUFF39</t>
  </si>
  <si>
    <t>BTWO39</t>
  </si>
  <si>
    <t>BEQW39</t>
  </si>
  <si>
    <t>Pimco 25+ Year Zero Coupon U.S. Treasury</t>
  </si>
  <si>
    <t>Pimco Broad U.S. TIPS Index Fund</t>
  </si>
  <si>
    <t>Pimco Investment Grade Corp Bond Index</t>
  </si>
  <si>
    <t>Pimco Rafi Dynamic Multifactor Emerging Mkts Eq</t>
  </si>
  <si>
    <t>Qr Cme Cf</t>
  </si>
  <si>
    <t>Smart Hash</t>
  </si>
  <si>
    <t>Solana Hash</t>
  </si>
  <si>
    <t>Trend U Reit</t>
  </si>
  <si>
    <t>Trend Us Lrg</t>
  </si>
  <si>
    <t>Trend Us Tec</t>
  </si>
  <si>
    <t>Vaneck Emerging Mkts High Yield Bond</t>
  </si>
  <si>
    <t>Vaneck Fallen Angel High Yield</t>
  </si>
  <si>
    <t>Vaneck Gold Miners ETF</t>
  </si>
  <si>
    <t>Vaneck J.P. Morgan Em Local Currency Bond</t>
  </si>
  <si>
    <t>Vaneck Morningstar Intl Moat ETF</t>
  </si>
  <si>
    <t>Vaneck Social Sentiment ETF</t>
  </si>
  <si>
    <t>Vaneck Steel ETF</t>
  </si>
  <si>
    <t>Vaneck Vectors Preferred Securities Ex Financials</t>
  </si>
  <si>
    <t>Wisdomtree Bloomberg Floating Rate Treasury Fund</t>
  </si>
  <si>
    <t>Wisdomtree Cloud Computing Fund</t>
  </si>
  <si>
    <t>Wisdomtree Yield Enhanced U.S. St Aggr Bond Fd</t>
  </si>
  <si>
    <t>Xtrackers Msci China Ucits Etf</t>
  </si>
  <si>
    <t>Xtrackers Msci Emerging</t>
  </si>
  <si>
    <t>Xtrackers Msci Europe Ucits</t>
  </si>
  <si>
    <t>Xtrackers Msci Japan Ucits Etf</t>
  </si>
  <si>
    <t>Xtrackers Msci Usa Ucits Etf</t>
  </si>
  <si>
    <t>Xtrackers Msci World Energy Ucits Etf</t>
  </si>
  <si>
    <t>Xtrackers Msci World Ucits Etf</t>
  </si>
  <si>
    <t>Xtrackers Msci World Value Ucits Etf</t>
  </si>
  <si>
    <t>Xtrackers Russell 2000 Ucits Etf</t>
  </si>
  <si>
    <t>Xtrackers S&amp;P 500 Equal Weight Ucits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</si>
</sst>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[$R$-416]\ * #,##0.00_-;\-[$R$-416]\ * #,##0.00_-;_-[$R$-416]\ * &quot;-&quot;??_-;_-@_-"/>
    <numFmt numFmtId="165" formatCode="_-[$$-409]* #,##0.00_ ;_-[$$-409]* \-#,##0.00\ ;_-[$$-409]* &quot;-&quot;??_ ;_-@_ "/>
    <numFmt numFmtId="166" formatCode="0.0%"/>
    <numFmt numFmtId="167" formatCode="#,##0.0%;[Red]\-#,##0.0%"/>
    <numFmt numFmtId="168" formatCode="_-* #,##0_-;\-* #,##0_-;_-* &quot;-&quot;??_-;_-@_-"/>
    <numFmt numFmtId="169" formatCode="0.0"/>
    <numFmt numFmtId="170" formatCode="#,##0.00_ ;[Red]\-#,##0.00\ "/>
    <numFmt numFmtId="171" formatCode="dd/mm/yyyy"/>
    <numFmt numFmtId="173" formatCode="&quot;R$&quot;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rgb="FF023A4A"/>
      <name val="Calibri"/>
      <family val="2"/>
      <scheme val="minor"/>
    </font>
    <font>
      <b/>
      <sz val="28"/>
      <color rgb="FFB1AE2D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color rgb="FFB1AE2D"/>
      <name val="Calibri"/>
      <family val="2"/>
      <scheme val="minor"/>
    </font>
    <font>
      <b/>
      <sz val="10"/>
      <color rgb="FF023A4A"/>
      <name val="Calibri"/>
      <family val="2"/>
      <scheme val="minor"/>
    </font>
    <font>
      <b/>
      <sz val="12"/>
      <color rgb="FF023A4A"/>
      <name val="Calibri"/>
      <family val="2"/>
      <scheme val="minor"/>
    </font>
    <font>
      <b/>
      <sz val="12"/>
      <color rgb="FFCCD8DB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D8DB"/>
        <bgColor indexed="64"/>
      </patternFill>
    </fill>
    <fill>
      <patternFill patternType="solid">
        <fgColor rgb="FF023A4A"/>
        <bgColor indexed="64"/>
      </patternFill>
    </fill>
  </fills>
  <borders count="23">
    <border>
      <left/>
      <right/>
      <top/>
      <bottom/>
      <diagonal/>
    </border>
    <border>
      <left/>
      <right style="thick">
        <color rgb="FFB1AE2D"/>
      </right>
      <top/>
      <bottom style="thin">
        <color rgb="FFB1AE2D"/>
      </bottom>
      <diagonal/>
    </border>
    <border>
      <left style="thick">
        <color rgb="FFB1AE2D"/>
      </left>
      <right style="thick">
        <color rgb="FFB1AE2D"/>
      </right>
      <top/>
      <bottom style="thin">
        <color rgb="FFB1AE2D"/>
      </bottom>
      <diagonal/>
    </border>
    <border>
      <left style="thick">
        <color rgb="FFB1AE2D"/>
      </left>
      <right/>
      <top/>
      <bottom style="thin">
        <color rgb="FFB1AE2D"/>
      </bottom>
      <diagonal/>
    </border>
    <border>
      <left/>
      <right style="thick">
        <color rgb="FFB1AE2D"/>
      </right>
      <top style="thin">
        <color rgb="FFB1AE2D"/>
      </top>
      <bottom/>
      <diagonal/>
    </border>
    <border>
      <left style="thick">
        <color rgb="FFB1AE2D"/>
      </left>
      <right style="thick">
        <color rgb="FFB1AE2D"/>
      </right>
      <top style="thin">
        <color rgb="FFB1AE2D"/>
      </top>
      <bottom/>
      <diagonal/>
    </border>
    <border>
      <left style="thick">
        <color rgb="FFB1AE2D"/>
      </left>
      <right/>
      <top style="thin">
        <color rgb="FFB1AE2D"/>
      </top>
      <bottom/>
      <diagonal/>
    </border>
    <border>
      <left style="thin">
        <color theme="0"/>
      </left>
      <right style="medium">
        <color rgb="FFB1AE2D"/>
      </right>
      <top/>
      <bottom style="thick">
        <color rgb="FFB1AE2D"/>
      </bottom>
      <diagonal/>
    </border>
    <border>
      <left style="medium">
        <color rgb="FFB1AE2D"/>
      </left>
      <right style="medium">
        <color rgb="FFB1AE2D"/>
      </right>
      <top/>
      <bottom style="thick">
        <color rgb="FFB1AE2D"/>
      </bottom>
      <diagonal/>
    </border>
    <border>
      <left style="medium">
        <color rgb="FFB1AE2D"/>
      </left>
      <right style="thin">
        <color theme="0"/>
      </right>
      <top/>
      <bottom style="thick">
        <color rgb="FFB1AE2D"/>
      </bottom>
      <diagonal/>
    </border>
    <border>
      <left/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/>
      <top/>
      <bottom style="thick">
        <color theme="0"/>
      </bottom>
      <diagonal/>
    </border>
    <border>
      <left/>
      <right/>
      <top/>
      <bottom style="thick">
        <color rgb="FFB1AE2D"/>
      </bottom>
      <diagonal/>
    </border>
    <border>
      <left/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/>
      <top style="thick">
        <color rgb="FFB1AE2D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/>
      <top style="thin">
        <color rgb="FF023A4A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/>
      <top style="thin">
        <color rgb="FF023A4A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7" fontId="3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0" fontId="3" fillId="0" borderId="0" xfId="1" applyNumberFormat="1" applyFont="1" applyAlignment="1">
      <alignment horizontal="center"/>
    </xf>
    <xf numFmtId="2" fontId="3" fillId="0" borderId="0" xfId="1" applyNumberFormat="1" applyFont="1" applyAlignment="1">
      <alignment horizontal="center"/>
    </xf>
    <xf numFmtId="169" fontId="3" fillId="0" borderId="0" xfId="1" applyNumberFormat="1" applyFont="1" applyAlignment="1">
      <alignment horizontal="center"/>
    </xf>
    <xf numFmtId="166" fontId="3" fillId="0" borderId="0" xfId="1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68" fontId="3" fillId="0" borderId="0" xfId="2" applyNumberFormat="1" applyFont="1" applyAlignment="1">
      <alignment horizontal="center"/>
    </xf>
    <xf numFmtId="0" fontId="3" fillId="0" borderId="0" xfId="0" applyFont="1" applyAlignment="1">
      <alignment vertical="center"/>
    </xf>
    <xf numFmtId="2" fontId="3" fillId="0" borderId="0" xfId="0" applyNumberFormat="1" applyFont="1"/>
    <xf numFmtId="169" fontId="3" fillId="0" borderId="0" xfId="0" applyNumberFormat="1" applyFont="1"/>
    <xf numFmtId="169" fontId="3" fillId="0" borderId="0" xfId="1" applyNumberFormat="1" applyFont="1"/>
    <xf numFmtId="173" fontId="6" fillId="0" borderId="0" xfId="0" applyNumberFormat="1" applyFont="1" applyAlignment="1">
      <alignment vertical="center"/>
    </xf>
    <xf numFmtId="173" fontId="8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8" fontId="3" fillId="0" borderId="0" xfId="2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8" fontId="5" fillId="0" borderId="0" xfId="2" applyNumberFormat="1" applyFont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71" fontId="11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14" fontId="11" fillId="2" borderId="6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165" fontId="12" fillId="3" borderId="8" xfId="0" applyNumberFormat="1" applyFont="1" applyFill="1" applyBorder="1" applyAlignment="1">
      <alignment horizontal="center" vertical="center"/>
    </xf>
    <xf numFmtId="165" fontId="12" fillId="3" borderId="8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164" fontId="12" fillId="3" borderId="8" xfId="0" applyNumberFormat="1" applyFont="1" applyFill="1" applyBorder="1" applyAlignment="1">
      <alignment horizontal="center" vertical="center" wrapText="1"/>
    </xf>
    <xf numFmtId="168" fontId="12" fillId="3" borderId="9" xfId="2" applyNumberFormat="1" applyFont="1" applyFill="1" applyBorder="1" applyAlignment="1">
      <alignment horizontal="center" vertical="center" wrapText="1"/>
    </xf>
    <xf numFmtId="167" fontId="12" fillId="3" borderId="7" xfId="1" applyNumberFormat="1" applyFont="1" applyFill="1" applyBorder="1" applyAlignment="1">
      <alignment horizontal="center" vertical="center" wrapText="1"/>
    </xf>
    <xf numFmtId="167" fontId="12" fillId="3" borderId="8" xfId="1" applyNumberFormat="1" applyFont="1" applyFill="1" applyBorder="1" applyAlignment="1">
      <alignment horizontal="center" vertical="center" wrapText="1"/>
    </xf>
    <xf numFmtId="167" fontId="12" fillId="3" borderId="9" xfId="1" applyNumberFormat="1" applyFont="1" applyFill="1" applyBorder="1" applyAlignment="1">
      <alignment horizontal="center" vertical="center" wrapText="1"/>
    </xf>
    <xf numFmtId="10" fontId="12" fillId="3" borderId="7" xfId="1" applyNumberFormat="1" applyFont="1" applyFill="1" applyBorder="1" applyAlignment="1">
      <alignment horizontal="center" vertical="center" wrapText="1"/>
    </xf>
    <xf numFmtId="2" fontId="12" fillId="3" borderId="8" xfId="1" applyNumberFormat="1" applyFont="1" applyFill="1" applyBorder="1" applyAlignment="1">
      <alignment horizontal="center" vertical="center" wrapText="1"/>
    </xf>
    <xf numFmtId="10" fontId="12" fillId="3" borderId="8" xfId="1" applyNumberFormat="1" applyFont="1" applyFill="1" applyBorder="1" applyAlignment="1">
      <alignment horizontal="center" vertical="center" wrapText="1"/>
    </xf>
    <xf numFmtId="0" fontId="12" fillId="3" borderId="8" xfId="1" applyNumberFormat="1" applyFont="1" applyFill="1" applyBorder="1" applyAlignment="1">
      <alignment horizontal="center" vertical="center" wrapText="1"/>
    </xf>
    <xf numFmtId="169" fontId="12" fillId="3" borderId="8" xfId="1" applyNumberFormat="1" applyFont="1" applyFill="1" applyBorder="1" applyAlignment="1">
      <alignment horizontal="center" vertical="center" wrapText="1"/>
    </xf>
    <xf numFmtId="166" fontId="12" fillId="3" borderId="8" xfId="1" applyNumberFormat="1" applyFont="1" applyFill="1" applyBorder="1" applyAlignment="1">
      <alignment horizontal="center" vertical="center" wrapText="1"/>
    </xf>
    <xf numFmtId="14" fontId="12" fillId="3" borderId="8" xfId="1" applyNumberFormat="1" applyFont="1" applyFill="1" applyBorder="1" applyAlignment="1">
      <alignment horizontal="center" vertical="center" wrapText="1"/>
    </xf>
    <xf numFmtId="0" fontId="12" fillId="3" borderId="9" xfId="1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165" fontId="3" fillId="0" borderId="11" xfId="0" applyNumberFormat="1" applyFont="1" applyBorder="1" applyAlignment="1">
      <alignment horizontal="center"/>
    </xf>
    <xf numFmtId="0" fontId="3" fillId="0" borderId="11" xfId="0" applyFont="1" applyBorder="1"/>
    <xf numFmtId="14" fontId="3" fillId="0" borderId="11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/>
    </xf>
    <xf numFmtId="167" fontId="3" fillId="0" borderId="11" xfId="1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11" fillId="0" borderId="13" xfId="0" applyFont="1" applyBorder="1" applyAlignment="1">
      <alignment horizontal="center" vertical="center"/>
    </xf>
    <xf numFmtId="167" fontId="11" fillId="0" borderId="13" xfId="1" applyNumberFormat="1" applyFont="1" applyBorder="1" applyAlignment="1">
      <alignment horizontal="center" vertical="center"/>
    </xf>
    <xf numFmtId="0" fontId="13" fillId="2" borderId="11" xfId="1" applyNumberFormat="1" applyFont="1" applyFill="1" applyBorder="1" applyAlignment="1">
      <alignment horizontal="center"/>
    </xf>
    <xf numFmtId="0" fontId="13" fillId="2" borderId="12" xfId="1" applyNumberFormat="1" applyFont="1" applyFill="1" applyBorder="1" applyAlignment="1">
      <alignment horizontal="center"/>
    </xf>
    <xf numFmtId="0" fontId="11" fillId="0" borderId="14" xfId="0" applyFont="1" applyBorder="1"/>
    <xf numFmtId="0" fontId="11" fillId="0" borderId="17" xfId="0" applyFont="1" applyBorder="1"/>
    <xf numFmtId="0" fontId="11" fillId="0" borderId="20" xfId="0" applyFont="1" applyBorder="1"/>
    <xf numFmtId="0" fontId="0" fillId="0" borderId="15" xfId="0" applyFont="1" applyBorder="1" applyAlignment="1">
      <alignment horizontal="center"/>
    </xf>
    <xf numFmtId="0" fontId="0" fillId="0" borderId="15" xfId="0" applyFont="1" applyBorder="1" applyAlignment="1">
      <alignment horizontal="left"/>
    </xf>
    <xf numFmtId="14" fontId="0" fillId="0" borderId="15" xfId="0" applyNumberFormat="1" applyFont="1" applyBorder="1" applyAlignment="1">
      <alignment horizontal="center"/>
    </xf>
    <xf numFmtId="170" fontId="0" fillId="0" borderId="15" xfId="0" applyNumberFormat="1" applyFont="1" applyBorder="1" applyAlignment="1">
      <alignment horizontal="center"/>
    </xf>
    <xf numFmtId="166" fontId="0" fillId="0" borderId="15" xfId="1" applyNumberFormat="1" applyFont="1" applyBorder="1" applyAlignment="1">
      <alignment horizontal="center"/>
    </xf>
    <xf numFmtId="168" fontId="0" fillId="0" borderId="16" xfId="2" applyNumberFormat="1" applyFont="1" applyBorder="1" applyAlignment="1">
      <alignment horizontal="center"/>
    </xf>
    <xf numFmtId="0" fontId="0" fillId="0" borderId="0" xfId="0" applyFont="1"/>
    <xf numFmtId="167" fontId="0" fillId="0" borderId="14" xfId="1" applyNumberFormat="1" applyFont="1" applyBorder="1" applyAlignment="1">
      <alignment horizontal="center"/>
    </xf>
    <xf numFmtId="167" fontId="0" fillId="0" borderId="15" xfId="1" applyNumberFormat="1" applyFont="1" applyBorder="1" applyAlignment="1">
      <alignment horizontal="center"/>
    </xf>
    <xf numFmtId="167" fontId="0" fillId="0" borderId="16" xfId="1" applyNumberFormat="1" applyFont="1" applyBorder="1" applyAlignment="1">
      <alignment horizontal="center"/>
    </xf>
    <xf numFmtId="10" fontId="0" fillId="0" borderId="14" xfId="1" applyNumberFormat="1" applyFont="1" applyBorder="1" applyAlignment="1">
      <alignment horizontal="center"/>
    </xf>
    <xf numFmtId="10" fontId="0" fillId="0" borderId="15" xfId="1" applyNumberFormat="1" applyFont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2" fontId="0" fillId="0" borderId="15" xfId="1" applyNumberFormat="1" applyFont="1" applyBorder="1" applyAlignment="1">
      <alignment horizontal="center"/>
    </xf>
    <xf numFmtId="169" fontId="0" fillId="0" borderId="15" xfId="1" applyNumberFormat="1" applyFont="1" applyBorder="1" applyAlignment="1">
      <alignment horizontal="center"/>
    </xf>
    <xf numFmtId="14" fontId="0" fillId="0" borderId="16" xfId="0" applyNumberFormat="1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left"/>
    </xf>
    <xf numFmtId="14" fontId="0" fillId="0" borderId="18" xfId="0" applyNumberFormat="1" applyFont="1" applyBorder="1" applyAlignment="1">
      <alignment horizontal="center"/>
    </xf>
    <xf numFmtId="170" fontId="0" fillId="0" borderId="18" xfId="0" applyNumberFormat="1" applyFont="1" applyBorder="1" applyAlignment="1">
      <alignment horizontal="center"/>
    </xf>
    <xf numFmtId="166" fontId="0" fillId="0" borderId="18" xfId="1" applyNumberFormat="1" applyFont="1" applyBorder="1" applyAlignment="1">
      <alignment horizontal="center"/>
    </xf>
    <xf numFmtId="168" fontId="0" fillId="0" borderId="19" xfId="2" applyNumberFormat="1" applyFont="1" applyBorder="1" applyAlignment="1">
      <alignment horizontal="center"/>
    </xf>
    <xf numFmtId="167" fontId="0" fillId="0" borderId="17" xfId="1" applyNumberFormat="1" applyFont="1" applyBorder="1" applyAlignment="1">
      <alignment horizontal="center"/>
    </xf>
    <xf numFmtId="167" fontId="0" fillId="0" borderId="18" xfId="1" applyNumberFormat="1" applyFont="1" applyBorder="1" applyAlignment="1">
      <alignment horizontal="center"/>
    </xf>
    <xf numFmtId="167" fontId="0" fillId="0" borderId="19" xfId="1" applyNumberFormat="1" applyFont="1" applyBorder="1" applyAlignment="1">
      <alignment horizontal="center"/>
    </xf>
    <xf numFmtId="10" fontId="0" fillId="0" borderId="17" xfId="1" applyNumberFormat="1" applyFont="1" applyBorder="1" applyAlignment="1">
      <alignment horizontal="center"/>
    </xf>
    <xf numFmtId="10" fontId="0" fillId="0" borderId="18" xfId="1" applyNumberFormat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2" fontId="0" fillId="0" borderId="18" xfId="1" applyNumberFormat="1" applyFont="1" applyBorder="1" applyAlignment="1">
      <alignment horizontal="center"/>
    </xf>
    <xf numFmtId="169" fontId="0" fillId="0" borderId="18" xfId="1" applyNumberFormat="1" applyFont="1" applyBorder="1" applyAlignment="1">
      <alignment horizontal="center"/>
    </xf>
    <xf numFmtId="14" fontId="0" fillId="0" borderId="19" xfId="0" applyNumberFormat="1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1" xfId="0" applyFont="1" applyBorder="1" applyAlignment="1">
      <alignment horizontal="left"/>
    </xf>
    <xf numFmtId="14" fontId="0" fillId="0" borderId="21" xfId="0" applyNumberFormat="1" applyFont="1" applyBorder="1" applyAlignment="1">
      <alignment horizontal="center"/>
    </xf>
    <xf numFmtId="170" fontId="0" fillId="0" borderId="21" xfId="0" applyNumberFormat="1" applyFont="1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8" fontId="0" fillId="0" borderId="22" xfId="2" applyNumberFormat="1" applyFont="1" applyBorder="1" applyAlignment="1">
      <alignment horizontal="center"/>
    </xf>
    <xf numFmtId="10" fontId="0" fillId="0" borderId="20" xfId="1" applyNumberFormat="1" applyFont="1" applyBorder="1" applyAlignment="1">
      <alignment horizontal="center"/>
    </xf>
    <xf numFmtId="10" fontId="0" fillId="0" borderId="21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2" fontId="0" fillId="0" borderId="21" xfId="1" applyNumberFormat="1" applyFont="1" applyBorder="1" applyAlignment="1">
      <alignment horizontal="center"/>
    </xf>
    <xf numFmtId="169" fontId="0" fillId="0" borderId="21" xfId="1" applyNumberFormat="1" applyFont="1" applyBorder="1" applyAlignment="1">
      <alignment horizontal="center"/>
    </xf>
    <xf numFmtId="14" fontId="0" fillId="0" borderId="22" xfId="0" applyNumberFormat="1" applyFont="1" applyBorder="1" applyAlignment="1">
      <alignment horizontal="center"/>
    </xf>
    <xf numFmtId="167" fontId="0" fillId="0" borderId="20" xfId="1" applyNumberFormat="1" applyFont="1" applyBorder="1" applyAlignment="1">
      <alignment horizontal="center"/>
    </xf>
    <xf numFmtId="167" fontId="0" fillId="0" borderId="21" xfId="1" applyNumberFormat="1" applyFont="1" applyBorder="1" applyAlignment="1">
      <alignment horizontal="center"/>
    </xf>
    <xf numFmtId="167" fontId="0" fillId="0" borderId="22" xfId="1" applyNumberFormat="1" applyFont="1" applyBorder="1" applyAlignment="1">
      <alignment horizontal="center"/>
    </xf>
    <xf numFmtId="0" fontId="11" fillId="2" borderId="17" xfId="0" applyFont="1" applyFill="1" applyBorder="1"/>
    <xf numFmtId="0" fontId="0" fillId="2" borderId="18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left"/>
    </xf>
    <xf numFmtId="14" fontId="0" fillId="2" borderId="18" xfId="0" applyNumberFormat="1" applyFont="1" applyFill="1" applyBorder="1" applyAlignment="1">
      <alignment horizontal="center"/>
    </xf>
    <xf numFmtId="170" fontId="0" fillId="2" borderId="18" xfId="0" applyNumberFormat="1" applyFont="1" applyFill="1" applyBorder="1" applyAlignment="1">
      <alignment horizontal="center"/>
    </xf>
    <xf numFmtId="166" fontId="0" fillId="2" borderId="18" xfId="1" applyNumberFormat="1" applyFont="1" applyFill="1" applyBorder="1" applyAlignment="1">
      <alignment horizontal="center"/>
    </xf>
    <xf numFmtId="168" fontId="0" fillId="2" borderId="19" xfId="2" applyNumberFormat="1" applyFont="1" applyFill="1" applyBorder="1" applyAlignment="1">
      <alignment horizontal="center"/>
    </xf>
    <xf numFmtId="167" fontId="0" fillId="2" borderId="17" xfId="1" applyNumberFormat="1" applyFont="1" applyFill="1" applyBorder="1" applyAlignment="1">
      <alignment horizontal="center"/>
    </xf>
    <xf numFmtId="167" fontId="0" fillId="2" borderId="18" xfId="1" applyNumberFormat="1" applyFont="1" applyFill="1" applyBorder="1" applyAlignment="1">
      <alignment horizontal="center"/>
    </xf>
    <xf numFmtId="167" fontId="0" fillId="2" borderId="19" xfId="1" applyNumberFormat="1" applyFont="1" applyFill="1" applyBorder="1" applyAlignment="1">
      <alignment horizontal="center"/>
    </xf>
    <xf numFmtId="10" fontId="0" fillId="2" borderId="17" xfId="1" applyNumberFormat="1" applyFont="1" applyFill="1" applyBorder="1" applyAlignment="1">
      <alignment horizontal="center"/>
    </xf>
    <xf numFmtId="10" fontId="0" fillId="2" borderId="18" xfId="1" applyNumberFormat="1" applyFont="1" applyFill="1" applyBorder="1" applyAlignment="1">
      <alignment horizontal="center"/>
    </xf>
    <xf numFmtId="1" fontId="0" fillId="2" borderId="18" xfId="1" applyNumberFormat="1" applyFont="1" applyFill="1" applyBorder="1" applyAlignment="1">
      <alignment horizontal="center"/>
    </xf>
    <xf numFmtId="2" fontId="0" fillId="2" borderId="18" xfId="1" applyNumberFormat="1" applyFont="1" applyFill="1" applyBorder="1" applyAlignment="1">
      <alignment horizontal="center"/>
    </xf>
    <xf numFmtId="169" fontId="0" fillId="2" borderId="18" xfId="1" applyNumberFormat="1" applyFont="1" applyFill="1" applyBorder="1" applyAlignment="1">
      <alignment horizontal="center"/>
    </xf>
    <xf numFmtId="14" fontId="0" fillId="2" borderId="19" xfId="0" applyNumberFormat="1" applyFont="1" applyFill="1" applyBorder="1" applyAlignment="1">
      <alignment horizontal="center"/>
    </xf>
    <xf numFmtId="0" fontId="0" fillId="0" borderId="0" xfId="0" applyFont="1" applyBorder="1"/>
  </cellXfs>
  <cellStyles count="3">
    <cellStyle name="Normal" xfId="0" builtinId="0"/>
    <cellStyle name="Porcentagem" xfId="1" builtinId="5"/>
    <cellStyle name="Vírgula" xfId="2" builtinId="3"/>
  </cellStyles>
  <dxfs count="2">
    <dxf>
      <numFmt numFmtId="172" formatCode="0.00\ \x"/>
    </dxf>
    <dxf>
      <numFmt numFmtId="3" formatCode="#,##0"/>
    </dxf>
  </dxfs>
  <tableStyles count="0" defaultTableStyle="TableStyleMedium2" defaultPivotStyle="PivotStyleLight16"/>
  <colors>
    <mruColors>
      <color rgb="FF023A4A"/>
      <color rgb="FFCCD8DB"/>
      <color rgb="FFB1AE2D"/>
      <color rgb="FF006B66"/>
      <color rgb="FFDAE2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a5d51045fddc40fcb3a1c5a227e6c7f0">
      <tp>
        <v>2</v>
        <stp/>
        <stp>bdd4793c-e3ae-4f04-88b6-afd6b2af7f2a</stp>
        <tr r="AJ6" s="1"/>
      </tp>
    </main>
    <main first="rtdsrv_eco_a5d51045fddc40fcb3a1c5a227e6c7f0">
      <tp>
        <v>2</v>
        <stp/>
        <stp>27952028-80d8-407a-b9a5-1da8433cf42b</stp>
        <tr r="I6" s="1"/>
      </tp>
    </main>
    <main first="rtdsrv_eco_a5d51045fddc40fcb3a1c5a227e6c7f0">
      <tp>
        <v>2</v>
        <stp/>
        <stp>478a0c4e-e2b1-4a69-8fc4-b3515707f395</stp>
        <tr r="X6" s="1"/>
      </tp>
    </main>
    <main first="rtdsrv_eco_a5d51045fddc40fcb3a1c5a227e6c7f0">
      <tp>
        <v>2</v>
        <stp/>
        <stp>580f8f1c-228c-40f8-91fc-f9c4579edaca</stp>
        <tr r="E6" s="1"/>
      </tp>
    </main>
    <main first="rtdsrv_eco_a5d51045fddc40fcb3a1c5a227e6c7f0">
      <tp>
        <v>2</v>
        <stp/>
        <stp>41b6221c-a531-41e4-92eb-d90384979a48</stp>
        <tr r="AM6" s="1"/>
      </tp>
    </main>
    <main first="rtdsrv_eco_a5d51045fddc40fcb3a1c5a227e6c7f0">
      <tp>
        <v>2</v>
        <stp/>
        <stp>eec43771-0200-4bd3-bb93-05e3627427fd</stp>
        <tr r="AE6" s="1"/>
      </tp>
    </main>
    <main first="rtdsrv_eco_a5d51045fddc40fcb3a1c5a227e6c7f0">
      <tp>
        <v>2</v>
        <stp/>
        <stp>d13ac60f-d510-49e8-b36e-5feceed6072a</stp>
        <tr r="D6" s="1"/>
      </tp>
    </main>
    <main first="rtdsrv_eco_a5d51045fddc40fcb3a1c5a227e6c7f0">
      <tp>
        <v>2</v>
        <stp/>
        <stp>63b33aae-7380-415a-adec-4529956aa8af</stp>
        <tr r="AD6" s="1"/>
      </tp>
    </main>
    <main first="rtdsrv_eco_a5d51045fddc40fcb3a1c5a227e6c7f0">
      <tp>
        <v>2</v>
        <stp/>
        <stp>bdbe83f3-88e6-4496-bb1d-057bb01994c6</stp>
        <tr r="W6" s="1"/>
      </tp>
    </main>
    <main first="rtdsrv_eco_a5d51045fddc40fcb3a1c5a227e6c7f0">
      <tp>
        <v>2</v>
        <stp/>
        <stp>f8d13770-6704-45fa-884a-b142731434a2</stp>
        <tr r="AI6" s="1"/>
      </tp>
    </main>
    <main first="rtdsrv_eco_a5d51045fddc40fcb3a1c5a227e6c7f0">
      <tp>
        <v>2</v>
        <stp/>
        <stp>9e77c2e6-8baa-44f0-8a05-5a43ab19470e</stp>
        <tr r="AL6" s="1"/>
      </tp>
    </main>
    <main first="rtdsrv_eco_a5d51045fddc40fcb3a1c5a227e6c7f0">
      <tp>
        <v>2</v>
        <stp/>
        <stp>8fee9089-3126-4a54-8d02-6b63dbd9155a</stp>
        <tr r="V6" s="1"/>
      </tp>
      <tp>
        <v>2</v>
        <stp/>
        <stp>f43f2767-f1f4-4861-adc5-3fcdd4c2b0a0</stp>
        <tr r="Z6" s="1"/>
      </tp>
      <tp>
        <v>2</v>
        <stp/>
        <stp>5557b7fe-ce4a-42b0-8a20-f107fcb08d41</stp>
        <tr r="G6" s="1"/>
      </tp>
    </main>
    <main first="rtdsrv_eco_a5d51045fddc40fcb3a1c5a227e6c7f0">
      <tp>
        <v>2</v>
        <stp/>
        <stp>39e1cee6-fad4-4cd1-9fb8-4736f9cd4079</stp>
        <tr r="AF6" s="1"/>
      </tp>
    </main>
    <main first="rtdsrv_eco_a5d51045fddc40fcb3a1c5a227e6c7f0">
      <tp>
        <v>2</v>
        <stp/>
        <stp>1e2b39e6-d77d-476b-b1c8-a93982871c58</stp>
        <tr r="L6" s="1"/>
      </tp>
    </main>
    <main first="rtdsrv_eco_a5d51045fddc40fcb3a1c5a227e6c7f0">
      <tp>
        <v>2</v>
        <stp/>
        <stp>cafc6f9f-5712-47e7-b621-3ba6babe7ea7</stp>
        <tr r="J6" s="1"/>
      </tp>
    </main>
    <main first="rtdsrv_eco_a5d51045fddc40fcb3a1c5a227e6c7f0">
      <tp>
        <v>2</v>
        <stp/>
        <stp>b84583f9-83a1-4ccd-b101-15d709463825</stp>
        <tr r="B6" s="1"/>
      </tp>
    </main>
    <main first="rtdsrv_eco_a5d51045fddc40fcb3a1c5a227e6c7f0">
      <tp>
        <v>2</v>
        <stp/>
        <stp>e7813b3b-ddb4-40a3-a5d8-ff22f744484b</stp>
        <tr r="AG6" s="1"/>
      </tp>
    </main>
    <main first="rtdsrv_eco_a5d51045fddc40fcb3a1c5a227e6c7f0">
      <tp>
        <v>2</v>
        <stp/>
        <stp>cd5df165-01fd-4892-876f-a89c9db5528b</stp>
        <tr r="N6" s="1"/>
      </tp>
      <tp>
        <v>2</v>
        <stp/>
        <stp>29592a2b-021b-4134-948d-7f044971f4bc</stp>
        <tr r="F6" s="1"/>
      </tp>
    </main>
    <main first="rtdsrv_eco_a5d51045fddc40fcb3a1c5a227e6c7f0">
      <tp>
        <v>2</v>
        <stp/>
        <stp>40dec8f7-19fe-4935-b221-96eb26dfd15c</stp>
        <tr r="C6" s="1"/>
      </tp>
    </main>
    <main first="rtdsrv_eco_a5d51045fddc40fcb3a1c5a227e6c7f0">
      <tp>
        <v>2</v>
        <stp/>
        <stp>4c91c8eb-1a4b-4902-9bc1-ad0d8e78e535</stp>
        <tr r="AB6" s="1"/>
      </tp>
      <tp>
        <v>2</v>
        <stp/>
        <stp>ed3d9be6-1167-4e63-b254-24459889859a</stp>
        <tr r="M6" s="1"/>
      </tp>
      <tp>
        <v>2</v>
        <stp/>
        <stp>fee1384c-da3c-49df-b38b-e0c2af26f9e5</stp>
        <tr r="O6" s="1"/>
      </tp>
    </main>
    <main first="rtdsrv_eco_a5d51045fddc40fcb3a1c5a227e6c7f0">
      <tp>
        <v>2</v>
        <stp/>
        <stp>8d7bd27a-76e9-4043-bd68-43e37f1dd8f2</stp>
        <tr r="D3" s="1"/>
      </tp>
    </main>
    <main first="rtdsrv_eco_a5d51045fddc40fcb3a1c5a227e6c7f0">
      <tp>
        <v>2</v>
        <stp/>
        <stp>1cbec83d-6ad8-42b0-b914-f4491c5240ef</stp>
        <tr r="AA6" s="1"/>
      </tp>
    </main>
    <main first="rtdsrv_eco_a5d51045fddc40fcb3a1c5a227e6c7f0">
      <tp>
        <v>2</v>
        <stp/>
        <stp>3c66b097-9532-4480-8e22-e35db5711e9a</stp>
        <tr r="S6" s="1"/>
      </tp>
    </main>
    <main first="rtdsrv_eco_a5d51045fddc40fcb3a1c5a227e6c7f0">
      <tp>
        <v>2</v>
        <stp/>
        <stp>e47c9ff4-816a-4ec8-9967-81cc77a55d1d</stp>
        <tr r="P6" s="1"/>
      </tp>
    </main>
    <main first="rtdsrv_eco_a5d51045fddc40fcb3a1c5a227e6c7f0">
      <tp>
        <v>2</v>
        <stp/>
        <stp>03b13c16-6e08-4c97-944e-4677dc0f800d</stp>
        <tr r="AC6" s="1"/>
      </tp>
    </main>
    <main first="rtdsrv_eco_a5d51045fddc40fcb3a1c5a227e6c7f0">
      <tp>
        <v>2</v>
        <stp/>
        <stp>ca65c03f-e89a-49b4-8553-913b52b2f630</stp>
        <tr r="AH6" s="1"/>
      </tp>
    </main>
    <main first="rtdsrv_eco_a5d51045fddc40fcb3a1c5a227e6c7f0">
      <tp>
        <v>2</v>
        <stp/>
        <stp>0b81a08d-7a32-475c-8514-fa770b024547</stp>
        <tr r="AK6" s="1"/>
      </tp>
    </main>
    <main first="rtdsrv_eco_a5d51045fddc40fcb3a1c5a227e6c7f0">
      <tp>
        <v>2</v>
        <stp/>
        <stp>d867b39f-fe82-468b-a48b-449beb4eccac</stp>
        <tr r="Y6" s="1"/>
      </tp>
    </main>
    <main first="rtdsrv_eco_a5d51045fddc40fcb3a1c5a227e6c7f0">
      <tp>
        <v>2</v>
        <stp/>
        <stp>9a54cf0b-ec55-49a3-bdea-4db640818b37</stp>
        <tr r="R6" s="1"/>
      </tp>
    </main>
    <main first="rtdsrv_eco_a5d51045fddc40fcb3a1c5a227e6c7f0">
      <tp>
        <v>2</v>
        <stp/>
        <stp>41054376-a8ae-45cd-b81f-2247dcd4ee60</stp>
        <tr r="Q6" s="1"/>
      </tp>
    </main>
    <main first="rtdsrv_eco_a5d51045fddc40fcb3a1c5a227e6c7f0">
      <tp>
        <v>2</v>
        <stp/>
        <stp>fbad510b-53a5-425b-8ece-2b65e04c5629</stp>
        <tr r="T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107156</xdr:rowOff>
    </xdr:from>
    <xdr:to>
      <xdr:col>3</xdr:col>
      <xdr:colOff>380842</xdr:colOff>
      <xdr:row>0</xdr:row>
      <xdr:rowOff>665159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7E478CD-0384-4BCD-B331-B72A95F1DF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381000" y="105251"/>
          <a:ext cx="2304045" cy="563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23A4A"/>
  </sheetPr>
  <dimension ref="A1:AV517"/>
  <sheetViews>
    <sheetView showGridLines="0" tabSelected="1" zoomScale="80" zoomScaleNormal="80" workbookViewId="0"/>
  </sheetViews>
  <sheetFormatPr defaultColWidth="9.109375" defaultRowHeight="13.8" x14ac:dyDescent="0.3"/>
  <cols>
    <col min="1" max="1" width="2.77734375" style="1" customWidth="1"/>
    <col min="2" max="2" width="17.6640625" style="1" customWidth="1"/>
    <col min="3" max="3" width="13.44140625" style="2" customWidth="1"/>
    <col min="4" max="4" width="45.21875" style="1" bestFit="1" customWidth="1"/>
    <col min="5" max="5" width="21.33203125" style="1" customWidth="1"/>
    <col min="6" max="7" width="23.77734375" style="2" customWidth="1"/>
    <col min="8" max="8" width="23.77734375" style="1" customWidth="1"/>
    <col min="9" max="9" width="19.21875" style="1" customWidth="1"/>
    <col min="10" max="10" width="23.77734375" style="10" customWidth="1"/>
    <col min="11" max="11" width="2.77734375" style="1" customWidth="1"/>
    <col min="12" max="20" width="23.77734375" style="1" customWidth="1"/>
    <col min="21" max="21" width="2.77734375" style="1" customWidth="1"/>
    <col min="22" max="31" width="23.77734375" style="1" customWidth="1"/>
    <col min="32" max="32" width="23.77734375" style="12" customWidth="1"/>
    <col min="33" max="33" width="23.77734375" style="13" customWidth="1"/>
    <col min="34" max="34" width="23.77734375" style="14" customWidth="1"/>
    <col min="35" max="35" width="23.77734375" style="8" customWidth="1"/>
    <col min="36" max="36" width="23.77734375" style="9" customWidth="1"/>
    <col min="37" max="38" width="23.77734375" style="2" customWidth="1"/>
    <col min="39" max="39" width="23.77734375" style="1" customWidth="1"/>
    <col min="40" max="16384" width="9.109375" style="1"/>
  </cols>
  <sheetData>
    <row r="1" spans="1:48" ht="60" customHeight="1" x14ac:dyDescent="0.3">
      <c r="C1" s="1"/>
      <c r="E1" s="15" t="s">
        <v>964</v>
      </c>
      <c r="F1" s="1"/>
      <c r="G1" s="16"/>
      <c r="H1" s="16"/>
      <c r="I1" s="16"/>
      <c r="J1" s="16"/>
      <c r="AF1" s="1"/>
      <c r="AG1" s="1"/>
      <c r="AH1" s="1"/>
      <c r="AI1" s="1"/>
      <c r="AJ1" s="1"/>
      <c r="AK1" s="1"/>
      <c r="AL1" s="1"/>
    </row>
    <row r="2" spans="1:48" x14ac:dyDescent="0.3">
      <c r="C2" s="1"/>
      <c r="E2" s="2"/>
      <c r="N2" s="3"/>
      <c r="O2" s="3"/>
      <c r="P2" s="3"/>
      <c r="Q2" s="3"/>
      <c r="X2" s="4"/>
      <c r="Y2" s="4"/>
      <c r="Z2" s="4"/>
      <c r="AA2" s="4"/>
      <c r="AB2" s="4"/>
      <c r="AC2" s="4"/>
      <c r="AD2" s="5"/>
      <c r="AE2" s="4"/>
      <c r="AF2" s="6"/>
      <c r="AG2" s="7"/>
      <c r="AH2" s="7"/>
    </row>
    <row r="3" spans="1:48" s="18" customFormat="1" ht="17.100000000000001" customHeight="1" thickBot="1" x14ac:dyDescent="0.35">
      <c r="B3" s="24" t="s">
        <v>967</v>
      </c>
      <c r="C3" s="25"/>
      <c r="D3" s="26">
        <f>IF($D$4="",_xll.ECONOMATICA("IBOV","Date of Last Quote"),$D$4)</f>
        <v>45554</v>
      </c>
      <c r="E3" s="23" t="s">
        <v>965</v>
      </c>
      <c r="J3" s="19"/>
      <c r="L3" s="59" t="s">
        <v>1</v>
      </c>
      <c r="M3" s="59"/>
      <c r="N3" s="59"/>
      <c r="O3" s="59"/>
      <c r="P3" s="59"/>
      <c r="Q3" s="59"/>
      <c r="R3" s="59"/>
      <c r="S3" s="59"/>
      <c r="T3" s="59"/>
      <c r="V3" s="58" t="s">
        <v>3</v>
      </c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</row>
    <row r="4" spans="1:48" s="20" customFormat="1" ht="17.100000000000001" customHeight="1" thickTop="1" x14ac:dyDescent="0.3">
      <c r="A4" s="30"/>
      <c r="B4" s="27" t="s">
        <v>968</v>
      </c>
      <c r="C4" s="28"/>
      <c r="D4" s="29"/>
      <c r="E4" s="23" t="s">
        <v>966</v>
      </c>
      <c r="J4" s="21"/>
      <c r="V4" s="57" t="s">
        <v>969</v>
      </c>
      <c r="W4" s="17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48" ht="17.100000000000001" customHeight="1" thickBot="1" x14ac:dyDescent="0.35">
      <c r="B5" s="49"/>
      <c r="C5" s="50"/>
      <c r="D5" s="51"/>
      <c r="E5" s="50"/>
      <c r="F5" s="52"/>
      <c r="G5" s="52"/>
      <c r="H5" s="53"/>
      <c r="I5" s="54"/>
      <c r="J5" s="55"/>
      <c r="K5" s="53"/>
      <c r="L5" s="56"/>
      <c r="M5" s="56"/>
      <c r="N5" s="56"/>
      <c r="O5" s="56"/>
      <c r="P5" s="56"/>
      <c r="Q5" s="56"/>
      <c r="R5" s="56"/>
      <c r="S5" s="56"/>
      <c r="T5" s="56"/>
      <c r="U5" s="53"/>
      <c r="V5" s="60" t="s">
        <v>0</v>
      </c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1"/>
    </row>
    <row r="6" spans="1:48" s="11" customFormat="1" ht="48" thickTop="1" thickBot="1" x14ac:dyDescent="0.35">
      <c r="B6" s="31" t="str">
        <f>_xll.ECOSECURITIES("ETF","Active",,,"XBSP")</f>
        <v>Código</v>
      </c>
      <c r="C6" s="32" t="str">
        <f>_xll.ECONOMATICA($B$7:$B$500,"ticker")</f>
        <v>Código</v>
      </c>
      <c r="D6" s="32" t="str">
        <f>_xll.ECONOMATICA($B$7:$B$500,"name")</f>
        <v>Nome</v>
      </c>
      <c r="E6" s="32" t="str">
        <f>_xll.ECONOMATICA($B$7:$B$500,"Date of Last Quote")</f>
        <v>Data da Últ Cotação</v>
      </c>
      <c r="F6" s="33" t="str">
        <f>_xll.ECONOMATICA($B$7:$B$500,"close",,$D$3,,,,,,,"Fechamento (R$)")</f>
        <v>Fechamento (R$)</v>
      </c>
      <c r="G6" s="34" t="str">
        <f>_xll.ECONOMATICA($B$7:$B$500,"Max of the serie","52W",$D$3,,,,,,,"Máximo do Fechamento 52 Semanas (R$)")</f>
        <v>Máximo do Fechamento 52 Semanas (R$)</v>
      </c>
      <c r="H6" s="35" t="s">
        <v>2</v>
      </c>
      <c r="I6" s="36" t="str">
        <f>_xll.ECONOMATICA($B$7:$B$500,"Max of the serie","52W",$D$3,,,,,,,"Data do Máximo 52 (W)",{"std.tec.dtovlr=true"})</f>
        <v>Data do Máximo 52 (W)</v>
      </c>
      <c r="J6" s="37" t="str">
        <f>_xll.ECONOMATICA($B$7:$B$500,"Hist Average","12M",$D$3,,,,"thousands",,,"Volume Médio 12M (R$ - Milhares)",{"std.tec.cals=7"})</f>
        <v>Volume Médio 12M (R$ - Milhares)</v>
      </c>
      <c r="K6" s="1"/>
      <c r="L6" s="38" t="str">
        <f>_xll.ECONOMATICA($B$7:$B$500,"return","1D",$D$3,,,,"DECIMAL",,,"Retorno 1D")</f>
        <v>Retorno 1D</v>
      </c>
      <c r="M6" s="39" t="str">
        <f>_xll.ECONOMATICA($B$7:$B$500,"return","1M",$D$3,,,,"DECIMAL",,,"Retorno 1M")</f>
        <v>Retorno 1M</v>
      </c>
      <c r="N6" s="39" t="str">
        <f>_xll.ECONOMATICA($B$7:$B$500,"return","6M",$D$3,,,,"DECIMAL",,,"Retorno 6M")</f>
        <v>Retorno 6M</v>
      </c>
      <c r="O6" s="39" t="str">
        <f>_xll.ECONOMATICA($B$7:$B$500,"return","12M",$D$3,,,,"DECIMAL",,,"Retorno 12M")</f>
        <v>Retorno 12M</v>
      </c>
      <c r="P6" s="39" t="str">
        <f>_xll.ECONOMATICA($B$7:$B$500,"return","24M",$D$3,,,,"DECIMAL",,,"Retorno 24M")</f>
        <v>Retorno 24M</v>
      </c>
      <c r="Q6" s="39" t="str">
        <f>_xll.ECONOMATICA($B$7:$B$500,"return","36M",$D$3,,,,"DECIMAL",,,"Retorno 36M")</f>
        <v>Retorno 36M</v>
      </c>
      <c r="R6" s="39" t="str">
        <f>_xll.ECONOMATICA($B$7:$B$500,"return","48M",$D$3,,,,"DECIMAL",,,"Retorno 48M")</f>
        <v>Retorno 48M</v>
      </c>
      <c r="S6" s="39" t="str">
        <f>_xll.ECONOMATICA($B$7:$B$500,"return","60M",$D$3,,,,"DECIMAL",,,"Retorno 60M")</f>
        <v>Retorno 60M</v>
      </c>
      <c r="T6" s="40" t="str">
        <f>_xll.ECONOMATICA($B$7:$B$500,"return","YTD",$D$3,,,,"DECIMAL",,,"Retorno no Ano")</f>
        <v>Retorno no Ano</v>
      </c>
      <c r="U6" s="1"/>
      <c r="V6" s="41" t="str">
        <f>_xll.ECONOMATICA($B$7:$B$500,"Volatility",$V$5,$D$3,,,,"DECIMAL",,,"Volatilidade "&amp;$V$5)</f>
        <v>Volatilidade 12M</v>
      </c>
      <c r="W6" s="42" t="str">
        <f>_xll.ECONOMATICA($B$7:$B$500,"VAR %",$V$5,$D$3,,,,"decimal",,,"Var 95% 1D (Últ. "&amp;$V$5&amp;")",)</f>
        <v>Var 95% 1D (Últ. 12M)</v>
      </c>
      <c r="X6" s="43" t="str">
        <f>_xll.ECONOMATICA($B$7:$B$500,"Return M",$V$5,$D$3,,,,"DECIMAL",,,"Máximo Retorno diário "&amp;$V$5,{"jtc.per=0";"std.tec.dret.per=0"})</f>
        <v>Máximo Retorno diário 12M</v>
      </c>
      <c r="Y6" s="43" t="str">
        <f>_xll.ECONOMATICA($B$7:$B$500,"Return M",$V$5,$D$3,,,,"DECIMAL",,,"Mínimo Retorno diário "&amp;$V$5,{"jtc.per=0";"std.tec.dret.per=0";"std.tec.dret.mom=true"})</f>
        <v>Mínimo Retorno diário 12M</v>
      </c>
      <c r="Z6" s="43" t="str">
        <f>_xll.ECONOMATICA($B$7:$B$500,"Return M",$V$5,$D$3,,,,"DECIMAL",,,"Máximo Retorno Mensal "&amp;$V$5)</f>
        <v>Máximo Retorno Mensal 12M</v>
      </c>
      <c r="AA6" s="43" t="str">
        <f>_xll.ECONOMATICA($B$7:$B$500,"Return M",$V$5,$D$3,,,,"DECIMAL",,,"Mínimo Retorno Mensal "&amp;$V$5,{"std.tec.dret.mom=true"})</f>
        <v>Mínimo Retorno Mensal 12M</v>
      </c>
      <c r="AB6" s="43" t="str">
        <f>_xll.ECONOMATICA($B$7:$B$500,"Return M","10y",$D$3,,,,"DECIMAL",,,"Máximo Retorno Anual (10Y)",{"jtc.per=4";"std.tec.dret.per=4"})</f>
        <v>Máximo Retorno Anual (10Y)</v>
      </c>
      <c r="AC6" s="43" t="str">
        <f>_xll.ECONOMATICA($B$7:$B$500,"Return M","10y",$D$3,,,,"DECIMAL",,,"Mínimo Retorno Anual (10Y)",{"jtc.per=4";"std.tec.dret.per=4";"std.tec.dret.mom=true"})</f>
        <v>Mínimo Retorno Anual (10Y)</v>
      </c>
      <c r="AD6" s="44" t="str">
        <f>_xll.ECONOMATICA($B$7:$B$500,"Number Return",$V$5,$D$3,,,,,,,"Meses Positivos "&amp;$V$5,{"std.tec.dret.noprc=true"})</f>
        <v>Meses Positivos 12M</v>
      </c>
      <c r="AE6" s="44" t="str">
        <f>_xll.ECONOMATICA($B$7:$B$500,"Number Return",$V$5,$D$3,,,,"decimal",,,"Dias Positivos % "&amp;$V$5,{"jtc.per=0";"std.tec.dret.per=0"})</f>
        <v>Dias Positivos % 12M</v>
      </c>
      <c r="AF6" s="42" t="str">
        <f>_xll.ECONOMATICA($B$7:$B$500,"Sharpe",$V$5,$D$3,,,,,,,"Sharpe "&amp;$V$5)</f>
        <v>Sharpe 12M</v>
      </c>
      <c r="AG6" s="45" t="str">
        <f>_xll.ECONOMATICA($B$7:$B$500,"Correlation","60M",$D$3,,,,,,,"Correlação vs IBOV 60M")</f>
        <v>Correlação vs IBOV 60M</v>
      </c>
      <c r="AH6" s="45" t="str">
        <f>_xll.ECONOMATICA($B$7:$B$500,"Beta","60M",$D$3,,,,,,,"Beta vs IBOV 60M")</f>
        <v>Beta vs IBOV 60M</v>
      </c>
      <c r="AI6" s="46" t="str">
        <f>_xll.ECONOMATICA($B$7:$B$500,"MaxLoss",$V$5,$D$3,,,,"decimal",,,"Perda Máxima "&amp;$V$5,{"std.tec.dret.noprc=true"})</f>
        <v>Perda Máxima 12M</v>
      </c>
      <c r="AJ6" s="47" t="str">
        <f>_xll.ECONOMATICA($B$7:$B$500,"MaxLoss",$V$5,$D$3,,,,,,,"Data do Pico Perda Máxima "&amp;$V$5,{"std.tec.tpmdd=2"})</f>
        <v>Data do Pico Perda Máxima 12M</v>
      </c>
      <c r="AK6" s="47" t="str">
        <f>_xll.ECONOMATICA($B$7:$B$500,"MaxLoss",$V$5,$D$3,,,,,,,"Data do Fundo Perda Máxima "&amp;$V$5,{"std.tec.tpmdd=3"})</f>
        <v>Data do Fundo Perda Máxima 12M</v>
      </c>
      <c r="AL6" s="44" t="str">
        <f>_xll.ECONOMATICA($B$7:$B$500,"MaxLoss",,$D$3,,,,,,,"Tempo de Recuperação Perda Máxima (dias)",{"std.tec.tpmdd=1"})</f>
        <v>Tempo de Recuperação Perda Máxima (dias)</v>
      </c>
      <c r="AM6" s="48" t="str">
        <f>_xll.ECONOMATICA($B$7:$B$500,"MaxLoss",$V$5,$D$3,,,,,,,"Tempo de Recuperação Perda Máxima (dias) "&amp;$V$5,{"std.tec.tpmdd=4"})</f>
        <v>Tempo de Recuperação Perda Máxima (dias) 12M</v>
      </c>
      <c r="AN6" s="1"/>
      <c r="AO6" s="1"/>
      <c r="AP6" s="1"/>
      <c r="AQ6" s="1"/>
      <c r="AR6" s="1"/>
      <c r="AS6" s="1"/>
      <c r="AT6" s="1"/>
      <c r="AU6" s="1"/>
      <c r="AV6" s="1"/>
    </row>
    <row r="7" spans="1:48" ht="16.2" thickTop="1" x14ac:dyDescent="0.3">
      <c r="B7" s="62" t="s">
        <v>425</v>
      </c>
      <c r="C7" s="65" t="s">
        <v>624</v>
      </c>
      <c r="D7" s="66" t="s">
        <v>792</v>
      </c>
      <c r="E7" s="67">
        <v>45552</v>
      </c>
      <c r="F7" s="68"/>
      <c r="G7" s="68">
        <v>68.459999999999994</v>
      </c>
      <c r="H7" s="69">
        <f>IF(B7="","",IFERROR(F7/G7,""))</f>
        <v>0</v>
      </c>
      <c r="I7" s="67">
        <v>45551</v>
      </c>
      <c r="J7" s="70">
        <v>33.750168127000002</v>
      </c>
      <c r="K7" s="71"/>
      <c r="L7" s="72"/>
      <c r="M7" s="73">
        <v>5.2952202437000002E-2</v>
      </c>
      <c r="N7" s="73">
        <v>0.29385796544999998</v>
      </c>
      <c r="O7" s="73">
        <v>0.50805369128</v>
      </c>
      <c r="P7" s="73"/>
      <c r="Q7" s="73"/>
      <c r="R7" s="73"/>
      <c r="S7" s="73"/>
      <c r="T7" s="74">
        <v>0.40145530146000002</v>
      </c>
      <c r="U7" s="71"/>
      <c r="V7" s="75"/>
      <c r="W7" s="76"/>
      <c r="X7" s="76">
        <v>1.921132457E-2</v>
      </c>
      <c r="Y7" s="76">
        <v>-2.4533856722000001E-2</v>
      </c>
      <c r="Z7" s="76">
        <v>9.2645850453E-2</v>
      </c>
      <c r="AA7" s="76">
        <v>-6.4848931461000004E-3</v>
      </c>
      <c r="AB7" s="76">
        <v>0.40145530146000002</v>
      </c>
      <c r="AC7" s="76">
        <v>4.6562228023000002E-2</v>
      </c>
      <c r="AD7" s="77">
        <v>10</v>
      </c>
      <c r="AE7" s="76"/>
      <c r="AF7" s="78"/>
      <c r="AG7" s="79"/>
      <c r="AH7" s="79"/>
      <c r="AI7" s="69">
        <v>-5.8139534883999998E-2</v>
      </c>
      <c r="AJ7" s="67">
        <v>45398</v>
      </c>
      <c r="AK7" s="67">
        <v>45412</v>
      </c>
      <c r="AL7" s="65">
        <v>39</v>
      </c>
      <c r="AM7" s="80">
        <v>45455</v>
      </c>
    </row>
    <row r="8" spans="1:48" ht="15.6" x14ac:dyDescent="0.3">
      <c r="B8" s="111" t="s">
        <v>426</v>
      </c>
      <c r="C8" s="112" t="s">
        <v>625</v>
      </c>
      <c r="D8" s="113" t="s">
        <v>793</v>
      </c>
      <c r="E8" s="114">
        <v>45553</v>
      </c>
      <c r="F8" s="115"/>
      <c r="G8" s="115">
        <v>53.65</v>
      </c>
      <c r="H8" s="116">
        <f t="shared" ref="H8:H71" si="0">IF(B8="","",IFERROR(F8/G8,""))</f>
        <v>0</v>
      </c>
      <c r="I8" s="114">
        <v>45488</v>
      </c>
      <c r="J8" s="117">
        <v>4.1587086454</v>
      </c>
      <c r="K8" s="71"/>
      <c r="L8" s="118"/>
      <c r="M8" s="119">
        <v>6.8617558023E-2</v>
      </c>
      <c r="N8" s="119">
        <v>0.31324404762000002</v>
      </c>
      <c r="O8" s="119">
        <v>0.47905027933</v>
      </c>
      <c r="P8" s="119">
        <v>0.61432926829000001</v>
      </c>
      <c r="Q8" s="119"/>
      <c r="R8" s="119"/>
      <c r="S8" s="119"/>
      <c r="T8" s="120">
        <v>0.41767068273000002</v>
      </c>
      <c r="U8" s="71"/>
      <c r="V8" s="121"/>
      <c r="W8" s="122"/>
      <c r="X8" s="122">
        <v>5.1921079958000001E-2</v>
      </c>
      <c r="Y8" s="122">
        <v>-4.0570175437999997E-2</v>
      </c>
      <c r="Z8" s="122">
        <v>0.18160919540000001</v>
      </c>
      <c r="AA8" s="122">
        <v>-5.6818181818000003E-2</v>
      </c>
      <c r="AB8" s="122">
        <v>0.41767068273000002</v>
      </c>
      <c r="AC8" s="122">
        <v>-8.5455435848E-2</v>
      </c>
      <c r="AD8" s="123">
        <v>8</v>
      </c>
      <c r="AE8" s="122"/>
      <c r="AF8" s="124"/>
      <c r="AG8" s="125"/>
      <c r="AH8" s="125"/>
      <c r="AI8" s="116">
        <v>-0.12554291623</v>
      </c>
      <c r="AJ8" s="114">
        <v>45394</v>
      </c>
      <c r="AK8" s="114">
        <v>45415</v>
      </c>
      <c r="AL8" s="112">
        <v>24</v>
      </c>
      <c r="AM8" s="126">
        <v>45429</v>
      </c>
    </row>
    <row r="9" spans="1:48" ht="15.6" x14ac:dyDescent="0.3">
      <c r="B9" s="63" t="s">
        <v>427</v>
      </c>
      <c r="C9" s="81" t="s">
        <v>626</v>
      </c>
      <c r="D9" s="82" t="s">
        <v>794</v>
      </c>
      <c r="E9" s="83">
        <v>45554</v>
      </c>
      <c r="F9" s="84">
        <v>122.45</v>
      </c>
      <c r="G9" s="84">
        <v>125.73</v>
      </c>
      <c r="H9" s="85">
        <f t="shared" si="0"/>
        <v>0.97391235186510772</v>
      </c>
      <c r="I9" s="83">
        <v>45288</v>
      </c>
      <c r="J9" s="86">
        <v>285.89689437999999</v>
      </c>
      <c r="K9" s="71"/>
      <c r="L9" s="87">
        <v>-1.0824783908000001E-2</v>
      </c>
      <c r="M9" s="88">
        <v>-2.3680433744000001E-2</v>
      </c>
      <c r="N9" s="88">
        <v>2.6201588461999999E-3</v>
      </c>
      <c r="O9" s="88">
        <v>9.1549295774000006E-2</v>
      </c>
      <c r="P9" s="88"/>
      <c r="Q9" s="88"/>
      <c r="R9" s="88"/>
      <c r="S9" s="88"/>
      <c r="T9" s="89">
        <v>-2.6087648134999999E-2</v>
      </c>
      <c r="U9" s="71"/>
      <c r="V9" s="90">
        <v>0.15783970091999999</v>
      </c>
      <c r="W9" s="91">
        <v>1.6332203048999999E-2</v>
      </c>
      <c r="X9" s="91">
        <v>3.8457868116999999E-2</v>
      </c>
      <c r="Y9" s="91">
        <v>-2.3458191449E-2</v>
      </c>
      <c r="Z9" s="91">
        <v>0.13937688052</v>
      </c>
      <c r="AA9" s="91">
        <v>-6.0973386801999999E-2</v>
      </c>
      <c r="AB9" s="91">
        <v>-2.6087648134999999E-2</v>
      </c>
      <c r="AC9" s="91">
        <v>-2.6087648134999999E-2</v>
      </c>
      <c r="AD9" s="92">
        <v>7</v>
      </c>
      <c r="AE9" s="91">
        <v>0.50597609562000001</v>
      </c>
      <c r="AF9" s="93">
        <v>-3.3718323458E-2</v>
      </c>
      <c r="AG9" s="94"/>
      <c r="AH9" s="94"/>
      <c r="AI9" s="85">
        <v>-0.12423447069</v>
      </c>
      <c r="AJ9" s="83">
        <v>45288</v>
      </c>
      <c r="AK9" s="83">
        <v>45460</v>
      </c>
      <c r="AL9" s="81"/>
      <c r="AM9" s="95"/>
    </row>
    <row r="10" spans="1:48" ht="15.6" x14ac:dyDescent="0.3">
      <c r="B10" s="111" t="s">
        <v>428</v>
      </c>
      <c r="C10" s="112" t="s">
        <v>627</v>
      </c>
      <c r="D10" s="113" t="s">
        <v>795</v>
      </c>
      <c r="E10" s="114">
        <v>45554</v>
      </c>
      <c r="F10" s="115">
        <v>121.8</v>
      </c>
      <c r="G10" s="115">
        <v>126.27</v>
      </c>
      <c r="H10" s="116">
        <f t="shared" si="0"/>
        <v>0.96459966737942504</v>
      </c>
      <c r="I10" s="114">
        <v>45288</v>
      </c>
      <c r="J10" s="117">
        <v>433.81634911999998</v>
      </c>
      <c r="K10" s="71"/>
      <c r="L10" s="118">
        <v>-1.160431713E-2</v>
      </c>
      <c r="M10" s="119">
        <v>-2.5444071051000001E-2</v>
      </c>
      <c r="N10" s="119">
        <v>-1.3045944412E-2</v>
      </c>
      <c r="O10" s="119">
        <v>7.5496688741999995E-2</v>
      </c>
      <c r="P10" s="119"/>
      <c r="Q10" s="119"/>
      <c r="R10" s="119"/>
      <c r="S10" s="119"/>
      <c r="T10" s="120">
        <v>-3.5400332620000002E-2</v>
      </c>
      <c r="U10" s="71"/>
      <c r="V10" s="121">
        <v>0.16598898899</v>
      </c>
      <c r="W10" s="122">
        <v>1.7173662296000002E-2</v>
      </c>
      <c r="X10" s="122">
        <v>3.9791073124000001E-2</v>
      </c>
      <c r="Y10" s="122">
        <v>-2.4135509917999998E-2</v>
      </c>
      <c r="Z10" s="122">
        <v>0.13335261788</v>
      </c>
      <c r="AA10" s="122">
        <v>-6.492567296E-2</v>
      </c>
      <c r="AB10" s="122">
        <v>-3.5400332620000002E-2</v>
      </c>
      <c r="AC10" s="122">
        <v>-3.5400332620000002E-2</v>
      </c>
      <c r="AD10" s="123">
        <v>7</v>
      </c>
      <c r="AE10" s="122">
        <v>0.49003984064</v>
      </c>
      <c r="AF10" s="124">
        <v>-0.11266105729000001</v>
      </c>
      <c r="AG10" s="125"/>
      <c r="AH10" s="125"/>
      <c r="AI10" s="116">
        <v>-0.13518650510999999</v>
      </c>
      <c r="AJ10" s="114">
        <v>45288</v>
      </c>
      <c r="AK10" s="114">
        <v>45460</v>
      </c>
      <c r="AL10" s="112"/>
      <c r="AM10" s="126"/>
    </row>
    <row r="11" spans="1:48" ht="15.6" x14ac:dyDescent="0.3">
      <c r="B11" s="63" t="s">
        <v>429</v>
      </c>
      <c r="C11" s="81" t="s">
        <v>628</v>
      </c>
      <c r="D11" s="82" t="s">
        <v>796</v>
      </c>
      <c r="E11" s="83">
        <v>45554</v>
      </c>
      <c r="F11" s="84">
        <v>124.42</v>
      </c>
      <c r="G11" s="84">
        <v>126.99</v>
      </c>
      <c r="H11" s="85">
        <f t="shared" si="0"/>
        <v>0.97976218599889764</v>
      </c>
      <c r="I11" s="83">
        <v>45523</v>
      </c>
      <c r="J11" s="86">
        <v>584.79225279000002</v>
      </c>
      <c r="K11" s="71"/>
      <c r="L11" s="87">
        <v>-9.3160283459000001E-3</v>
      </c>
      <c r="M11" s="88">
        <v>-2.0237814000999998E-2</v>
      </c>
      <c r="N11" s="88">
        <v>3.4247714047999998E-2</v>
      </c>
      <c r="O11" s="88">
        <v>0.12312691821000001</v>
      </c>
      <c r="P11" s="88"/>
      <c r="Q11" s="88"/>
      <c r="R11" s="88"/>
      <c r="S11" s="88"/>
      <c r="T11" s="89">
        <v>-7.8941073279999996E-3</v>
      </c>
      <c r="U11" s="71"/>
      <c r="V11" s="90">
        <v>0.15485666245999999</v>
      </c>
      <c r="W11" s="91">
        <v>1.6019532667999999E-2</v>
      </c>
      <c r="X11" s="91">
        <v>3.5645841318999998E-2</v>
      </c>
      <c r="Y11" s="91">
        <v>-2.4346343313E-2</v>
      </c>
      <c r="Z11" s="91">
        <v>0.15035682861999999</v>
      </c>
      <c r="AA11" s="91">
        <v>-5.9920963147000003E-2</v>
      </c>
      <c r="AB11" s="91">
        <v>-7.8941073279999996E-3</v>
      </c>
      <c r="AC11" s="91">
        <v>-7.8941073279999996E-3</v>
      </c>
      <c r="AD11" s="92">
        <v>8</v>
      </c>
      <c r="AE11" s="91">
        <v>0.52589641434000001</v>
      </c>
      <c r="AF11" s="93">
        <v>0.14893301922999999</v>
      </c>
      <c r="AG11" s="94"/>
      <c r="AH11" s="94"/>
      <c r="AI11" s="85">
        <v>-0.10286261063</v>
      </c>
      <c r="AJ11" s="83">
        <v>45288</v>
      </c>
      <c r="AK11" s="83">
        <v>45460</v>
      </c>
      <c r="AL11" s="81">
        <v>160</v>
      </c>
      <c r="AM11" s="95">
        <v>45523</v>
      </c>
    </row>
    <row r="12" spans="1:48" ht="15.6" x14ac:dyDescent="0.3">
      <c r="B12" s="111" t="s">
        <v>430</v>
      </c>
      <c r="C12" s="112" t="s">
        <v>629</v>
      </c>
      <c r="D12" s="113" t="s">
        <v>797</v>
      </c>
      <c r="E12" s="114">
        <v>45554</v>
      </c>
      <c r="F12" s="115">
        <v>120.55</v>
      </c>
      <c r="G12" s="115">
        <v>123.59</v>
      </c>
      <c r="H12" s="116">
        <f t="shared" si="0"/>
        <v>0.9754025406586293</v>
      </c>
      <c r="I12" s="114">
        <v>45540</v>
      </c>
      <c r="J12" s="117">
        <v>184.34834486</v>
      </c>
      <c r="K12" s="71"/>
      <c r="L12" s="118">
        <v>-5.5271407355000001E-3</v>
      </c>
      <c r="M12" s="119">
        <v>-6.4287480417999998E-3</v>
      </c>
      <c r="N12" s="119">
        <v>5.0453119555000002E-2</v>
      </c>
      <c r="O12" s="119">
        <v>0.16484684511</v>
      </c>
      <c r="P12" s="119"/>
      <c r="Q12" s="119"/>
      <c r="R12" s="119"/>
      <c r="S12" s="119"/>
      <c r="T12" s="120">
        <v>4.5261423741999998E-2</v>
      </c>
      <c r="U12" s="71"/>
      <c r="V12" s="121">
        <v>0.12835715173000001</v>
      </c>
      <c r="W12" s="122">
        <v>1.3266403122E-2</v>
      </c>
      <c r="X12" s="122">
        <v>3.1069144074999999E-2</v>
      </c>
      <c r="Y12" s="122">
        <v>-2.1817453963999998E-2</v>
      </c>
      <c r="Z12" s="122">
        <v>0.1049439819</v>
      </c>
      <c r="AA12" s="122">
        <v>-4.5521436280000001E-2</v>
      </c>
      <c r="AB12" s="122">
        <v>4.5261423741999998E-2</v>
      </c>
      <c r="AC12" s="122">
        <v>4.5261423741999998E-2</v>
      </c>
      <c r="AD12" s="123">
        <v>7</v>
      </c>
      <c r="AE12" s="122">
        <v>0.53784860558000003</v>
      </c>
      <c r="AF12" s="124">
        <v>0.44609954256000001</v>
      </c>
      <c r="AG12" s="125"/>
      <c r="AH12" s="125"/>
      <c r="AI12" s="116">
        <v>-0.10027355103</v>
      </c>
      <c r="AJ12" s="114">
        <v>45391</v>
      </c>
      <c r="AK12" s="114">
        <v>45460</v>
      </c>
      <c r="AL12" s="112">
        <v>87</v>
      </c>
      <c r="AM12" s="126">
        <v>45516</v>
      </c>
    </row>
    <row r="13" spans="1:48" ht="15.6" x14ac:dyDescent="0.3">
      <c r="B13" s="63" t="s">
        <v>431</v>
      </c>
      <c r="C13" s="81" t="s">
        <v>630</v>
      </c>
      <c r="D13" s="82" t="s">
        <v>798</v>
      </c>
      <c r="E13" s="83">
        <v>45554</v>
      </c>
      <c r="F13" s="84">
        <v>8.4700000000000006</v>
      </c>
      <c r="G13" s="84">
        <v>8.4700000000000006</v>
      </c>
      <c r="H13" s="85">
        <f t="shared" si="0"/>
        <v>1</v>
      </c>
      <c r="I13" s="83">
        <v>45554</v>
      </c>
      <c r="J13" s="86">
        <v>81.161477289999993</v>
      </c>
      <c r="K13" s="71"/>
      <c r="L13" s="87">
        <v>7.1343638518999997E-3</v>
      </c>
      <c r="M13" s="88">
        <v>0.15238095237999999</v>
      </c>
      <c r="N13" s="88">
        <v>0.25110782865999998</v>
      </c>
      <c r="O13" s="88">
        <v>0.13997308210000001</v>
      </c>
      <c r="P13" s="88"/>
      <c r="Q13" s="88"/>
      <c r="R13" s="88"/>
      <c r="S13" s="88"/>
      <c r="T13" s="89">
        <v>0.12933333332999999</v>
      </c>
      <c r="U13" s="71"/>
      <c r="V13" s="90">
        <v>0.16817006172999999</v>
      </c>
      <c r="W13" s="91">
        <v>1.7407855000999999E-2</v>
      </c>
      <c r="X13" s="91">
        <v>6.2750333778000003E-2</v>
      </c>
      <c r="Y13" s="91">
        <v>-5.4020100501999999E-2</v>
      </c>
      <c r="Z13" s="91">
        <v>6.2735257214000001E-2</v>
      </c>
      <c r="AA13" s="91">
        <v>-6.3739376769999995E-2</v>
      </c>
      <c r="AB13" s="91">
        <v>0.12933333332999999</v>
      </c>
      <c r="AC13" s="91">
        <v>-0.19181034483000001</v>
      </c>
      <c r="AD13" s="92">
        <v>7</v>
      </c>
      <c r="AE13" s="91">
        <v>0.43824701194999999</v>
      </c>
      <c r="AF13" s="93">
        <v>0.24177688825999999</v>
      </c>
      <c r="AG13" s="94"/>
      <c r="AH13" s="94"/>
      <c r="AI13" s="85">
        <v>-0.17462311557999999</v>
      </c>
      <c r="AJ13" s="83">
        <v>45196</v>
      </c>
      <c r="AK13" s="83">
        <v>45349</v>
      </c>
      <c r="AL13" s="81">
        <v>231</v>
      </c>
      <c r="AM13" s="95">
        <v>45534</v>
      </c>
    </row>
    <row r="14" spans="1:48" ht="15.6" x14ac:dyDescent="0.3">
      <c r="B14" s="111" t="s">
        <v>432</v>
      </c>
      <c r="C14" s="112" t="s">
        <v>631</v>
      </c>
      <c r="D14" s="113" t="s">
        <v>799</v>
      </c>
      <c r="E14" s="114">
        <v>45554</v>
      </c>
      <c r="F14" s="115">
        <v>9.76</v>
      </c>
      <c r="G14" s="115"/>
      <c r="H14" s="116" t="str">
        <f t="shared" si="0"/>
        <v/>
      </c>
      <c r="I14" s="114"/>
      <c r="J14" s="117"/>
      <c r="K14" s="71"/>
      <c r="L14" s="118">
        <v>-1.3144590495999999E-2</v>
      </c>
      <c r="M14" s="119">
        <v>6.1855670101000002E-3</v>
      </c>
      <c r="N14" s="119"/>
      <c r="O14" s="119"/>
      <c r="P14" s="119"/>
      <c r="Q14" s="119"/>
      <c r="R14" s="119"/>
      <c r="S14" s="119"/>
      <c r="T14" s="120"/>
      <c r="U14" s="71"/>
      <c r="V14" s="121"/>
      <c r="W14" s="122"/>
      <c r="X14" s="122">
        <v>2.0895522388E-2</v>
      </c>
      <c r="Y14" s="122">
        <v>-1.7982017980999999E-2</v>
      </c>
      <c r="Z14" s="122">
        <v>2.964426878E-3</v>
      </c>
      <c r="AA14" s="122">
        <v>-3.8423645319999998E-2</v>
      </c>
      <c r="AB14" s="122"/>
      <c r="AC14" s="122"/>
      <c r="AD14" s="123"/>
      <c r="AE14" s="122"/>
      <c r="AF14" s="124"/>
      <c r="AG14" s="125"/>
      <c r="AH14" s="125"/>
      <c r="AI14" s="116">
        <v>-5.6420233463E-2</v>
      </c>
      <c r="AJ14" s="114">
        <v>45509</v>
      </c>
      <c r="AK14" s="114">
        <v>45523</v>
      </c>
      <c r="AL14" s="112"/>
      <c r="AM14" s="126"/>
    </row>
    <row r="15" spans="1:48" ht="15.6" x14ac:dyDescent="0.3">
      <c r="B15" s="63" t="s">
        <v>433</v>
      </c>
      <c r="C15" s="81" t="s">
        <v>632</v>
      </c>
      <c r="D15" s="82" t="s">
        <v>800</v>
      </c>
      <c r="E15" s="83">
        <v>45553</v>
      </c>
      <c r="F15" s="84"/>
      <c r="G15" s="84"/>
      <c r="H15" s="85" t="str">
        <f t="shared" si="0"/>
        <v/>
      </c>
      <c r="I15" s="83"/>
      <c r="J15" s="86"/>
      <c r="K15" s="71"/>
      <c r="L15" s="87"/>
      <c r="M15" s="88">
        <v>1.4349775784999999E-2</v>
      </c>
      <c r="N15" s="88">
        <v>1.7086330936E-2</v>
      </c>
      <c r="O15" s="88"/>
      <c r="P15" s="88"/>
      <c r="Q15" s="88"/>
      <c r="R15" s="88"/>
      <c r="S15" s="88"/>
      <c r="T15" s="89">
        <v>-2.4158757549000001E-2</v>
      </c>
      <c r="U15" s="71"/>
      <c r="V15" s="90"/>
      <c r="W15" s="91"/>
      <c r="X15" s="91">
        <v>4.2293233081999997E-2</v>
      </c>
      <c r="Y15" s="91">
        <v>-4.1705282668999998E-2</v>
      </c>
      <c r="Z15" s="91">
        <v>0.14404145078</v>
      </c>
      <c r="AA15" s="91">
        <v>-6.0986547084000003E-2</v>
      </c>
      <c r="AB15" s="91">
        <v>-2.4158757549000001E-2</v>
      </c>
      <c r="AC15" s="91">
        <v>-2.4158757549000001E-2</v>
      </c>
      <c r="AD15" s="92"/>
      <c r="AE15" s="91"/>
      <c r="AF15" s="93"/>
      <c r="AG15" s="94"/>
      <c r="AH15" s="94"/>
      <c r="AI15" s="85">
        <v>-0.18088737200999999</v>
      </c>
      <c r="AJ15" s="83">
        <v>45287</v>
      </c>
      <c r="AK15" s="83">
        <v>45461</v>
      </c>
      <c r="AL15" s="81"/>
      <c r="AM15" s="95"/>
    </row>
    <row r="16" spans="1:48" ht="15.6" x14ac:dyDescent="0.3">
      <c r="B16" s="111" t="s">
        <v>434</v>
      </c>
      <c r="C16" s="112" t="s">
        <v>633</v>
      </c>
      <c r="D16" s="113" t="s">
        <v>801</v>
      </c>
      <c r="E16" s="114">
        <v>45554</v>
      </c>
      <c r="F16" s="115">
        <v>50.19</v>
      </c>
      <c r="G16" s="115">
        <v>53.12</v>
      </c>
      <c r="H16" s="116">
        <f t="shared" si="0"/>
        <v>0.94484186746987953</v>
      </c>
      <c r="I16" s="114">
        <v>45524</v>
      </c>
      <c r="J16" s="117">
        <v>100.65667521</v>
      </c>
      <c r="K16" s="71"/>
      <c r="L16" s="118">
        <v>3.9864460813999997E-4</v>
      </c>
      <c r="M16" s="119">
        <v>-4.7808764940999997E-2</v>
      </c>
      <c r="N16" s="119">
        <v>-2.2780373832E-2</v>
      </c>
      <c r="O16" s="119">
        <v>2.6170517277999999E-2</v>
      </c>
      <c r="P16" s="119">
        <v>1.9914651493E-2</v>
      </c>
      <c r="Q16" s="119"/>
      <c r="R16" s="119"/>
      <c r="S16" s="119"/>
      <c r="T16" s="120">
        <v>-3.4807692307000003E-2</v>
      </c>
      <c r="U16" s="71"/>
      <c r="V16" s="121">
        <v>0.16091289579000001</v>
      </c>
      <c r="W16" s="122">
        <v>1.6649748440000001E-2</v>
      </c>
      <c r="X16" s="122">
        <v>3.0438311688999999E-2</v>
      </c>
      <c r="Y16" s="122">
        <v>-2.5355958650999998E-2</v>
      </c>
      <c r="Z16" s="122">
        <v>0.10132450330999999</v>
      </c>
      <c r="AA16" s="122">
        <v>-5.6655025221999999E-2</v>
      </c>
      <c r="AB16" s="122">
        <v>0.13835376531999999</v>
      </c>
      <c r="AC16" s="122">
        <v>-3.4807692307000003E-2</v>
      </c>
      <c r="AD16" s="123">
        <v>7</v>
      </c>
      <c r="AE16" s="122">
        <v>0.45418326693</v>
      </c>
      <c r="AF16" s="124">
        <v>-0.40146090491999997</v>
      </c>
      <c r="AG16" s="125"/>
      <c r="AH16" s="125"/>
      <c r="AI16" s="116">
        <v>-0.11307692307</v>
      </c>
      <c r="AJ16" s="114">
        <v>45288</v>
      </c>
      <c r="AK16" s="114">
        <v>45460</v>
      </c>
      <c r="AL16" s="112">
        <v>160</v>
      </c>
      <c r="AM16" s="126">
        <v>45523</v>
      </c>
    </row>
    <row r="17" spans="2:39" ht="15.6" x14ac:dyDescent="0.3">
      <c r="B17" s="63" t="s">
        <v>49</v>
      </c>
      <c r="C17" s="81" t="s">
        <v>118</v>
      </c>
      <c r="D17" s="82" t="s">
        <v>91</v>
      </c>
      <c r="E17" s="83">
        <v>45554</v>
      </c>
      <c r="F17" s="84">
        <v>69.319999999999993</v>
      </c>
      <c r="G17" s="84">
        <v>71.42</v>
      </c>
      <c r="H17" s="85">
        <f t="shared" si="0"/>
        <v>0.97059647157658913</v>
      </c>
      <c r="I17" s="83">
        <v>45532</v>
      </c>
      <c r="J17" s="86">
        <v>14704.630365999999</v>
      </c>
      <c r="K17" s="71"/>
      <c r="L17" s="87">
        <v>-5.1664753172999999E-3</v>
      </c>
      <c r="M17" s="88">
        <v>-2.0212014135000001E-2</v>
      </c>
      <c r="N17" s="88">
        <v>4.5708251620000001E-2</v>
      </c>
      <c r="O17" s="88">
        <v>0.13751230718999999</v>
      </c>
      <c r="P17" s="88">
        <v>0.21019553072</v>
      </c>
      <c r="Q17" s="88">
        <v>0.21040684476999999</v>
      </c>
      <c r="R17" s="88"/>
      <c r="S17" s="88"/>
      <c r="T17" s="89">
        <v>-6.1648745522999999E-3</v>
      </c>
      <c r="U17" s="71"/>
      <c r="V17" s="90">
        <v>0.13287007664</v>
      </c>
      <c r="W17" s="91">
        <v>1.3741615197E-2</v>
      </c>
      <c r="X17" s="91">
        <v>2.7667380004999999E-2</v>
      </c>
      <c r="Y17" s="91">
        <v>-2.1661237784999999E-2</v>
      </c>
      <c r="Z17" s="91">
        <v>0.12572599932</v>
      </c>
      <c r="AA17" s="91">
        <v>-4.7885304658999997E-2</v>
      </c>
      <c r="AB17" s="91">
        <v>0.23451327433999999</v>
      </c>
      <c r="AC17" s="91">
        <v>-0.1178396072</v>
      </c>
      <c r="AD17" s="92">
        <v>6</v>
      </c>
      <c r="AE17" s="91">
        <v>0.52191235059999996</v>
      </c>
      <c r="AF17" s="93">
        <v>0.24795487583</v>
      </c>
      <c r="AG17" s="94"/>
      <c r="AH17" s="94"/>
      <c r="AI17" s="85">
        <v>-0.11139784946</v>
      </c>
      <c r="AJ17" s="83">
        <v>45288</v>
      </c>
      <c r="AK17" s="83">
        <v>45460</v>
      </c>
      <c r="AL17" s="81">
        <v>160</v>
      </c>
      <c r="AM17" s="95">
        <v>45523</v>
      </c>
    </row>
    <row r="18" spans="2:39" ht="15.6" x14ac:dyDescent="0.3">
      <c r="B18" s="111" t="s">
        <v>435</v>
      </c>
      <c r="C18" s="112" t="s">
        <v>634</v>
      </c>
      <c r="D18" s="113" t="s">
        <v>802</v>
      </c>
      <c r="E18" s="114">
        <v>45554</v>
      </c>
      <c r="F18" s="115">
        <v>6.3</v>
      </c>
      <c r="G18" s="115">
        <v>7.04</v>
      </c>
      <c r="H18" s="116">
        <f t="shared" si="0"/>
        <v>0.89488636363636365</v>
      </c>
      <c r="I18" s="114">
        <v>45272</v>
      </c>
      <c r="J18" s="117">
        <v>36.294330359</v>
      </c>
      <c r="K18" s="71"/>
      <c r="L18" s="118">
        <v>0</v>
      </c>
      <c r="M18" s="119">
        <v>3.2786885246999999E-2</v>
      </c>
      <c r="N18" s="119">
        <v>7.9999999998000004E-3</v>
      </c>
      <c r="O18" s="119">
        <v>0.13309352518000001</v>
      </c>
      <c r="P18" s="119"/>
      <c r="Q18" s="119"/>
      <c r="R18" s="119"/>
      <c r="S18" s="119"/>
      <c r="T18" s="120">
        <v>-8.6956521738999995E-2</v>
      </c>
      <c r="U18" s="71"/>
      <c r="V18" s="121">
        <v>0.16844962476</v>
      </c>
      <c r="W18" s="122">
        <v>1.7458625525E-2</v>
      </c>
      <c r="X18" s="122">
        <v>3.9655172412999998E-2</v>
      </c>
      <c r="Y18" s="122">
        <v>-3.2710280373999999E-2</v>
      </c>
      <c r="Z18" s="122">
        <v>0.11038961038</v>
      </c>
      <c r="AA18" s="122">
        <v>-8.1159420290000006E-2</v>
      </c>
      <c r="AB18" s="122">
        <v>-8.6956521738999995E-2</v>
      </c>
      <c r="AC18" s="122">
        <v>-0.30303030303</v>
      </c>
      <c r="AD18" s="123">
        <v>6</v>
      </c>
      <c r="AE18" s="122">
        <v>0.43027888446000001</v>
      </c>
      <c r="AF18" s="124">
        <v>0.20421928558999999</v>
      </c>
      <c r="AG18" s="125"/>
      <c r="AH18" s="125"/>
      <c r="AI18" s="116">
        <v>-0.17045454546</v>
      </c>
      <c r="AJ18" s="114">
        <v>45272</v>
      </c>
      <c r="AK18" s="114">
        <v>45421</v>
      </c>
      <c r="AL18" s="112"/>
      <c r="AM18" s="126"/>
    </row>
    <row r="19" spans="2:39" ht="15.6" x14ac:dyDescent="0.3">
      <c r="B19" s="63" t="s">
        <v>4</v>
      </c>
      <c r="C19" s="81" t="s">
        <v>21</v>
      </c>
      <c r="D19" s="82" t="s">
        <v>19</v>
      </c>
      <c r="E19" s="83">
        <v>45554</v>
      </c>
      <c r="F19" s="84">
        <v>110.5</v>
      </c>
      <c r="G19" s="84">
        <v>112.64</v>
      </c>
      <c r="H19" s="85">
        <f t="shared" si="0"/>
        <v>0.98100142045454541</v>
      </c>
      <c r="I19" s="83">
        <v>45540</v>
      </c>
      <c r="J19" s="86">
        <v>26.001386534000002</v>
      </c>
      <c r="K19" s="71"/>
      <c r="L19" s="87">
        <v>-8.3460468459000004E-3</v>
      </c>
      <c r="M19" s="88">
        <v>-1.0847947932999999E-3</v>
      </c>
      <c r="N19" s="88">
        <v>4.4028722600999999E-2</v>
      </c>
      <c r="O19" s="88">
        <v>9.6338922512999997E-2</v>
      </c>
      <c r="P19" s="88">
        <v>0.23629447304000001</v>
      </c>
      <c r="Q19" s="88">
        <v>0.30877650124</v>
      </c>
      <c r="R19" s="88">
        <v>0.40764331209999999</v>
      </c>
      <c r="S19" s="88">
        <v>0.30846654825000003</v>
      </c>
      <c r="T19" s="89">
        <v>1.1812105118E-2</v>
      </c>
      <c r="U19" s="71"/>
      <c r="V19" s="90">
        <v>0.13647601972000001</v>
      </c>
      <c r="W19" s="91">
        <v>1.4123560045000001E-2</v>
      </c>
      <c r="X19" s="91">
        <v>3.4107708553999999E-2</v>
      </c>
      <c r="Y19" s="91">
        <v>-2.2601658112E-2</v>
      </c>
      <c r="Z19" s="91">
        <v>8.6933218994E-2</v>
      </c>
      <c r="AA19" s="91">
        <v>-4.8061224489E-2</v>
      </c>
      <c r="AB19" s="91">
        <v>0.46359223301000002</v>
      </c>
      <c r="AC19" s="91">
        <v>-0.22700534758999999</v>
      </c>
      <c r="AD19" s="92">
        <v>7</v>
      </c>
      <c r="AE19" s="91"/>
      <c r="AF19" s="93">
        <v>0.16224859047000001</v>
      </c>
      <c r="AG19" s="94">
        <v>0.95783637874000005</v>
      </c>
      <c r="AH19" s="94">
        <v>0.88480702811</v>
      </c>
      <c r="AI19" s="85">
        <v>-8.7431693990000003E-2</v>
      </c>
      <c r="AJ19" s="83">
        <v>45391</v>
      </c>
      <c r="AK19" s="83">
        <v>45462</v>
      </c>
      <c r="AL19" s="81">
        <v>69</v>
      </c>
      <c r="AM19" s="95">
        <v>45490</v>
      </c>
    </row>
    <row r="20" spans="2:39" ht="15.6" x14ac:dyDescent="0.3">
      <c r="B20" s="111" t="s">
        <v>436</v>
      </c>
      <c r="C20" s="112" t="s">
        <v>635</v>
      </c>
      <c r="D20" s="113" t="s">
        <v>803</v>
      </c>
      <c r="E20" s="114">
        <v>45362</v>
      </c>
      <c r="F20" s="115"/>
      <c r="G20" s="115">
        <v>48.290612500000002</v>
      </c>
      <c r="H20" s="116">
        <f t="shared" si="0"/>
        <v>0</v>
      </c>
      <c r="I20" s="114">
        <v>45362</v>
      </c>
      <c r="J20" s="117">
        <v>2.0811752988000001E-2</v>
      </c>
      <c r="K20" s="71"/>
      <c r="L20" s="118"/>
      <c r="M20" s="119"/>
      <c r="N20" s="119"/>
      <c r="O20" s="119"/>
      <c r="P20" s="119"/>
      <c r="Q20" s="119"/>
      <c r="R20" s="119"/>
      <c r="S20" s="119"/>
      <c r="T20" s="120"/>
      <c r="U20" s="71"/>
      <c r="V20" s="121"/>
      <c r="W20" s="122"/>
      <c r="X20" s="122">
        <v>1.0570824524E-3</v>
      </c>
      <c r="Y20" s="122">
        <v>1.0570824524E-3</v>
      </c>
      <c r="Z20" s="122"/>
      <c r="AA20" s="122"/>
      <c r="AB20" s="122">
        <v>4.8033977881000001E-2</v>
      </c>
      <c r="AC20" s="122">
        <v>4.8033977881000001E-2</v>
      </c>
      <c r="AD20" s="123"/>
      <c r="AE20" s="122"/>
      <c r="AF20" s="124"/>
      <c r="AG20" s="125"/>
      <c r="AH20" s="125"/>
      <c r="AI20" s="116">
        <v>-5.2576235544000002E-3</v>
      </c>
      <c r="AJ20" s="114">
        <v>45301</v>
      </c>
      <c r="AK20" s="114">
        <v>45309</v>
      </c>
      <c r="AL20" s="112">
        <v>38</v>
      </c>
      <c r="AM20" s="126">
        <v>45357</v>
      </c>
    </row>
    <row r="21" spans="2:39" ht="15.6" x14ac:dyDescent="0.3">
      <c r="B21" s="63" t="s">
        <v>179</v>
      </c>
      <c r="C21" s="81" t="s">
        <v>215</v>
      </c>
      <c r="D21" s="82" t="s">
        <v>251</v>
      </c>
      <c r="E21" s="83">
        <v>45554</v>
      </c>
      <c r="F21" s="84">
        <v>68.11</v>
      </c>
      <c r="G21" s="84">
        <v>69.95</v>
      </c>
      <c r="H21" s="85">
        <f t="shared" si="0"/>
        <v>0.97369549678341671</v>
      </c>
      <c r="I21" s="83">
        <v>45534</v>
      </c>
      <c r="J21" s="86">
        <v>86.192622192000002</v>
      </c>
      <c r="K21" s="71"/>
      <c r="L21" s="87">
        <v>1.1759517855999999E-3</v>
      </c>
      <c r="M21" s="88">
        <v>3.2438987418999997E-2</v>
      </c>
      <c r="N21" s="88">
        <v>0.19703945990999999</v>
      </c>
      <c r="O21" s="88">
        <v>0.38495917445</v>
      </c>
      <c r="P21" s="88">
        <v>0.40362989556000001</v>
      </c>
      <c r="Q21" s="88">
        <v>0.30786690993999999</v>
      </c>
      <c r="R21" s="88"/>
      <c r="S21" s="88"/>
      <c r="T21" s="89">
        <v>0.30920479862</v>
      </c>
      <c r="U21" s="71"/>
      <c r="V21" s="90"/>
      <c r="W21" s="91"/>
      <c r="X21" s="91">
        <v>3.7344398341E-2</v>
      </c>
      <c r="Y21" s="91">
        <v>-3.5384615384999998E-2</v>
      </c>
      <c r="Z21" s="91">
        <v>6.9451799926999999E-2</v>
      </c>
      <c r="AA21" s="91">
        <v>-2.6304503215999999E-2</v>
      </c>
      <c r="AB21" s="91">
        <v>0.30920479862</v>
      </c>
      <c r="AC21" s="91">
        <v>-0.14338672695999999</v>
      </c>
      <c r="AD21" s="92">
        <v>9</v>
      </c>
      <c r="AE21" s="91"/>
      <c r="AF21" s="93"/>
      <c r="AG21" s="94"/>
      <c r="AH21" s="94"/>
      <c r="AI21" s="85">
        <v>-5.9645039278000002E-2</v>
      </c>
      <c r="AJ21" s="83">
        <v>45505</v>
      </c>
      <c r="AK21" s="83">
        <v>45516</v>
      </c>
      <c r="AL21" s="81">
        <v>20</v>
      </c>
      <c r="AM21" s="95">
        <v>45533</v>
      </c>
    </row>
    <row r="22" spans="2:39" ht="15.6" x14ac:dyDescent="0.3">
      <c r="B22" s="111" t="s">
        <v>50</v>
      </c>
      <c r="C22" s="112" t="s">
        <v>119</v>
      </c>
      <c r="D22" s="113" t="s">
        <v>92</v>
      </c>
      <c r="E22" s="114">
        <v>45554</v>
      </c>
      <c r="F22" s="115">
        <v>54.78</v>
      </c>
      <c r="G22" s="115">
        <v>56.75</v>
      </c>
      <c r="H22" s="116">
        <f t="shared" si="0"/>
        <v>0.96528634361233479</v>
      </c>
      <c r="I22" s="114">
        <v>45534</v>
      </c>
      <c r="J22" s="117">
        <v>586.84951708999995</v>
      </c>
      <c r="K22" s="71"/>
      <c r="L22" s="118">
        <v>6.0606060615E-3</v>
      </c>
      <c r="M22" s="119">
        <v>2.1062441752000002E-2</v>
      </c>
      <c r="N22" s="119">
        <v>0.15441887451</v>
      </c>
      <c r="O22" s="119">
        <v>0.34231397770999999</v>
      </c>
      <c r="P22" s="119">
        <v>0.51980327665000003</v>
      </c>
      <c r="Q22" s="119">
        <v>0.12948394294000001</v>
      </c>
      <c r="R22" s="119"/>
      <c r="S22" s="119"/>
      <c r="T22" s="120">
        <v>0.24086400273</v>
      </c>
      <c r="U22" s="71"/>
      <c r="V22" s="121">
        <v>0.13343465172999999</v>
      </c>
      <c r="W22" s="122">
        <v>1.3814242542E-2</v>
      </c>
      <c r="X22" s="122">
        <v>2.5048169557E-2</v>
      </c>
      <c r="Y22" s="122">
        <v>-1.9045857988999999E-2</v>
      </c>
      <c r="Z22" s="122">
        <v>6.7129056229999998E-2</v>
      </c>
      <c r="AA22" s="122">
        <v>-3.4713656386999997E-2</v>
      </c>
      <c r="AB22" s="122">
        <v>0.24086400273</v>
      </c>
      <c r="AC22" s="122">
        <v>-0.20484977013</v>
      </c>
      <c r="AD22" s="123">
        <v>10</v>
      </c>
      <c r="AE22" s="122"/>
      <c r="AF22" s="124">
        <v>1.8225033715000001</v>
      </c>
      <c r="AG22" s="125"/>
      <c r="AH22" s="125"/>
      <c r="AI22" s="116">
        <v>-7.9365079364999994E-2</v>
      </c>
      <c r="AJ22" s="114">
        <v>45205</v>
      </c>
      <c r="AK22" s="114">
        <v>45226</v>
      </c>
      <c r="AL22" s="112">
        <v>32</v>
      </c>
      <c r="AM22" s="126">
        <v>45254</v>
      </c>
    </row>
    <row r="23" spans="2:39" ht="15.6" x14ac:dyDescent="0.3">
      <c r="B23" s="63" t="s">
        <v>437</v>
      </c>
      <c r="C23" s="81" t="s">
        <v>636</v>
      </c>
      <c r="D23" s="82" t="s">
        <v>804</v>
      </c>
      <c r="E23" s="83">
        <v>45370</v>
      </c>
      <c r="F23" s="84"/>
      <c r="G23" s="84">
        <v>62.816423528999998</v>
      </c>
      <c r="H23" s="85">
        <f t="shared" si="0"/>
        <v>0</v>
      </c>
      <c r="I23" s="83">
        <v>45370</v>
      </c>
      <c r="J23" s="86">
        <v>1.5589564143000001</v>
      </c>
      <c r="K23" s="71"/>
      <c r="L23" s="87"/>
      <c r="M23" s="88"/>
      <c r="N23" s="88"/>
      <c r="O23" s="88"/>
      <c r="P23" s="88"/>
      <c r="Q23" s="88"/>
      <c r="R23" s="88"/>
      <c r="S23" s="88"/>
      <c r="T23" s="89"/>
      <c r="U23" s="71"/>
      <c r="V23" s="90"/>
      <c r="W23" s="91"/>
      <c r="X23" s="91">
        <v>3.2488629039999998E-4</v>
      </c>
      <c r="Y23" s="91">
        <v>3.2488629039999998E-4</v>
      </c>
      <c r="Z23" s="91">
        <v>4.1762578098999997E-2</v>
      </c>
      <c r="AA23" s="91">
        <v>2.6344530126E-2</v>
      </c>
      <c r="AB23" s="91">
        <v>0.1180518793</v>
      </c>
      <c r="AC23" s="91">
        <v>0.1180518793</v>
      </c>
      <c r="AD23" s="92"/>
      <c r="AE23" s="91"/>
      <c r="AF23" s="93"/>
      <c r="AG23" s="94"/>
      <c r="AH23" s="94"/>
      <c r="AI23" s="85">
        <v>-1.7572672032000001E-2</v>
      </c>
      <c r="AJ23" s="83">
        <v>45338</v>
      </c>
      <c r="AK23" s="83">
        <v>45342</v>
      </c>
      <c r="AL23" s="81">
        <v>11</v>
      </c>
      <c r="AM23" s="95">
        <v>45355</v>
      </c>
    </row>
    <row r="24" spans="2:39" ht="15.6" x14ac:dyDescent="0.3">
      <c r="B24" s="111" t="s">
        <v>438</v>
      </c>
      <c r="C24" s="112" t="s">
        <v>637</v>
      </c>
      <c r="D24" s="113" t="s">
        <v>805</v>
      </c>
      <c r="E24" s="114">
        <v>45264</v>
      </c>
      <c r="F24" s="115"/>
      <c r="G24" s="115"/>
      <c r="H24" s="116" t="str">
        <f t="shared" si="0"/>
        <v/>
      </c>
      <c r="I24" s="114"/>
      <c r="J24" s="117"/>
      <c r="K24" s="71"/>
      <c r="L24" s="118"/>
      <c r="M24" s="119"/>
      <c r="N24" s="119"/>
      <c r="O24" s="119"/>
      <c r="P24" s="119"/>
      <c r="Q24" s="119"/>
      <c r="R24" s="119"/>
      <c r="S24" s="119"/>
      <c r="T24" s="120"/>
      <c r="U24" s="71"/>
      <c r="V24" s="121"/>
      <c r="W24" s="122"/>
      <c r="X24" s="122"/>
      <c r="Y24" s="122"/>
      <c r="Z24" s="122"/>
      <c r="AA24" s="122"/>
      <c r="AB24" s="122"/>
      <c r="AC24" s="122"/>
      <c r="AD24" s="123"/>
      <c r="AE24" s="122"/>
      <c r="AF24" s="124"/>
      <c r="AG24" s="125"/>
      <c r="AH24" s="125"/>
      <c r="AI24" s="116">
        <v>0</v>
      </c>
      <c r="AJ24" s="114">
        <v>45264</v>
      </c>
      <c r="AK24" s="114"/>
      <c r="AL24" s="112"/>
      <c r="AM24" s="126"/>
    </row>
    <row r="25" spans="2:39" ht="15.6" x14ac:dyDescent="0.3">
      <c r="B25" s="63" t="s">
        <v>439</v>
      </c>
      <c r="C25" s="81" t="s">
        <v>638</v>
      </c>
      <c r="D25" s="82" t="s">
        <v>806</v>
      </c>
      <c r="E25" s="83">
        <v>45414</v>
      </c>
      <c r="F25" s="84"/>
      <c r="G25" s="84">
        <v>60.769901380999997</v>
      </c>
      <c r="H25" s="85">
        <f t="shared" si="0"/>
        <v>0</v>
      </c>
      <c r="I25" s="83">
        <v>45414</v>
      </c>
      <c r="J25" s="86">
        <v>0.20459354582</v>
      </c>
      <c r="K25" s="71"/>
      <c r="L25" s="87"/>
      <c r="M25" s="88"/>
      <c r="N25" s="88"/>
      <c r="O25" s="88"/>
      <c r="P25" s="88"/>
      <c r="Q25" s="88"/>
      <c r="R25" s="88"/>
      <c r="S25" s="88"/>
      <c r="T25" s="89"/>
      <c r="U25" s="71"/>
      <c r="V25" s="90"/>
      <c r="W25" s="91"/>
      <c r="X25" s="91">
        <v>-3.2513716724000001E-3</v>
      </c>
      <c r="Y25" s="91">
        <v>-8.9473684219999999E-3</v>
      </c>
      <c r="Z25" s="91">
        <v>7.8066914498999995E-2</v>
      </c>
      <c r="AA25" s="91">
        <v>-5.7471264372000001E-3</v>
      </c>
      <c r="AB25" s="91">
        <v>0.27167893460999998</v>
      </c>
      <c r="AC25" s="91">
        <v>0.27167893460999998</v>
      </c>
      <c r="AD25" s="92"/>
      <c r="AE25" s="91"/>
      <c r="AF25" s="93"/>
      <c r="AG25" s="94"/>
      <c r="AH25" s="94"/>
      <c r="AI25" s="85">
        <v>-8.9473684219E-3</v>
      </c>
      <c r="AJ25" s="83">
        <v>45330</v>
      </c>
      <c r="AK25" s="83">
        <v>45331</v>
      </c>
      <c r="AL25" s="81">
        <v>17</v>
      </c>
      <c r="AM25" s="95">
        <v>45357</v>
      </c>
    </row>
    <row r="26" spans="2:39" ht="15.6" x14ac:dyDescent="0.3">
      <c r="B26" s="111" t="s">
        <v>440</v>
      </c>
      <c r="C26" s="112" t="s">
        <v>639</v>
      </c>
      <c r="D26" s="113" t="s">
        <v>807</v>
      </c>
      <c r="E26" s="114">
        <v>45553</v>
      </c>
      <c r="F26" s="115"/>
      <c r="G26" s="115">
        <v>62.03</v>
      </c>
      <c r="H26" s="116">
        <f t="shared" si="0"/>
        <v>0</v>
      </c>
      <c r="I26" s="114">
        <v>45475</v>
      </c>
      <c r="J26" s="117">
        <v>11.208339402</v>
      </c>
      <c r="K26" s="71"/>
      <c r="L26" s="118"/>
      <c r="M26" s="119">
        <v>-2.898289829E-2</v>
      </c>
      <c r="N26" s="119">
        <v>4.4905091525000003E-2</v>
      </c>
      <c r="O26" s="119">
        <v>0.2662677021</v>
      </c>
      <c r="P26" s="119"/>
      <c r="Q26" s="119"/>
      <c r="R26" s="119"/>
      <c r="S26" s="119"/>
      <c r="T26" s="120">
        <v>0.2132039916</v>
      </c>
      <c r="U26" s="71"/>
      <c r="V26" s="121"/>
      <c r="W26" s="122"/>
      <c r="X26" s="122">
        <v>2.3966942147999999E-2</v>
      </c>
      <c r="Y26" s="122">
        <v>-3.9932508435999998E-2</v>
      </c>
      <c r="Z26" s="122">
        <v>0.10628342246</v>
      </c>
      <c r="AA26" s="122">
        <v>-5.4789858772000002E-2</v>
      </c>
      <c r="AB26" s="122">
        <v>0.2132039916</v>
      </c>
      <c r="AC26" s="122">
        <v>0.2132039916</v>
      </c>
      <c r="AD26" s="123">
        <v>8</v>
      </c>
      <c r="AE26" s="122"/>
      <c r="AF26" s="124"/>
      <c r="AG26" s="125"/>
      <c r="AH26" s="125"/>
      <c r="AI26" s="116">
        <v>-0.18555537643</v>
      </c>
      <c r="AJ26" s="114">
        <v>45475</v>
      </c>
      <c r="AK26" s="114">
        <v>45510</v>
      </c>
      <c r="AL26" s="112"/>
      <c r="AM26" s="126"/>
    </row>
    <row r="27" spans="2:39" ht="15.6" x14ac:dyDescent="0.3">
      <c r="B27" s="63" t="s">
        <v>180</v>
      </c>
      <c r="C27" s="81" t="s">
        <v>216</v>
      </c>
      <c r="D27" s="82" t="s">
        <v>252</v>
      </c>
      <c r="E27" s="83">
        <v>45554</v>
      </c>
      <c r="F27" s="84">
        <v>53.65</v>
      </c>
      <c r="G27" s="84">
        <v>55.55</v>
      </c>
      <c r="H27" s="85">
        <f t="shared" si="0"/>
        <v>0.96579657965796584</v>
      </c>
      <c r="I27" s="83">
        <v>45485</v>
      </c>
      <c r="J27" s="86">
        <v>1.4584939044</v>
      </c>
      <c r="K27" s="71"/>
      <c r="L27" s="87"/>
      <c r="M27" s="88">
        <v>9.7873141348999992E-3</v>
      </c>
      <c r="N27" s="88">
        <v>8.2719962857999998E-2</v>
      </c>
      <c r="O27" s="88">
        <v>0.24703978008999999</v>
      </c>
      <c r="P27" s="88">
        <v>0.31118405942999999</v>
      </c>
      <c r="Q27" s="88">
        <v>-6.1688574104999998E-2</v>
      </c>
      <c r="R27" s="88"/>
      <c r="S27" s="88"/>
      <c r="T27" s="89"/>
      <c r="U27" s="71"/>
      <c r="V27" s="90"/>
      <c r="W27" s="91"/>
      <c r="X27" s="91">
        <v>1.5450294775E-2</v>
      </c>
      <c r="Y27" s="91">
        <v>-5.2730696798E-2</v>
      </c>
      <c r="Z27" s="91">
        <v>0.10957551826</v>
      </c>
      <c r="AA27" s="91">
        <v>-7.4040219377999997E-2</v>
      </c>
      <c r="AB27" s="91">
        <v>0.17744257052000001</v>
      </c>
      <c r="AC27" s="91">
        <v>-0.33602147628000001</v>
      </c>
      <c r="AD27" s="92">
        <v>6</v>
      </c>
      <c r="AE27" s="91"/>
      <c r="AF27" s="93"/>
      <c r="AG27" s="94"/>
      <c r="AH27" s="94"/>
      <c r="AI27" s="85">
        <v>-9.4509450945000004E-2</v>
      </c>
      <c r="AJ27" s="83">
        <v>45485</v>
      </c>
      <c r="AK27" s="83">
        <v>45509</v>
      </c>
      <c r="AL27" s="81"/>
      <c r="AM27" s="95"/>
    </row>
    <row r="28" spans="2:39" ht="15.6" x14ac:dyDescent="0.3">
      <c r="B28" s="111" t="s">
        <v>181</v>
      </c>
      <c r="C28" s="112" t="s">
        <v>217</v>
      </c>
      <c r="D28" s="113" t="s">
        <v>253</v>
      </c>
      <c r="E28" s="114">
        <v>45554</v>
      </c>
      <c r="F28" s="115">
        <v>48.8</v>
      </c>
      <c r="G28" s="115">
        <v>50.2</v>
      </c>
      <c r="H28" s="116">
        <f t="shared" si="0"/>
        <v>0.97211155378486047</v>
      </c>
      <c r="I28" s="114">
        <v>45548</v>
      </c>
      <c r="J28" s="117">
        <v>11.234020516999999</v>
      </c>
      <c r="K28" s="71"/>
      <c r="L28" s="118">
        <v>-8.3316399114000007E-3</v>
      </c>
      <c r="M28" s="119">
        <v>6.7833698031000006E-2</v>
      </c>
      <c r="N28" s="119">
        <v>0.26369361489999998</v>
      </c>
      <c r="O28" s="119">
        <v>0.37004800553</v>
      </c>
      <c r="P28" s="119">
        <v>0.24797455347</v>
      </c>
      <c r="Q28" s="119">
        <v>3.2131965359000002E-2</v>
      </c>
      <c r="R28" s="119"/>
      <c r="S28" s="119"/>
      <c r="T28" s="120">
        <v>0.26499204141999999</v>
      </c>
      <c r="U28" s="71"/>
      <c r="V28" s="121"/>
      <c r="W28" s="122"/>
      <c r="X28" s="122">
        <v>4.4973544972999997E-2</v>
      </c>
      <c r="Y28" s="122">
        <v>-4.7094882866999997E-2</v>
      </c>
      <c r="Z28" s="122">
        <v>9.1927204851999997E-2</v>
      </c>
      <c r="AA28" s="122">
        <v>-4.4801352492999998E-2</v>
      </c>
      <c r="AB28" s="122">
        <v>0.26499204141999999</v>
      </c>
      <c r="AC28" s="122">
        <v>-0.23734345364000001</v>
      </c>
      <c r="AD28" s="123">
        <v>7</v>
      </c>
      <c r="AE28" s="122"/>
      <c r="AF28" s="124"/>
      <c r="AG28" s="125"/>
      <c r="AH28" s="125"/>
      <c r="AI28" s="116">
        <v>-0.11135682501999999</v>
      </c>
      <c r="AJ28" s="114">
        <v>45195</v>
      </c>
      <c r="AK28" s="114">
        <v>45226</v>
      </c>
      <c r="AL28" s="112">
        <v>46</v>
      </c>
      <c r="AM28" s="126">
        <v>45264</v>
      </c>
    </row>
    <row r="29" spans="2:39" ht="15.6" x14ac:dyDescent="0.3">
      <c r="B29" s="63" t="s">
        <v>441</v>
      </c>
      <c r="C29" s="81" t="s">
        <v>640</v>
      </c>
      <c r="D29" s="82" t="s">
        <v>808</v>
      </c>
      <c r="E29" s="83"/>
      <c r="F29" s="84"/>
      <c r="G29" s="84"/>
      <c r="H29" s="85" t="str">
        <f t="shared" si="0"/>
        <v/>
      </c>
      <c r="I29" s="83"/>
      <c r="J29" s="86"/>
      <c r="K29" s="71"/>
      <c r="L29" s="87"/>
      <c r="M29" s="88"/>
      <c r="N29" s="88"/>
      <c r="O29" s="88"/>
      <c r="P29" s="88"/>
      <c r="Q29" s="88"/>
      <c r="R29" s="88"/>
      <c r="S29" s="88"/>
      <c r="T29" s="89"/>
      <c r="U29" s="71"/>
      <c r="V29" s="90"/>
      <c r="W29" s="91"/>
      <c r="X29" s="91"/>
      <c r="Y29" s="91"/>
      <c r="Z29" s="91"/>
      <c r="AA29" s="91"/>
      <c r="AB29" s="91"/>
      <c r="AC29" s="91"/>
      <c r="AD29" s="92"/>
      <c r="AE29" s="91"/>
      <c r="AF29" s="93"/>
      <c r="AG29" s="94"/>
      <c r="AH29" s="94"/>
      <c r="AI29" s="85"/>
      <c r="AJ29" s="83"/>
      <c r="AK29" s="83"/>
      <c r="AL29" s="81"/>
      <c r="AM29" s="95"/>
    </row>
    <row r="30" spans="2:39" ht="15.6" x14ac:dyDescent="0.3">
      <c r="B30" s="111" t="s">
        <v>442</v>
      </c>
      <c r="C30" s="112" t="s">
        <v>641</v>
      </c>
      <c r="D30" s="113" t="s">
        <v>809</v>
      </c>
      <c r="E30" s="114">
        <v>45399</v>
      </c>
      <c r="F30" s="115"/>
      <c r="G30" s="115">
        <v>74.498256874999996</v>
      </c>
      <c r="H30" s="116">
        <f t="shared" si="0"/>
        <v>0</v>
      </c>
      <c r="I30" s="114">
        <v>45377</v>
      </c>
      <c r="J30" s="117">
        <v>9.9923665339000003E-2</v>
      </c>
      <c r="K30" s="71"/>
      <c r="L30" s="118"/>
      <c r="M30" s="119"/>
      <c r="N30" s="119"/>
      <c r="O30" s="119"/>
      <c r="P30" s="119"/>
      <c r="Q30" s="119"/>
      <c r="R30" s="119"/>
      <c r="S30" s="119"/>
      <c r="T30" s="120"/>
      <c r="U30" s="71"/>
      <c r="V30" s="121"/>
      <c r="W30" s="122"/>
      <c r="X30" s="122">
        <v>1.5133171912999999E-2</v>
      </c>
      <c r="Y30" s="122">
        <v>-2.3496379490999999E-2</v>
      </c>
      <c r="Z30" s="122">
        <v>5.0305321314E-2</v>
      </c>
      <c r="AA30" s="122">
        <v>-4.0080160305999996E-3</v>
      </c>
      <c r="AB30" s="122">
        <v>0.15765363562000001</v>
      </c>
      <c r="AC30" s="122">
        <v>8.3233744819000005E-2</v>
      </c>
      <c r="AD30" s="123"/>
      <c r="AE30" s="122"/>
      <c r="AF30" s="124"/>
      <c r="AG30" s="125"/>
      <c r="AH30" s="125"/>
      <c r="AI30" s="116">
        <v>-2.3496379490999999E-2</v>
      </c>
      <c r="AJ30" s="114">
        <v>45307</v>
      </c>
      <c r="AK30" s="114">
        <v>45308</v>
      </c>
      <c r="AL30" s="112">
        <v>6</v>
      </c>
      <c r="AM30" s="126">
        <v>45315</v>
      </c>
    </row>
    <row r="31" spans="2:39" ht="15.6" x14ac:dyDescent="0.3">
      <c r="B31" s="63" t="s">
        <v>443</v>
      </c>
      <c r="C31" s="81" t="s">
        <v>642</v>
      </c>
      <c r="D31" s="82" t="s">
        <v>810</v>
      </c>
      <c r="E31" s="83">
        <v>45534</v>
      </c>
      <c r="F31" s="84"/>
      <c r="G31" s="84">
        <v>48.29</v>
      </c>
      <c r="H31" s="85">
        <f t="shared" si="0"/>
        <v>0</v>
      </c>
      <c r="I31" s="83">
        <v>45475</v>
      </c>
      <c r="J31" s="86">
        <v>10.384341354</v>
      </c>
      <c r="K31" s="71"/>
      <c r="L31" s="87"/>
      <c r="M31" s="88"/>
      <c r="N31" s="88"/>
      <c r="O31" s="88"/>
      <c r="P31" s="88"/>
      <c r="Q31" s="88"/>
      <c r="R31" s="88"/>
      <c r="S31" s="88"/>
      <c r="T31" s="89"/>
      <c r="U31" s="71"/>
      <c r="V31" s="90"/>
      <c r="W31" s="91"/>
      <c r="X31" s="91">
        <v>1.7241379309999999E-2</v>
      </c>
      <c r="Y31" s="91">
        <v>-2.1004098360000001E-2</v>
      </c>
      <c r="Z31" s="91">
        <v>9.2118730809000002E-2</v>
      </c>
      <c r="AA31" s="91">
        <v>-6.7637730181E-2</v>
      </c>
      <c r="AB31" s="91">
        <v>0.12612176249000001</v>
      </c>
      <c r="AC31" s="91">
        <v>-0.14822616042</v>
      </c>
      <c r="AD31" s="92"/>
      <c r="AE31" s="91"/>
      <c r="AF31" s="93"/>
      <c r="AG31" s="94"/>
      <c r="AH31" s="94"/>
      <c r="AI31" s="85">
        <v>-0.16852138844</v>
      </c>
      <c r="AJ31" s="83">
        <v>45196</v>
      </c>
      <c r="AK31" s="83">
        <v>45324</v>
      </c>
      <c r="AL31" s="81">
        <v>151</v>
      </c>
      <c r="AM31" s="95">
        <v>45421</v>
      </c>
    </row>
    <row r="32" spans="2:39" ht="15.6" x14ac:dyDescent="0.3">
      <c r="B32" s="111" t="s">
        <v>196</v>
      </c>
      <c r="C32" s="112" t="s">
        <v>232</v>
      </c>
      <c r="D32" s="113" t="s">
        <v>334</v>
      </c>
      <c r="E32" s="114">
        <v>45547</v>
      </c>
      <c r="F32" s="115"/>
      <c r="G32" s="115">
        <v>56.78</v>
      </c>
      <c r="H32" s="116">
        <f t="shared" si="0"/>
        <v>0</v>
      </c>
      <c r="I32" s="114">
        <v>45534</v>
      </c>
      <c r="J32" s="117">
        <v>12.173524820000001</v>
      </c>
      <c r="K32" s="71"/>
      <c r="L32" s="118"/>
      <c r="M32" s="119"/>
      <c r="N32" s="119"/>
      <c r="O32" s="119"/>
      <c r="P32" s="119"/>
      <c r="Q32" s="119"/>
      <c r="R32" s="119"/>
      <c r="S32" s="119"/>
      <c r="T32" s="120"/>
      <c r="U32" s="71"/>
      <c r="V32" s="121"/>
      <c r="W32" s="122"/>
      <c r="X32" s="122">
        <v>1.5467383995E-2</v>
      </c>
      <c r="Y32" s="122">
        <v>-1.6464628189000002E-2</v>
      </c>
      <c r="Z32" s="122">
        <v>6.1594030238000003E-2</v>
      </c>
      <c r="AA32" s="122">
        <v>-5.0459744337999997E-2</v>
      </c>
      <c r="AB32" s="122">
        <v>0.28895230011</v>
      </c>
      <c r="AC32" s="122">
        <v>-0.18868762090999999</v>
      </c>
      <c r="AD32" s="123">
        <v>9</v>
      </c>
      <c r="AE32" s="122"/>
      <c r="AF32" s="124"/>
      <c r="AG32" s="125"/>
      <c r="AH32" s="125"/>
      <c r="AI32" s="116">
        <v>-6.5342163354999996E-2</v>
      </c>
      <c r="AJ32" s="114">
        <v>45203</v>
      </c>
      <c r="AK32" s="114">
        <v>45226</v>
      </c>
      <c r="AL32" s="112">
        <v>58</v>
      </c>
      <c r="AM32" s="126">
        <v>45293</v>
      </c>
    </row>
    <row r="33" spans="2:39" ht="15.6" x14ac:dyDescent="0.3">
      <c r="B33" s="63" t="s">
        <v>444</v>
      </c>
      <c r="C33" s="81" t="s">
        <v>643</v>
      </c>
      <c r="D33" s="82" t="s">
        <v>811</v>
      </c>
      <c r="E33" s="83">
        <v>45516</v>
      </c>
      <c r="F33" s="84"/>
      <c r="G33" s="84"/>
      <c r="H33" s="85" t="str">
        <f t="shared" si="0"/>
        <v/>
      </c>
      <c r="I33" s="83"/>
      <c r="J33" s="86"/>
      <c r="K33" s="71"/>
      <c r="L33" s="87"/>
      <c r="M33" s="88"/>
      <c r="N33" s="88"/>
      <c r="O33" s="88"/>
      <c r="P33" s="88"/>
      <c r="Q33" s="88"/>
      <c r="R33" s="88"/>
      <c r="S33" s="88"/>
      <c r="T33" s="89"/>
      <c r="U33" s="71"/>
      <c r="V33" s="90"/>
      <c r="W33" s="91"/>
      <c r="X33" s="91"/>
      <c r="Y33" s="91"/>
      <c r="Z33" s="91">
        <v>4.9652081613999997E-2</v>
      </c>
      <c r="AA33" s="91">
        <v>4.9652081613999997E-2</v>
      </c>
      <c r="AB33" s="91"/>
      <c r="AC33" s="91"/>
      <c r="AD33" s="92"/>
      <c r="AE33" s="91"/>
      <c r="AF33" s="93"/>
      <c r="AG33" s="94"/>
      <c r="AH33" s="94"/>
      <c r="AI33" s="85">
        <v>0</v>
      </c>
      <c r="AJ33" s="83">
        <v>45516</v>
      </c>
      <c r="AK33" s="83"/>
      <c r="AL33" s="81"/>
      <c r="AM33" s="95"/>
    </row>
    <row r="34" spans="2:39" ht="15.6" x14ac:dyDescent="0.3">
      <c r="B34" s="111" t="s">
        <v>445</v>
      </c>
      <c r="C34" s="112" t="s">
        <v>644</v>
      </c>
      <c r="D34" s="113" t="s">
        <v>811</v>
      </c>
      <c r="E34" s="114">
        <v>45554</v>
      </c>
      <c r="F34" s="115">
        <v>54.9</v>
      </c>
      <c r="G34" s="115">
        <v>57.05</v>
      </c>
      <c r="H34" s="116">
        <f t="shared" si="0"/>
        <v>0.96231375985977219</v>
      </c>
      <c r="I34" s="114">
        <v>45547</v>
      </c>
      <c r="J34" s="117">
        <v>1.5386932271</v>
      </c>
      <c r="K34" s="71"/>
      <c r="L34" s="118">
        <v>-1.2589928056E-2</v>
      </c>
      <c r="M34" s="119">
        <v>8.0582927875999999E-4</v>
      </c>
      <c r="N34" s="119">
        <v>9.1443543609999997E-2</v>
      </c>
      <c r="O34" s="119">
        <v>0.15778449312000001</v>
      </c>
      <c r="P34" s="119"/>
      <c r="Q34" s="119"/>
      <c r="R34" s="119"/>
      <c r="S34" s="119"/>
      <c r="T34" s="120">
        <v>0.13799774996</v>
      </c>
      <c r="U34" s="71"/>
      <c r="V34" s="121"/>
      <c r="W34" s="122"/>
      <c r="X34" s="122">
        <v>1.4005602241E-2</v>
      </c>
      <c r="Y34" s="122">
        <v>-1.4955134595999999E-2</v>
      </c>
      <c r="Z34" s="122">
        <v>3.8022857751999997E-2</v>
      </c>
      <c r="AA34" s="122">
        <v>-3.4974820768000001E-2</v>
      </c>
      <c r="AB34" s="122">
        <v>0.13799774996</v>
      </c>
      <c r="AC34" s="122">
        <v>0.13799774996</v>
      </c>
      <c r="AD34" s="123">
        <v>9</v>
      </c>
      <c r="AE34" s="122"/>
      <c r="AF34" s="124"/>
      <c r="AG34" s="125"/>
      <c r="AH34" s="125"/>
      <c r="AI34" s="116">
        <v>-4.9878565331999997E-2</v>
      </c>
      <c r="AJ34" s="114">
        <v>45203</v>
      </c>
      <c r="AK34" s="114">
        <v>45233</v>
      </c>
      <c r="AL34" s="112">
        <v>127</v>
      </c>
      <c r="AM34" s="126">
        <v>45393</v>
      </c>
    </row>
    <row r="35" spans="2:39" ht="15.6" x14ac:dyDescent="0.3">
      <c r="B35" s="63" t="s">
        <v>287</v>
      </c>
      <c r="C35" s="81" t="s">
        <v>378</v>
      </c>
      <c r="D35" s="82" t="s">
        <v>335</v>
      </c>
      <c r="E35" s="83">
        <v>45554</v>
      </c>
      <c r="F35" s="84">
        <v>13.44</v>
      </c>
      <c r="G35" s="84">
        <v>14.17</v>
      </c>
      <c r="H35" s="85">
        <f t="shared" si="0"/>
        <v>0.9484827099505998</v>
      </c>
      <c r="I35" s="83">
        <v>45532</v>
      </c>
      <c r="J35" s="86">
        <v>61.614033067999998</v>
      </c>
      <c r="K35" s="71"/>
      <c r="L35" s="87">
        <v>5.9880239513999999E-3</v>
      </c>
      <c r="M35" s="88">
        <v>-2.4673439767999999E-2</v>
      </c>
      <c r="N35" s="88">
        <v>2.4390243903E-2</v>
      </c>
      <c r="O35" s="88">
        <v>9.6247960849999994E-2</v>
      </c>
      <c r="P35" s="88">
        <v>0.27272727273000003</v>
      </c>
      <c r="Q35" s="88"/>
      <c r="R35" s="88"/>
      <c r="S35" s="88"/>
      <c r="T35" s="89">
        <v>-5.9171597631999997E-3</v>
      </c>
      <c r="U35" s="71"/>
      <c r="V35" s="90">
        <v>0.16379689539</v>
      </c>
      <c r="W35" s="91">
        <v>1.6951289763000001E-2</v>
      </c>
      <c r="X35" s="91">
        <v>5.3151100987000002E-2</v>
      </c>
      <c r="Y35" s="91">
        <v>-2.8931750741999999E-2</v>
      </c>
      <c r="Z35" s="91">
        <v>7.8073089700000001E-2</v>
      </c>
      <c r="AA35" s="91">
        <v>-4.4096728306999997E-2</v>
      </c>
      <c r="AB35" s="91">
        <v>0.21364452423999999</v>
      </c>
      <c r="AC35" s="91">
        <v>-5.9171597631999997E-3</v>
      </c>
      <c r="AD35" s="92">
        <v>7</v>
      </c>
      <c r="AE35" s="91">
        <v>0.49003984064</v>
      </c>
      <c r="AF35" s="93">
        <v>-4.2683458829000001E-4</v>
      </c>
      <c r="AG35" s="94"/>
      <c r="AH35" s="94"/>
      <c r="AI35" s="85">
        <v>-8.2232011746999997E-2</v>
      </c>
      <c r="AJ35" s="83">
        <v>45420</v>
      </c>
      <c r="AK35" s="83">
        <v>45460</v>
      </c>
      <c r="AL35" s="81">
        <v>35</v>
      </c>
      <c r="AM35" s="95">
        <v>45470</v>
      </c>
    </row>
    <row r="36" spans="2:39" ht="15.6" x14ac:dyDescent="0.3">
      <c r="B36" s="111" t="s">
        <v>288</v>
      </c>
      <c r="C36" s="112" t="s">
        <v>379</v>
      </c>
      <c r="D36" s="113" t="s">
        <v>336</v>
      </c>
      <c r="E36" s="114">
        <v>45554</v>
      </c>
      <c r="F36" s="115">
        <v>13.51</v>
      </c>
      <c r="G36" s="115">
        <v>14</v>
      </c>
      <c r="H36" s="116">
        <f t="shared" si="0"/>
        <v>0.96499999999999997</v>
      </c>
      <c r="I36" s="114">
        <v>45537</v>
      </c>
      <c r="J36" s="117">
        <v>75.392956853000001</v>
      </c>
      <c r="K36" s="71"/>
      <c r="L36" s="118">
        <v>1.0471204188000001E-2</v>
      </c>
      <c r="M36" s="119">
        <v>2.271006813E-2</v>
      </c>
      <c r="N36" s="119">
        <v>0.19135802468999999</v>
      </c>
      <c r="O36" s="119">
        <v>0.41170323929000002</v>
      </c>
      <c r="P36" s="119">
        <v>0.56184971098000003</v>
      </c>
      <c r="Q36" s="119"/>
      <c r="R36" s="119"/>
      <c r="S36" s="119"/>
      <c r="T36" s="120">
        <v>0.32841691248999999</v>
      </c>
      <c r="U36" s="71"/>
      <c r="V36" s="121">
        <v>0.19459364942999999</v>
      </c>
      <c r="W36" s="122">
        <v>2.0127633371999999E-2</v>
      </c>
      <c r="X36" s="122">
        <v>4.9999999998999997E-2</v>
      </c>
      <c r="Y36" s="122">
        <v>-4.3715846994000003E-2</v>
      </c>
      <c r="Z36" s="122">
        <v>0.11361737677</v>
      </c>
      <c r="AA36" s="122">
        <v>-2.4548736463000001E-2</v>
      </c>
      <c r="AB36" s="122">
        <v>0.32841691248999999</v>
      </c>
      <c r="AC36" s="122">
        <v>-0.22894736841999999</v>
      </c>
      <c r="AD36" s="123">
        <v>9</v>
      </c>
      <c r="AE36" s="122">
        <v>0.51792828685000003</v>
      </c>
      <c r="AF36" s="124">
        <v>1.5202902975000001</v>
      </c>
      <c r="AG36" s="125"/>
      <c r="AH36" s="125"/>
      <c r="AI36" s="116">
        <v>-8.1108829569999999E-2</v>
      </c>
      <c r="AJ36" s="114">
        <v>45205</v>
      </c>
      <c r="AK36" s="114">
        <v>45226</v>
      </c>
      <c r="AL36" s="112">
        <v>30</v>
      </c>
      <c r="AM36" s="126">
        <v>45252</v>
      </c>
    </row>
    <row r="37" spans="2:39" ht="15.6" x14ac:dyDescent="0.3">
      <c r="B37" s="63" t="s">
        <v>289</v>
      </c>
      <c r="C37" s="81" t="s">
        <v>380</v>
      </c>
      <c r="D37" s="82" t="s">
        <v>337</v>
      </c>
      <c r="E37" s="83">
        <v>45554</v>
      </c>
      <c r="F37" s="84">
        <v>7.52</v>
      </c>
      <c r="G37" s="84">
        <v>8.59</v>
      </c>
      <c r="H37" s="85">
        <f t="shared" si="0"/>
        <v>0.87543655413271237</v>
      </c>
      <c r="I37" s="83">
        <v>45287</v>
      </c>
      <c r="J37" s="86">
        <v>70.938284064000001</v>
      </c>
      <c r="K37" s="71"/>
      <c r="L37" s="87">
        <v>-1.5706806282999999E-2</v>
      </c>
      <c r="M37" s="88">
        <v>-4.8101265823999997E-2</v>
      </c>
      <c r="N37" s="88">
        <v>-6.5838509316999999E-2</v>
      </c>
      <c r="O37" s="88">
        <v>-4.6894803550000003E-2</v>
      </c>
      <c r="P37" s="88">
        <v>-8.7378640777E-2</v>
      </c>
      <c r="Q37" s="88">
        <v>-0.27692307692000001</v>
      </c>
      <c r="R37" s="88"/>
      <c r="S37" s="88"/>
      <c r="T37" s="89">
        <v>-0.11529411764</v>
      </c>
      <c r="U37" s="71"/>
      <c r="V37" s="90">
        <v>0.21988089165999999</v>
      </c>
      <c r="W37" s="91">
        <v>2.2756083634000002E-2</v>
      </c>
      <c r="X37" s="91">
        <v>5.5900621116999998E-2</v>
      </c>
      <c r="Y37" s="91">
        <v>-5.1249999999999997E-2</v>
      </c>
      <c r="Z37" s="91">
        <v>0.12201963534</v>
      </c>
      <c r="AA37" s="91">
        <v>-7.4025974026000002E-2</v>
      </c>
      <c r="AB37" s="91">
        <v>0.15332428765</v>
      </c>
      <c r="AC37" s="91">
        <v>-0.15189873417999999</v>
      </c>
      <c r="AD37" s="92">
        <v>6</v>
      </c>
      <c r="AE37" s="91"/>
      <c r="AF37" s="93">
        <v>-0.66847462095999999</v>
      </c>
      <c r="AG37" s="94"/>
      <c r="AH37" s="94"/>
      <c r="AI37" s="85">
        <v>-0.19091967403999999</v>
      </c>
      <c r="AJ37" s="83">
        <v>45287</v>
      </c>
      <c r="AK37" s="83">
        <v>45462</v>
      </c>
      <c r="AL37" s="81"/>
      <c r="AM37" s="95"/>
    </row>
    <row r="38" spans="2:39" ht="15.6" x14ac:dyDescent="0.3">
      <c r="B38" s="111" t="s">
        <v>5</v>
      </c>
      <c r="C38" s="112" t="s">
        <v>22</v>
      </c>
      <c r="D38" s="113" t="s">
        <v>20</v>
      </c>
      <c r="E38" s="114">
        <v>45554</v>
      </c>
      <c r="F38" s="115">
        <v>130.44999999999999</v>
      </c>
      <c r="G38" s="115">
        <v>134.9</v>
      </c>
      <c r="H38" s="116">
        <f t="shared" si="0"/>
        <v>0.9670126019273535</v>
      </c>
      <c r="I38" s="114">
        <v>45532</v>
      </c>
      <c r="J38" s="117">
        <v>60.795971713</v>
      </c>
      <c r="K38" s="71"/>
      <c r="L38" s="118">
        <v>-4.6543567842000002E-3</v>
      </c>
      <c r="M38" s="119">
        <v>-1.9320402947E-2</v>
      </c>
      <c r="N38" s="119">
        <v>4.3683494678999998E-2</v>
      </c>
      <c r="O38" s="119">
        <v>0.12875313662999999</v>
      </c>
      <c r="P38" s="119">
        <v>0.18850218659000001</v>
      </c>
      <c r="Q38" s="119">
        <v>0.19525380245000001</v>
      </c>
      <c r="R38" s="119">
        <v>0.35321576763000001</v>
      </c>
      <c r="S38" s="119">
        <v>0.27293130367000001</v>
      </c>
      <c r="T38" s="120">
        <v>-7.3053801078999999E-3</v>
      </c>
      <c r="U38" s="71"/>
      <c r="V38" s="121">
        <v>0.12637478471999999</v>
      </c>
      <c r="W38" s="122">
        <v>1.3070209518E-2</v>
      </c>
      <c r="X38" s="122">
        <v>2.5602409638E-2</v>
      </c>
      <c r="Y38" s="122">
        <v>-2.1219931271000001E-2</v>
      </c>
      <c r="Z38" s="122">
        <v>0.12319884725999999</v>
      </c>
      <c r="AA38" s="122">
        <v>-4.7256677572999999E-2</v>
      </c>
      <c r="AB38" s="122">
        <v>0.38440239963</v>
      </c>
      <c r="AC38" s="122">
        <v>-0.14229170790000001</v>
      </c>
      <c r="AD38" s="123">
        <v>6</v>
      </c>
      <c r="AE38" s="122">
        <v>0.52589641434000001</v>
      </c>
      <c r="AF38" s="124">
        <v>0.19071579550000001</v>
      </c>
      <c r="AG38" s="125">
        <v>0.99975895157000005</v>
      </c>
      <c r="AH38" s="125">
        <v>0.98483172348000003</v>
      </c>
      <c r="AI38" s="116">
        <v>-0.11034167871</v>
      </c>
      <c r="AJ38" s="114">
        <v>45288</v>
      </c>
      <c r="AK38" s="114">
        <v>45460</v>
      </c>
      <c r="AL38" s="112">
        <v>158</v>
      </c>
      <c r="AM38" s="126">
        <v>45519</v>
      </c>
    </row>
    <row r="39" spans="2:39" ht="15.6" x14ac:dyDescent="0.3">
      <c r="B39" s="63" t="s">
        <v>446</v>
      </c>
      <c r="C39" s="81" t="s">
        <v>645</v>
      </c>
      <c r="D39" s="82" t="s">
        <v>812</v>
      </c>
      <c r="E39" s="83">
        <v>45554</v>
      </c>
      <c r="F39" s="84">
        <v>13.78</v>
      </c>
      <c r="G39" s="84">
        <v>16.03</v>
      </c>
      <c r="H39" s="85">
        <f t="shared" si="0"/>
        <v>0.85963817841547085</v>
      </c>
      <c r="I39" s="83">
        <v>45364</v>
      </c>
      <c r="J39" s="86">
        <v>77.962513426000001</v>
      </c>
      <c r="K39" s="71"/>
      <c r="L39" s="87">
        <v>6.4092664093999996E-2</v>
      </c>
      <c r="M39" s="88">
        <v>5.9999999998999999E-2</v>
      </c>
      <c r="N39" s="88">
        <v>-4.1724617525E-2</v>
      </c>
      <c r="O39" s="88">
        <v>1.3395585739</v>
      </c>
      <c r="P39" s="88">
        <v>1.6347992352</v>
      </c>
      <c r="Q39" s="88"/>
      <c r="R39" s="88"/>
      <c r="S39" s="88"/>
      <c r="T39" s="89">
        <v>0.47854077252999999</v>
      </c>
      <c r="U39" s="71"/>
      <c r="V39" s="90">
        <v>0.47512486140999999</v>
      </c>
      <c r="W39" s="91">
        <v>4.9167310738E-2</v>
      </c>
      <c r="X39" s="91">
        <v>0.10038986354</v>
      </c>
      <c r="Y39" s="91">
        <v>-0.14648829430999999</v>
      </c>
      <c r="Z39" s="91">
        <v>0.42857142857000002</v>
      </c>
      <c r="AA39" s="91">
        <v>-0.16098484849</v>
      </c>
      <c r="AB39" s="91">
        <v>0.93762993763000002</v>
      </c>
      <c r="AC39" s="91">
        <v>0.47854077252999999</v>
      </c>
      <c r="AD39" s="92">
        <v>9</v>
      </c>
      <c r="AE39" s="91">
        <v>0.52191235059999996</v>
      </c>
      <c r="AF39" s="93">
        <v>2.8675929461999998</v>
      </c>
      <c r="AG39" s="94"/>
      <c r="AH39" s="94"/>
      <c r="AI39" s="85">
        <v>-0.24142233313</v>
      </c>
      <c r="AJ39" s="83">
        <v>45364</v>
      </c>
      <c r="AK39" s="83">
        <v>45541</v>
      </c>
      <c r="AL39" s="81"/>
      <c r="AM39" s="95"/>
    </row>
    <row r="40" spans="2:39" ht="15.6" x14ac:dyDescent="0.3">
      <c r="B40" s="111" t="s">
        <v>447</v>
      </c>
      <c r="C40" s="112" t="s">
        <v>646</v>
      </c>
      <c r="D40" s="113" t="s">
        <v>813</v>
      </c>
      <c r="E40" s="114">
        <v>45554</v>
      </c>
      <c r="F40" s="115">
        <v>23.7</v>
      </c>
      <c r="G40" s="115">
        <v>43.5</v>
      </c>
      <c r="H40" s="116">
        <f t="shared" si="0"/>
        <v>0.54482758620689653</v>
      </c>
      <c r="I40" s="114">
        <v>45362</v>
      </c>
      <c r="J40" s="117">
        <v>195.26688214999999</v>
      </c>
      <c r="K40" s="71"/>
      <c r="L40" s="118">
        <v>7.1913161466000006E-2</v>
      </c>
      <c r="M40" s="119">
        <v>3.2229965158000001E-2</v>
      </c>
      <c r="N40" s="119">
        <v>-0.37068507699999997</v>
      </c>
      <c r="O40" s="119">
        <v>0.47571606476</v>
      </c>
      <c r="P40" s="119">
        <v>0.19035660471999999</v>
      </c>
      <c r="Q40" s="119"/>
      <c r="R40" s="119"/>
      <c r="S40" s="119"/>
      <c r="T40" s="120">
        <v>-0.14992826399</v>
      </c>
      <c r="U40" s="71"/>
      <c r="V40" s="121">
        <v>0.67438030033999996</v>
      </c>
      <c r="W40" s="122">
        <v>6.9996172455999997E-2</v>
      </c>
      <c r="X40" s="122">
        <v>0.13893805309999999</v>
      </c>
      <c r="Y40" s="122">
        <v>-0.16635791034</v>
      </c>
      <c r="Z40" s="122">
        <v>0.56547619047999997</v>
      </c>
      <c r="AA40" s="122">
        <v>-0.34460627006</v>
      </c>
      <c r="AB40" s="122">
        <v>0.81865622961999995</v>
      </c>
      <c r="AC40" s="122">
        <v>-0.14992826399</v>
      </c>
      <c r="AD40" s="123">
        <v>6</v>
      </c>
      <c r="AE40" s="122">
        <v>0.48605577689000001</v>
      </c>
      <c r="AF40" s="124">
        <v>0.98875974045000004</v>
      </c>
      <c r="AG40" s="125"/>
      <c r="AH40" s="125"/>
      <c r="AI40" s="116">
        <v>-0.49655172413999998</v>
      </c>
      <c r="AJ40" s="114">
        <v>45362</v>
      </c>
      <c r="AK40" s="114">
        <v>45541</v>
      </c>
      <c r="AL40" s="112"/>
      <c r="AM40" s="126"/>
    </row>
    <row r="41" spans="2:39" ht="15.6" x14ac:dyDescent="0.3">
      <c r="B41" s="63" t="s">
        <v>51</v>
      </c>
      <c r="C41" s="81" t="s">
        <v>120</v>
      </c>
      <c r="D41" s="82" t="s">
        <v>93</v>
      </c>
      <c r="E41" s="83">
        <v>45554</v>
      </c>
      <c r="F41" s="84">
        <v>135.22</v>
      </c>
      <c r="G41" s="84">
        <v>139.37</v>
      </c>
      <c r="H41" s="85">
        <f t="shared" si="0"/>
        <v>0.97022314701872714</v>
      </c>
      <c r="I41" s="83">
        <v>45532</v>
      </c>
      <c r="J41" s="86">
        <v>4151.5079287999997</v>
      </c>
      <c r="K41" s="71"/>
      <c r="L41" s="87">
        <v>-4.9304584581000002E-3</v>
      </c>
      <c r="M41" s="88">
        <v>-1.8366606170999999E-2</v>
      </c>
      <c r="N41" s="88">
        <v>4.7080687625999998E-2</v>
      </c>
      <c r="O41" s="88">
        <v>0.13401543106</v>
      </c>
      <c r="P41" s="88">
        <v>0.20259694059</v>
      </c>
      <c r="Q41" s="88">
        <v>0.21045564408</v>
      </c>
      <c r="R41" s="88">
        <v>0.37460607908999999</v>
      </c>
      <c r="S41" s="88">
        <v>0.29670118910999999</v>
      </c>
      <c r="T41" s="89">
        <v>-5.4427772874999997E-3</v>
      </c>
      <c r="U41" s="71"/>
      <c r="V41" s="90">
        <v>0.12808335940999999</v>
      </c>
      <c r="W41" s="91">
        <v>1.3248276785000001E-2</v>
      </c>
      <c r="X41" s="91">
        <v>2.7085124677E-2</v>
      </c>
      <c r="Y41" s="91">
        <v>-2.2481265612E-2</v>
      </c>
      <c r="Z41" s="91">
        <v>0.12592786655999999</v>
      </c>
      <c r="AA41" s="91">
        <v>-4.7366872609000001E-2</v>
      </c>
      <c r="AB41" s="91">
        <v>0.23174488132000001</v>
      </c>
      <c r="AC41" s="91">
        <v>-0.11870805369</v>
      </c>
      <c r="AD41" s="92">
        <v>6</v>
      </c>
      <c r="AE41" s="91">
        <v>0.52191235059999996</v>
      </c>
      <c r="AF41" s="93">
        <v>0.22730180298</v>
      </c>
      <c r="AG41" s="94">
        <v>0.99978543669999997</v>
      </c>
      <c r="AH41" s="94">
        <v>1.0059854717000001</v>
      </c>
      <c r="AI41" s="85">
        <v>-0.11241820454</v>
      </c>
      <c r="AJ41" s="83">
        <v>45287</v>
      </c>
      <c r="AK41" s="83">
        <v>45460</v>
      </c>
      <c r="AL41" s="81">
        <v>159</v>
      </c>
      <c r="AM41" s="95">
        <v>45519</v>
      </c>
    </row>
    <row r="42" spans="2:39" ht="15.6" x14ac:dyDescent="0.3">
      <c r="B42" s="111" t="s">
        <v>290</v>
      </c>
      <c r="C42" s="112" t="s">
        <v>381</v>
      </c>
      <c r="D42" s="113" t="s">
        <v>338</v>
      </c>
      <c r="E42" s="114">
        <v>45554</v>
      </c>
      <c r="F42" s="115">
        <v>15.27</v>
      </c>
      <c r="G42" s="115">
        <v>16.239999999999998</v>
      </c>
      <c r="H42" s="116">
        <f t="shared" si="0"/>
        <v>0.94027093596059119</v>
      </c>
      <c r="I42" s="114">
        <v>45475</v>
      </c>
      <c r="J42" s="117">
        <v>352.39481848999998</v>
      </c>
      <c r="K42" s="71"/>
      <c r="L42" s="118">
        <v>9.2531394585000006E-3</v>
      </c>
      <c r="M42" s="119">
        <v>-6.5061808709E-3</v>
      </c>
      <c r="N42" s="119">
        <v>0.19296874999999999</v>
      </c>
      <c r="O42" s="119">
        <v>0.83533653846</v>
      </c>
      <c r="P42" s="119">
        <v>1.4315286624000001</v>
      </c>
      <c r="Q42" s="119">
        <v>0.47536231884000002</v>
      </c>
      <c r="R42" s="119"/>
      <c r="S42" s="119"/>
      <c r="T42" s="120">
        <v>0.57585139319</v>
      </c>
      <c r="U42" s="71"/>
      <c r="V42" s="121">
        <v>0.25369390863000002</v>
      </c>
      <c r="W42" s="122">
        <v>2.6342259260999999E-2</v>
      </c>
      <c r="X42" s="122">
        <v>7.5555555555000001E-2</v>
      </c>
      <c r="Y42" s="122">
        <v>-6.0138781804000001E-2</v>
      </c>
      <c r="Z42" s="122">
        <v>0.13873370576999999</v>
      </c>
      <c r="AA42" s="122">
        <v>-3.1274433150000003E-2</v>
      </c>
      <c r="AB42" s="122">
        <v>0.61499999999999999</v>
      </c>
      <c r="AC42" s="122">
        <v>-0.40886699507000002</v>
      </c>
      <c r="AD42" s="123">
        <v>9</v>
      </c>
      <c r="AE42" s="122">
        <v>0.55776892430000002</v>
      </c>
      <c r="AF42" s="124">
        <v>2.7836260451000001</v>
      </c>
      <c r="AG42" s="125"/>
      <c r="AH42" s="125"/>
      <c r="AI42" s="116">
        <v>-0.12623152708999999</v>
      </c>
      <c r="AJ42" s="114">
        <v>45475</v>
      </c>
      <c r="AK42" s="114">
        <v>45511</v>
      </c>
      <c r="AL42" s="112"/>
      <c r="AM42" s="126"/>
    </row>
    <row r="43" spans="2:39" ht="15.6" x14ac:dyDescent="0.3">
      <c r="B43" s="63" t="s">
        <v>448</v>
      </c>
      <c r="C43" s="81" t="s">
        <v>647</v>
      </c>
      <c r="D43" s="82" t="s">
        <v>814</v>
      </c>
      <c r="E43" s="83">
        <v>45554</v>
      </c>
      <c r="F43" s="84">
        <v>112.97</v>
      </c>
      <c r="G43" s="84"/>
      <c r="H43" s="85" t="str">
        <f t="shared" si="0"/>
        <v/>
      </c>
      <c r="I43" s="83"/>
      <c r="J43" s="86"/>
      <c r="K43" s="71"/>
      <c r="L43" s="87">
        <v>8.9309636514E-3</v>
      </c>
      <c r="M43" s="88">
        <v>2.2894987437999999E-2</v>
      </c>
      <c r="N43" s="88">
        <v>0.16854282789</v>
      </c>
      <c r="O43" s="88"/>
      <c r="P43" s="88"/>
      <c r="Q43" s="88"/>
      <c r="R43" s="88"/>
      <c r="S43" s="88"/>
      <c r="T43" s="89">
        <v>0.27723643395000003</v>
      </c>
      <c r="U43" s="71"/>
      <c r="V43" s="90"/>
      <c r="W43" s="91"/>
      <c r="X43" s="91">
        <v>2.5229981737000001E-2</v>
      </c>
      <c r="Y43" s="91">
        <v>-4.1404140414999999E-2</v>
      </c>
      <c r="Z43" s="91">
        <v>7.2302069928000007E-2</v>
      </c>
      <c r="AA43" s="91">
        <v>-2.3088896575999999E-2</v>
      </c>
      <c r="AB43" s="91">
        <v>0.27723643395000003</v>
      </c>
      <c r="AC43" s="91">
        <v>0.27723643395000003</v>
      </c>
      <c r="AD43" s="92"/>
      <c r="AE43" s="91"/>
      <c r="AF43" s="93"/>
      <c r="AG43" s="94"/>
      <c r="AH43" s="94"/>
      <c r="AI43" s="85">
        <v>-6.4109165807999996E-2</v>
      </c>
      <c r="AJ43" s="83">
        <v>45505</v>
      </c>
      <c r="AK43" s="83">
        <v>45516</v>
      </c>
      <c r="AL43" s="81">
        <v>21</v>
      </c>
      <c r="AM43" s="95">
        <v>45534</v>
      </c>
    </row>
    <row r="44" spans="2:39" ht="15.6" x14ac:dyDescent="0.3">
      <c r="B44" s="111" t="s">
        <v>52</v>
      </c>
      <c r="C44" s="112" t="s">
        <v>121</v>
      </c>
      <c r="D44" s="113" t="s">
        <v>94</v>
      </c>
      <c r="E44" s="114">
        <v>45554</v>
      </c>
      <c r="F44" s="115">
        <v>107.67</v>
      </c>
      <c r="G44" s="115">
        <v>113.1</v>
      </c>
      <c r="H44" s="116">
        <f t="shared" si="0"/>
        <v>0.95198938992042448</v>
      </c>
      <c r="I44" s="114">
        <v>45287</v>
      </c>
      <c r="J44" s="117">
        <v>36.442613864999998</v>
      </c>
      <c r="K44" s="71"/>
      <c r="L44" s="118">
        <v>-1.1022320198E-2</v>
      </c>
      <c r="M44" s="119">
        <v>-2.1181818182E-2</v>
      </c>
      <c r="N44" s="119">
        <v>2.7940765576E-3</v>
      </c>
      <c r="O44" s="119">
        <v>7.2303555421999996E-2</v>
      </c>
      <c r="P44" s="119">
        <v>4.9824492980000003E-2</v>
      </c>
      <c r="Q44" s="119">
        <v>-2.3224167649E-2</v>
      </c>
      <c r="R44" s="119"/>
      <c r="S44" s="119"/>
      <c r="T44" s="120">
        <v>-4.6661944394000003E-2</v>
      </c>
      <c r="U44" s="71"/>
      <c r="V44" s="121">
        <v>0.1718867707</v>
      </c>
      <c r="W44" s="122">
        <v>1.781708223E-2</v>
      </c>
      <c r="X44" s="122">
        <v>4.4732576984000003E-2</v>
      </c>
      <c r="Y44" s="122">
        <v>-2.4042823445E-2</v>
      </c>
      <c r="Z44" s="122">
        <v>0.13297698265999999</v>
      </c>
      <c r="AA44" s="122">
        <v>-6.2966370233000002E-2</v>
      </c>
      <c r="AB44" s="122">
        <v>0.26331096196999998</v>
      </c>
      <c r="AC44" s="122">
        <v>-0.13254414904</v>
      </c>
      <c r="AD44" s="123">
        <v>6</v>
      </c>
      <c r="AE44" s="122"/>
      <c r="AF44" s="124">
        <v>0.37227862182999999</v>
      </c>
      <c r="AG44" s="125"/>
      <c r="AH44" s="125"/>
      <c r="AI44" s="116">
        <v>-0.16100795756</v>
      </c>
      <c r="AJ44" s="114">
        <v>45287</v>
      </c>
      <c r="AK44" s="114">
        <v>45460</v>
      </c>
      <c r="AL44" s="112"/>
      <c r="AM44" s="126"/>
    </row>
    <row r="45" spans="2:39" ht="15.6" x14ac:dyDescent="0.3">
      <c r="B45" s="63" t="s">
        <v>449</v>
      </c>
      <c r="C45" s="81" t="s">
        <v>648</v>
      </c>
      <c r="D45" s="82" t="s">
        <v>815</v>
      </c>
      <c r="E45" s="83">
        <v>45554</v>
      </c>
      <c r="F45" s="84">
        <v>94.07</v>
      </c>
      <c r="G45" s="84">
        <v>107.84</v>
      </c>
      <c r="H45" s="85">
        <f t="shared" si="0"/>
        <v>0.87231083086053407</v>
      </c>
      <c r="I45" s="83">
        <v>45364</v>
      </c>
      <c r="J45" s="86">
        <v>406.69244250999998</v>
      </c>
      <c r="K45" s="71"/>
      <c r="L45" s="87">
        <v>4.1749723145000001E-2</v>
      </c>
      <c r="M45" s="88">
        <v>7.7672127391000004E-2</v>
      </c>
      <c r="N45" s="88">
        <v>-2.0104166667E-2</v>
      </c>
      <c r="O45" s="88">
        <v>1.4638554216999999</v>
      </c>
      <c r="P45" s="88"/>
      <c r="Q45" s="88"/>
      <c r="R45" s="88"/>
      <c r="S45" s="88"/>
      <c r="T45" s="89">
        <v>0.52984225077000002</v>
      </c>
      <c r="U45" s="71"/>
      <c r="V45" s="90">
        <v>0.52984255838000005</v>
      </c>
      <c r="W45" s="91">
        <v>5.5332027009000001E-2</v>
      </c>
      <c r="X45" s="91">
        <v>0.14906924795000001</v>
      </c>
      <c r="Y45" s="91">
        <v>-9.9663711402999997E-2</v>
      </c>
      <c r="Z45" s="91">
        <v>0.49114091736999999</v>
      </c>
      <c r="AA45" s="91">
        <v>-0.10443813069000001</v>
      </c>
      <c r="AB45" s="91">
        <v>1.3523335884000001</v>
      </c>
      <c r="AC45" s="91">
        <v>0.52984225077000002</v>
      </c>
      <c r="AD45" s="92">
        <v>8</v>
      </c>
      <c r="AE45" s="91">
        <v>0.54183266931999996</v>
      </c>
      <c r="AF45" s="93">
        <v>2.9171527183000001</v>
      </c>
      <c r="AG45" s="94"/>
      <c r="AH45" s="94"/>
      <c r="AI45" s="85">
        <v>-0.23979970326</v>
      </c>
      <c r="AJ45" s="83">
        <v>45364</v>
      </c>
      <c r="AK45" s="83">
        <v>45541</v>
      </c>
      <c r="AL45" s="81"/>
      <c r="AM45" s="95"/>
    </row>
    <row r="46" spans="2:39" ht="15.6" x14ac:dyDescent="0.3">
      <c r="B46" s="111" t="s">
        <v>291</v>
      </c>
      <c r="C46" s="112" t="s">
        <v>382</v>
      </c>
      <c r="D46" s="113" t="s">
        <v>339</v>
      </c>
      <c r="E46" s="114">
        <v>45554</v>
      </c>
      <c r="F46" s="115">
        <v>10.68</v>
      </c>
      <c r="G46" s="115">
        <v>10.98</v>
      </c>
      <c r="H46" s="116">
        <f t="shared" si="0"/>
        <v>0.97267759562841527</v>
      </c>
      <c r="I46" s="114">
        <v>45524</v>
      </c>
      <c r="J46" s="117">
        <v>19.685925896000001</v>
      </c>
      <c r="K46" s="71"/>
      <c r="L46" s="118">
        <v>-8.3565459618000007E-3</v>
      </c>
      <c r="M46" s="119">
        <v>-2.4657534246999999E-2</v>
      </c>
      <c r="N46" s="119">
        <v>5.6497175137000004E-3</v>
      </c>
      <c r="O46" s="119">
        <v>8.2066869301000003E-2</v>
      </c>
      <c r="P46" s="119">
        <v>0.14102564103000001</v>
      </c>
      <c r="Q46" s="119"/>
      <c r="R46" s="119"/>
      <c r="S46" s="119"/>
      <c r="T46" s="120">
        <v>-8.3565459618000007E-3</v>
      </c>
      <c r="U46" s="71"/>
      <c r="V46" s="121">
        <v>0.16314314395999999</v>
      </c>
      <c r="W46" s="122">
        <v>1.6894173738E-2</v>
      </c>
      <c r="X46" s="122">
        <v>3.6637931034000003E-2</v>
      </c>
      <c r="Y46" s="122">
        <v>-2.6794258373E-2</v>
      </c>
      <c r="Z46" s="122">
        <v>0.11232279170999999</v>
      </c>
      <c r="AA46" s="122">
        <v>-6.2372188139000001E-2</v>
      </c>
      <c r="AB46" s="122">
        <v>0.24652777778000001</v>
      </c>
      <c r="AC46" s="122">
        <v>-0.14708785785</v>
      </c>
      <c r="AD46" s="123">
        <v>7</v>
      </c>
      <c r="AE46" s="122"/>
      <c r="AF46" s="124">
        <v>-9.9228150979999999E-2</v>
      </c>
      <c r="AG46" s="125"/>
      <c r="AH46" s="125"/>
      <c r="AI46" s="116">
        <v>-9.7222222221999999E-2</v>
      </c>
      <c r="AJ46" s="114">
        <v>45371</v>
      </c>
      <c r="AK46" s="114">
        <v>45457</v>
      </c>
      <c r="AL46" s="112">
        <v>105</v>
      </c>
      <c r="AM46" s="126">
        <v>45523</v>
      </c>
    </row>
    <row r="47" spans="2:39" ht="15.6" x14ac:dyDescent="0.3">
      <c r="B47" s="63" t="s">
        <v>450</v>
      </c>
      <c r="C47" s="81" t="s">
        <v>649</v>
      </c>
      <c r="D47" s="82" t="s">
        <v>816</v>
      </c>
      <c r="E47" s="83">
        <v>45554</v>
      </c>
      <c r="F47" s="84">
        <v>130.4</v>
      </c>
      <c r="G47" s="84">
        <v>133.66999999999999</v>
      </c>
      <c r="H47" s="85">
        <f t="shared" si="0"/>
        <v>0.97553676965661718</v>
      </c>
      <c r="I47" s="83">
        <v>45530</v>
      </c>
      <c r="J47" s="86">
        <v>149.20370462</v>
      </c>
      <c r="K47" s="71"/>
      <c r="L47" s="87">
        <v>-5.6428244625000004E-3</v>
      </c>
      <c r="M47" s="88">
        <v>-1.9548872181000002E-2</v>
      </c>
      <c r="N47" s="88">
        <v>3.4674283899E-2</v>
      </c>
      <c r="O47" s="88">
        <v>0.1136732428</v>
      </c>
      <c r="P47" s="88">
        <v>0.18480828638999999</v>
      </c>
      <c r="Q47" s="88"/>
      <c r="R47" s="88"/>
      <c r="S47" s="88"/>
      <c r="T47" s="89">
        <v>-1.8958772193999999E-2</v>
      </c>
      <c r="U47" s="71"/>
      <c r="V47" s="90">
        <v>0.13482221631999999</v>
      </c>
      <c r="W47" s="91">
        <v>1.3946315565999999E-2</v>
      </c>
      <c r="X47" s="91">
        <v>3.1372549020000001E-2</v>
      </c>
      <c r="Y47" s="91">
        <v>-2.1142958244999999E-2</v>
      </c>
      <c r="Z47" s="91">
        <v>0.13755656109</v>
      </c>
      <c r="AA47" s="91">
        <v>-5.4017454106999999E-2</v>
      </c>
      <c r="AB47" s="91">
        <v>0.30147850778000002</v>
      </c>
      <c r="AC47" s="91">
        <v>-1.8958772193999999E-2</v>
      </c>
      <c r="AD47" s="92">
        <v>6</v>
      </c>
      <c r="AE47" s="91"/>
      <c r="AF47" s="93">
        <v>0.24411794532</v>
      </c>
      <c r="AG47" s="94"/>
      <c r="AH47" s="94"/>
      <c r="AI47" s="85">
        <v>-0.13331327113999999</v>
      </c>
      <c r="AJ47" s="83">
        <v>45288</v>
      </c>
      <c r="AK47" s="83">
        <v>45456</v>
      </c>
      <c r="AL47" s="81">
        <v>160</v>
      </c>
      <c r="AM47" s="95">
        <v>45523</v>
      </c>
    </row>
    <row r="48" spans="2:39" ht="15.6" x14ac:dyDescent="0.3">
      <c r="B48" s="111" t="s">
        <v>451</v>
      </c>
      <c r="C48" s="112" t="s">
        <v>650</v>
      </c>
      <c r="D48" s="113" t="s">
        <v>817</v>
      </c>
      <c r="E48" s="114">
        <v>45554</v>
      </c>
      <c r="F48" s="115">
        <v>3.4</v>
      </c>
      <c r="G48" s="115">
        <v>6.92</v>
      </c>
      <c r="H48" s="116">
        <f t="shared" si="0"/>
        <v>0.4913294797687861</v>
      </c>
      <c r="I48" s="114">
        <v>45362</v>
      </c>
      <c r="J48" s="117">
        <v>66.976410716999993</v>
      </c>
      <c r="K48" s="71"/>
      <c r="L48" s="118">
        <v>6.25E-2</v>
      </c>
      <c r="M48" s="119">
        <v>2.7190332325999999E-2</v>
      </c>
      <c r="N48" s="119">
        <v>-0.35849056604000001</v>
      </c>
      <c r="O48" s="119">
        <v>0.33333333332999998</v>
      </c>
      <c r="P48" s="119">
        <v>-9.3333333332999993E-2</v>
      </c>
      <c r="Q48" s="119"/>
      <c r="R48" s="119"/>
      <c r="S48" s="119"/>
      <c r="T48" s="120">
        <v>-0.14572864322000001</v>
      </c>
      <c r="U48" s="71"/>
      <c r="V48" s="121">
        <v>0.64876960830999997</v>
      </c>
      <c r="W48" s="122">
        <v>6.7934142084000004E-2</v>
      </c>
      <c r="X48" s="122">
        <v>0.18733509235000001</v>
      </c>
      <c r="Y48" s="122">
        <v>-0.12224448897</v>
      </c>
      <c r="Z48" s="122">
        <v>0.40579710144999998</v>
      </c>
      <c r="AA48" s="122">
        <v>-0.36759581881999998</v>
      </c>
      <c r="AB48" s="122">
        <v>0.56078431373000004</v>
      </c>
      <c r="AC48" s="122">
        <v>-0.14572864322000001</v>
      </c>
      <c r="AD48" s="123">
        <v>7</v>
      </c>
      <c r="AE48" s="122">
        <v>0.48207171315000003</v>
      </c>
      <c r="AF48" s="124">
        <v>0.73704557169999996</v>
      </c>
      <c r="AG48" s="125"/>
      <c r="AH48" s="125"/>
      <c r="AI48" s="116">
        <v>-0.54624277457000003</v>
      </c>
      <c r="AJ48" s="114">
        <v>45362</v>
      </c>
      <c r="AK48" s="114">
        <v>45534</v>
      </c>
      <c r="AL48" s="112"/>
      <c r="AM48" s="126"/>
    </row>
    <row r="49" spans="2:39" ht="15.6" x14ac:dyDescent="0.3">
      <c r="B49" s="63" t="s">
        <v>452</v>
      </c>
      <c r="C49" s="81" t="s">
        <v>651</v>
      </c>
      <c r="D49" s="82" t="s">
        <v>818</v>
      </c>
      <c r="E49" s="83">
        <v>45369</v>
      </c>
      <c r="F49" s="84"/>
      <c r="G49" s="84">
        <v>52.891537264</v>
      </c>
      <c r="H49" s="85">
        <f t="shared" si="0"/>
        <v>0</v>
      </c>
      <c r="I49" s="83">
        <v>45369</v>
      </c>
      <c r="J49" s="86">
        <v>0.11084466135</v>
      </c>
      <c r="K49" s="71"/>
      <c r="L49" s="87"/>
      <c r="M49" s="88"/>
      <c r="N49" s="88"/>
      <c r="O49" s="88"/>
      <c r="P49" s="88"/>
      <c r="Q49" s="88"/>
      <c r="R49" s="88"/>
      <c r="S49" s="88"/>
      <c r="T49" s="89"/>
      <c r="U49" s="71"/>
      <c r="V49" s="90"/>
      <c r="W49" s="91"/>
      <c r="X49" s="91">
        <v>1.4955134595999999E-2</v>
      </c>
      <c r="Y49" s="91">
        <v>-6.1302681996999999E-3</v>
      </c>
      <c r="Z49" s="91">
        <v>7.2749691741000003E-2</v>
      </c>
      <c r="AA49" s="91">
        <v>2.7734606355999999E-3</v>
      </c>
      <c r="AB49" s="91">
        <v>9.4271902172999994E-2</v>
      </c>
      <c r="AC49" s="91">
        <v>9.0430916735999997E-2</v>
      </c>
      <c r="AD49" s="92"/>
      <c r="AE49" s="91"/>
      <c r="AF49" s="93"/>
      <c r="AG49" s="94"/>
      <c r="AH49" s="94"/>
      <c r="AI49" s="85">
        <v>-7.8585461692000005E-3</v>
      </c>
      <c r="AJ49" s="83">
        <v>45324</v>
      </c>
      <c r="AK49" s="83">
        <v>45328</v>
      </c>
      <c r="AL49" s="81">
        <v>15</v>
      </c>
      <c r="AM49" s="95">
        <v>45349</v>
      </c>
    </row>
    <row r="50" spans="2:39" ht="15.6" x14ac:dyDescent="0.3">
      <c r="B50" s="111" t="s">
        <v>295</v>
      </c>
      <c r="C50" s="112" t="s">
        <v>386</v>
      </c>
      <c r="D50" s="113" t="s">
        <v>819</v>
      </c>
      <c r="E50" s="114">
        <v>45457</v>
      </c>
      <c r="F50" s="115"/>
      <c r="G50" s="115">
        <v>49.64</v>
      </c>
      <c r="H50" s="116">
        <f t="shared" si="0"/>
        <v>0</v>
      </c>
      <c r="I50" s="114">
        <v>45434</v>
      </c>
      <c r="J50" s="117">
        <v>6.9592676494000001</v>
      </c>
      <c r="K50" s="71"/>
      <c r="L50" s="118"/>
      <c r="M50" s="119"/>
      <c r="N50" s="119"/>
      <c r="O50" s="119"/>
      <c r="P50" s="119"/>
      <c r="Q50" s="119"/>
      <c r="R50" s="119"/>
      <c r="S50" s="119"/>
      <c r="T50" s="120"/>
      <c r="U50" s="71"/>
      <c r="V50" s="121"/>
      <c r="W50" s="122"/>
      <c r="X50" s="122">
        <v>1.5701136979E-2</v>
      </c>
      <c r="Y50" s="122">
        <v>-3.2291666667999999E-2</v>
      </c>
      <c r="Z50" s="122">
        <v>5.7161207449000002E-2</v>
      </c>
      <c r="AA50" s="122">
        <v>-6.3138590514999995E-2</v>
      </c>
      <c r="AB50" s="122">
        <v>0.30704076230999999</v>
      </c>
      <c r="AC50" s="122">
        <v>-0.50493914112000005</v>
      </c>
      <c r="AD50" s="123"/>
      <c r="AE50" s="122"/>
      <c r="AF50" s="124"/>
      <c r="AG50" s="125"/>
      <c r="AH50" s="125"/>
      <c r="AI50" s="116">
        <v>-9.1924834940999997E-2</v>
      </c>
      <c r="AJ50" s="114">
        <v>45209</v>
      </c>
      <c r="AK50" s="114">
        <v>45225</v>
      </c>
      <c r="AL50" s="112">
        <v>65</v>
      </c>
      <c r="AM50" s="126">
        <v>45308</v>
      </c>
    </row>
    <row r="51" spans="2:39" ht="15.6" x14ac:dyDescent="0.3">
      <c r="B51" s="63" t="s">
        <v>292</v>
      </c>
      <c r="C51" s="81" t="s">
        <v>383</v>
      </c>
      <c r="D51" s="82" t="s">
        <v>340</v>
      </c>
      <c r="E51" s="83">
        <v>45461</v>
      </c>
      <c r="F51" s="84"/>
      <c r="G51" s="84">
        <v>35.630000000000003</v>
      </c>
      <c r="H51" s="85">
        <f t="shared" si="0"/>
        <v>0</v>
      </c>
      <c r="I51" s="83">
        <v>45461</v>
      </c>
      <c r="J51" s="86">
        <v>4.1158127490000002E-2</v>
      </c>
      <c r="K51" s="71"/>
      <c r="L51" s="87"/>
      <c r="M51" s="88"/>
      <c r="N51" s="88"/>
      <c r="O51" s="88"/>
      <c r="P51" s="88"/>
      <c r="Q51" s="88"/>
      <c r="R51" s="88"/>
      <c r="S51" s="88"/>
      <c r="T51" s="89"/>
      <c r="U51" s="71"/>
      <c r="V51" s="90"/>
      <c r="W51" s="91"/>
      <c r="X51" s="91">
        <v>1.3089005234999999E-2</v>
      </c>
      <c r="Y51" s="91">
        <v>-4.0427154843000003E-2</v>
      </c>
      <c r="Z51" s="91">
        <v>0.19040125885</v>
      </c>
      <c r="AA51" s="91">
        <v>-8.1525804037999999E-2</v>
      </c>
      <c r="AB51" s="91">
        <v>0.34429142603000001</v>
      </c>
      <c r="AC51" s="91">
        <v>-0.47833140209000002</v>
      </c>
      <c r="AD51" s="92"/>
      <c r="AE51" s="91"/>
      <c r="AF51" s="93"/>
      <c r="AG51" s="94"/>
      <c r="AH51" s="94"/>
      <c r="AI51" s="85">
        <v>-0.11046722202000001</v>
      </c>
      <c r="AJ51" s="83">
        <v>45209</v>
      </c>
      <c r="AK51" s="83">
        <v>45226</v>
      </c>
      <c r="AL51" s="81">
        <v>45</v>
      </c>
      <c r="AM51" s="95">
        <v>45275</v>
      </c>
    </row>
    <row r="52" spans="2:39" ht="15.6" x14ac:dyDescent="0.3">
      <c r="B52" s="111" t="s">
        <v>293</v>
      </c>
      <c r="C52" s="112" t="s">
        <v>384</v>
      </c>
      <c r="D52" s="113" t="s">
        <v>341</v>
      </c>
      <c r="E52" s="114">
        <v>45554</v>
      </c>
      <c r="F52" s="115">
        <v>41.16</v>
      </c>
      <c r="G52" s="115">
        <v>42.61</v>
      </c>
      <c r="H52" s="116">
        <f t="shared" si="0"/>
        <v>0.96597042947664857</v>
      </c>
      <c r="I52" s="114">
        <v>45533</v>
      </c>
      <c r="J52" s="117">
        <v>4.4638313943999997</v>
      </c>
      <c r="K52" s="71"/>
      <c r="L52" s="118">
        <v>4.8614487058999998E-4</v>
      </c>
      <c r="M52" s="119">
        <v>1.5043156596E-2</v>
      </c>
      <c r="N52" s="119"/>
      <c r="O52" s="119"/>
      <c r="P52" s="119"/>
      <c r="Q52" s="119">
        <v>-6.8412494909000005E-2</v>
      </c>
      <c r="R52" s="119"/>
      <c r="S52" s="119"/>
      <c r="T52" s="120"/>
      <c r="U52" s="71"/>
      <c r="V52" s="121"/>
      <c r="W52" s="122"/>
      <c r="X52" s="122">
        <v>8.1809432158000007E-3</v>
      </c>
      <c r="Y52" s="122">
        <v>-1.7966903073000001E-2</v>
      </c>
      <c r="Z52" s="122">
        <v>-8.2101806238000005E-3</v>
      </c>
      <c r="AA52" s="122">
        <v>-9.9177574259999998E-2</v>
      </c>
      <c r="AB52" s="122">
        <v>0.36669519786999999</v>
      </c>
      <c r="AC52" s="122">
        <v>-0.20666571804</v>
      </c>
      <c r="AD52" s="123"/>
      <c r="AE52" s="122"/>
      <c r="AF52" s="124"/>
      <c r="AG52" s="125"/>
      <c r="AH52" s="125"/>
      <c r="AI52" s="116">
        <v>-9.9880739415000003E-2</v>
      </c>
      <c r="AJ52" s="114">
        <v>45202</v>
      </c>
      <c r="AK52" s="114">
        <v>45231</v>
      </c>
      <c r="AL52" s="112">
        <v>217</v>
      </c>
      <c r="AM52" s="126">
        <v>45520</v>
      </c>
    </row>
    <row r="53" spans="2:39" ht="15.6" x14ac:dyDescent="0.3">
      <c r="B53" s="63" t="s">
        <v>294</v>
      </c>
      <c r="C53" s="81" t="s">
        <v>385</v>
      </c>
      <c r="D53" s="82" t="s">
        <v>342</v>
      </c>
      <c r="E53" s="83">
        <v>45314</v>
      </c>
      <c r="F53" s="84"/>
      <c r="G53" s="84">
        <v>25.909375000000001</v>
      </c>
      <c r="H53" s="85">
        <f t="shared" si="0"/>
        <v>0</v>
      </c>
      <c r="I53" s="83">
        <v>45314</v>
      </c>
      <c r="J53" s="86">
        <v>4.3695219122999998E-3</v>
      </c>
      <c r="K53" s="71"/>
      <c r="L53" s="87"/>
      <c r="M53" s="88"/>
      <c r="N53" s="88"/>
      <c r="O53" s="88"/>
      <c r="P53" s="88"/>
      <c r="Q53" s="88"/>
      <c r="R53" s="88"/>
      <c r="S53" s="88"/>
      <c r="T53" s="89"/>
      <c r="U53" s="71"/>
      <c r="V53" s="90"/>
      <c r="W53" s="91"/>
      <c r="X53" s="91"/>
      <c r="Y53" s="91"/>
      <c r="Z53" s="91">
        <v>2.5788838687999999E-2</v>
      </c>
      <c r="AA53" s="91">
        <v>2.5788838687999999E-2</v>
      </c>
      <c r="AB53" s="91">
        <v>2.5788838687999999E-2</v>
      </c>
      <c r="AC53" s="91">
        <v>-0.32526463394999999</v>
      </c>
      <c r="AD53" s="92"/>
      <c r="AE53" s="91"/>
      <c r="AF53" s="93"/>
      <c r="AG53" s="94"/>
      <c r="AH53" s="94"/>
      <c r="AI53" s="85">
        <v>0</v>
      </c>
      <c r="AJ53" s="83">
        <v>45314</v>
      </c>
      <c r="AK53" s="83"/>
      <c r="AL53" s="81"/>
      <c r="AM53" s="95"/>
    </row>
    <row r="54" spans="2:39" ht="15.6" x14ac:dyDescent="0.3">
      <c r="B54" s="111" t="s">
        <v>296</v>
      </c>
      <c r="C54" s="112" t="s">
        <v>387</v>
      </c>
      <c r="D54" s="113" t="s">
        <v>343</v>
      </c>
      <c r="E54" s="114">
        <v>45547</v>
      </c>
      <c r="F54" s="115"/>
      <c r="G54" s="115">
        <v>73.569999999999993</v>
      </c>
      <c r="H54" s="116">
        <f t="shared" si="0"/>
        <v>0</v>
      </c>
      <c r="I54" s="114">
        <v>45489</v>
      </c>
      <c r="J54" s="117">
        <v>1.4764754183</v>
      </c>
      <c r="K54" s="71"/>
      <c r="L54" s="118"/>
      <c r="M54" s="119"/>
      <c r="N54" s="119"/>
      <c r="O54" s="119"/>
      <c r="P54" s="119"/>
      <c r="Q54" s="119"/>
      <c r="R54" s="119"/>
      <c r="S54" s="119"/>
      <c r="T54" s="120"/>
      <c r="U54" s="71"/>
      <c r="V54" s="121"/>
      <c r="W54" s="122"/>
      <c r="X54" s="122">
        <v>4.5612373738999998E-2</v>
      </c>
      <c r="Y54" s="122">
        <v>-5.6319580878E-2</v>
      </c>
      <c r="Z54" s="122">
        <v>0.14639651819999999</v>
      </c>
      <c r="AA54" s="122">
        <v>-7.5091575091000007E-2</v>
      </c>
      <c r="AB54" s="122">
        <v>0.33332385073999998</v>
      </c>
      <c r="AC54" s="122">
        <v>-5.1659204479999998E-2</v>
      </c>
      <c r="AD54" s="123"/>
      <c r="AE54" s="122"/>
      <c r="AF54" s="124"/>
      <c r="AG54" s="125"/>
      <c r="AH54" s="125"/>
      <c r="AI54" s="116">
        <v>-0.18570183086</v>
      </c>
      <c r="AJ54" s="114">
        <v>45218</v>
      </c>
      <c r="AK54" s="114">
        <v>45267</v>
      </c>
      <c r="AL54" s="112">
        <v>114</v>
      </c>
      <c r="AM54" s="126">
        <v>45390</v>
      </c>
    </row>
    <row r="55" spans="2:39" ht="15.6" x14ac:dyDescent="0.3">
      <c r="B55" s="63" t="s">
        <v>453</v>
      </c>
      <c r="C55" s="81" t="s">
        <v>652</v>
      </c>
      <c r="D55" s="82" t="s">
        <v>820</v>
      </c>
      <c r="E55" s="83">
        <v>45299</v>
      </c>
      <c r="F55" s="84"/>
      <c r="G55" s="84">
        <v>48.042499999999997</v>
      </c>
      <c r="H55" s="85">
        <f t="shared" si="0"/>
        <v>0</v>
      </c>
      <c r="I55" s="83">
        <v>45299</v>
      </c>
      <c r="J55" s="86">
        <v>5.7569721115999998E-4</v>
      </c>
      <c r="K55" s="71"/>
      <c r="L55" s="87"/>
      <c r="M55" s="88"/>
      <c r="N55" s="88"/>
      <c r="O55" s="88"/>
      <c r="P55" s="88"/>
      <c r="Q55" s="88"/>
      <c r="R55" s="88"/>
      <c r="S55" s="88"/>
      <c r="T55" s="89"/>
      <c r="U55" s="71"/>
      <c r="V55" s="90"/>
      <c r="W55" s="91"/>
      <c r="X55" s="91"/>
      <c r="Y55" s="91"/>
      <c r="Z55" s="91"/>
      <c r="AA55" s="91"/>
      <c r="AB55" s="91">
        <v>8.7376217015999996E-4</v>
      </c>
      <c r="AC55" s="91">
        <v>8.7376217015999996E-4</v>
      </c>
      <c r="AD55" s="92"/>
      <c r="AE55" s="91"/>
      <c r="AF55" s="93"/>
      <c r="AG55" s="94"/>
      <c r="AH55" s="94"/>
      <c r="AI55" s="85">
        <v>0</v>
      </c>
      <c r="AJ55" s="83">
        <v>45299</v>
      </c>
      <c r="AK55" s="83"/>
      <c r="AL55" s="81"/>
      <c r="AM55" s="95"/>
    </row>
    <row r="56" spans="2:39" ht="15.6" x14ac:dyDescent="0.3">
      <c r="B56" s="111" t="s">
        <v>297</v>
      </c>
      <c r="C56" s="112" t="s">
        <v>388</v>
      </c>
      <c r="D56" s="113" t="s">
        <v>344</v>
      </c>
      <c r="E56" s="114">
        <v>45539</v>
      </c>
      <c r="F56" s="115"/>
      <c r="G56" s="115">
        <v>58.85</v>
      </c>
      <c r="H56" s="116">
        <f t="shared" si="0"/>
        <v>0</v>
      </c>
      <c r="I56" s="114">
        <v>45539</v>
      </c>
      <c r="J56" s="117">
        <v>0.10612195218999999</v>
      </c>
      <c r="K56" s="71"/>
      <c r="L56" s="118"/>
      <c r="M56" s="119"/>
      <c r="N56" s="119"/>
      <c r="O56" s="119"/>
      <c r="P56" s="119"/>
      <c r="Q56" s="119"/>
      <c r="R56" s="119"/>
      <c r="S56" s="119"/>
      <c r="T56" s="120"/>
      <c r="U56" s="71"/>
      <c r="V56" s="121"/>
      <c r="W56" s="122"/>
      <c r="X56" s="122">
        <v>9.2435389542999992E-3</v>
      </c>
      <c r="Y56" s="122">
        <v>9.2435389542999992E-3</v>
      </c>
      <c r="Z56" s="122">
        <v>5.6932719494999999E-2</v>
      </c>
      <c r="AA56" s="122">
        <v>3.3602150525000002E-3</v>
      </c>
      <c r="AB56" s="122">
        <v>0.41173641171000003</v>
      </c>
      <c r="AC56" s="122">
        <v>-5.9503641979000002E-2</v>
      </c>
      <c r="AD56" s="123"/>
      <c r="AE56" s="122"/>
      <c r="AF56" s="124"/>
      <c r="AG56" s="125"/>
      <c r="AH56" s="125"/>
      <c r="AI56" s="116">
        <v>-8.7956698245000003E-3</v>
      </c>
      <c r="AJ56" s="114">
        <v>45301</v>
      </c>
      <c r="AK56" s="114">
        <v>45307</v>
      </c>
      <c r="AL56" s="112">
        <v>13</v>
      </c>
      <c r="AM56" s="126">
        <v>45320</v>
      </c>
    </row>
    <row r="57" spans="2:39" ht="15.6" x14ac:dyDescent="0.3">
      <c r="B57" s="63" t="s">
        <v>454</v>
      </c>
      <c r="C57" s="81" t="s">
        <v>653</v>
      </c>
      <c r="D57" s="82" t="s">
        <v>821</v>
      </c>
      <c r="E57" s="83">
        <v>45468</v>
      </c>
      <c r="F57" s="84"/>
      <c r="G57" s="84">
        <v>26.047175565</v>
      </c>
      <c r="H57" s="85">
        <f t="shared" si="0"/>
        <v>0</v>
      </c>
      <c r="I57" s="83">
        <v>45287</v>
      </c>
      <c r="J57" s="86">
        <v>0.11311346613000001</v>
      </c>
      <c r="K57" s="71"/>
      <c r="L57" s="87"/>
      <c r="M57" s="88"/>
      <c r="N57" s="88"/>
      <c r="O57" s="88"/>
      <c r="P57" s="88"/>
      <c r="Q57" s="88"/>
      <c r="R57" s="88"/>
      <c r="S57" s="88"/>
      <c r="T57" s="89"/>
      <c r="U57" s="71"/>
      <c r="V57" s="90"/>
      <c r="W57" s="91"/>
      <c r="X57" s="91">
        <v>1.252900232E-2</v>
      </c>
      <c r="Y57" s="91">
        <v>-4.9632352940999998E-2</v>
      </c>
      <c r="Z57" s="91">
        <v>0.15929414788999999</v>
      </c>
      <c r="AA57" s="91">
        <v>-0.17728319263</v>
      </c>
      <c r="AB57" s="91">
        <v>-9.9386032232000002E-2</v>
      </c>
      <c r="AC57" s="91">
        <v>-0.15249997125</v>
      </c>
      <c r="AD57" s="92"/>
      <c r="AE57" s="91"/>
      <c r="AF57" s="93"/>
      <c r="AG57" s="94"/>
      <c r="AH57" s="94"/>
      <c r="AI57" s="85">
        <v>-0.21970858896000001</v>
      </c>
      <c r="AJ57" s="83">
        <v>45287</v>
      </c>
      <c r="AK57" s="83">
        <v>45365</v>
      </c>
      <c r="AL57" s="81"/>
      <c r="AM57" s="95"/>
    </row>
    <row r="58" spans="2:39" ht="15.6" x14ac:dyDescent="0.3">
      <c r="B58" s="111" t="s">
        <v>298</v>
      </c>
      <c r="C58" s="112" t="s">
        <v>389</v>
      </c>
      <c r="D58" s="113" t="s">
        <v>345</v>
      </c>
      <c r="E58" s="114">
        <v>45539</v>
      </c>
      <c r="F58" s="115"/>
      <c r="G58" s="115">
        <v>66.709999999999994</v>
      </c>
      <c r="H58" s="116">
        <f t="shared" si="0"/>
        <v>0</v>
      </c>
      <c r="I58" s="114">
        <v>45534</v>
      </c>
      <c r="J58" s="117">
        <v>0.36431812748999998</v>
      </c>
      <c r="K58" s="71"/>
      <c r="L58" s="118"/>
      <c r="M58" s="119"/>
      <c r="N58" s="119"/>
      <c r="O58" s="119"/>
      <c r="P58" s="119"/>
      <c r="Q58" s="119"/>
      <c r="R58" s="119"/>
      <c r="S58" s="119"/>
      <c r="T58" s="120"/>
      <c r="U58" s="71"/>
      <c r="V58" s="121"/>
      <c r="W58" s="122"/>
      <c r="X58" s="122">
        <v>1.6013849816E-2</v>
      </c>
      <c r="Y58" s="122">
        <v>-4.8593350383999999E-2</v>
      </c>
      <c r="Z58" s="122">
        <v>0.1201545597</v>
      </c>
      <c r="AA58" s="122">
        <v>-3.5077199820000002E-2</v>
      </c>
      <c r="AB58" s="122">
        <v>0.30317615995000002</v>
      </c>
      <c r="AC58" s="122">
        <v>-0.32453446105</v>
      </c>
      <c r="AD58" s="123">
        <v>7</v>
      </c>
      <c r="AE58" s="122"/>
      <c r="AF58" s="124"/>
      <c r="AG58" s="125"/>
      <c r="AH58" s="125"/>
      <c r="AI58" s="116">
        <v>-7.4900063119999999E-2</v>
      </c>
      <c r="AJ58" s="114">
        <v>45208</v>
      </c>
      <c r="AK58" s="114">
        <v>45225</v>
      </c>
      <c r="AL58" s="112">
        <v>31</v>
      </c>
      <c r="AM58" s="126">
        <v>45254</v>
      </c>
    </row>
    <row r="59" spans="2:39" ht="15.6" x14ac:dyDescent="0.3">
      <c r="B59" s="63" t="s">
        <v>299</v>
      </c>
      <c r="C59" s="81" t="s">
        <v>390</v>
      </c>
      <c r="D59" s="82" t="s">
        <v>346</v>
      </c>
      <c r="E59" s="83">
        <v>45407</v>
      </c>
      <c r="F59" s="84"/>
      <c r="G59" s="84">
        <v>54.670941374000002</v>
      </c>
      <c r="H59" s="85">
        <f t="shared" si="0"/>
        <v>0</v>
      </c>
      <c r="I59" s="83">
        <v>45369</v>
      </c>
      <c r="J59" s="86">
        <v>5.7083346613999997E-2</v>
      </c>
      <c r="K59" s="71"/>
      <c r="L59" s="87"/>
      <c r="M59" s="88"/>
      <c r="N59" s="88"/>
      <c r="O59" s="88"/>
      <c r="P59" s="88"/>
      <c r="Q59" s="88"/>
      <c r="R59" s="88"/>
      <c r="S59" s="88"/>
      <c r="T59" s="89"/>
      <c r="U59" s="71"/>
      <c r="V59" s="90"/>
      <c r="W59" s="91"/>
      <c r="X59" s="91">
        <v>1.2448132779999999E-2</v>
      </c>
      <c r="Y59" s="91">
        <v>0</v>
      </c>
      <c r="Z59" s="91">
        <v>6.9600853875999999E-2</v>
      </c>
      <c r="AA59" s="91">
        <v>-3.820080704E-2</v>
      </c>
      <c r="AB59" s="91">
        <v>0.15056146894</v>
      </c>
      <c r="AC59" s="91">
        <v>-0.22444247646000001</v>
      </c>
      <c r="AD59" s="92"/>
      <c r="AE59" s="91"/>
      <c r="AF59" s="93"/>
      <c r="AG59" s="94"/>
      <c r="AH59" s="94"/>
      <c r="AI59" s="85">
        <v>-2.3726851853000001E-2</v>
      </c>
      <c r="AJ59" s="83">
        <v>45321</v>
      </c>
      <c r="AK59" s="83">
        <v>45323</v>
      </c>
      <c r="AL59" s="81">
        <v>17</v>
      </c>
      <c r="AM59" s="95">
        <v>45348</v>
      </c>
    </row>
    <row r="60" spans="2:39" ht="15.6" x14ac:dyDescent="0.3">
      <c r="B60" s="111" t="s">
        <v>300</v>
      </c>
      <c r="C60" s="112" t="s">
        <v>391</v>
      </c>
      <c r="D60" s="113" t="s">
        <v>347</v>
      </c>
      <c r="E60" s="114">
        <v>45546</v>
      </c>
      <c r="F60" s="115"/>
      <c r="G60" s="115">
        <v>61.421534645000001</v>
      </c>
      <c r="H60" s="116">
        <f t="shared" si="0"/>
        <v>0</v>
      </c>
      <c r="I60" s="114">
        <v>45369</v>
      </c>
      <c r="J60" s="117">
        <v>1.3266294422</v>
      </c>
      <c r="K60" s="71"/>
      <c r="L60" s="118"/>
      <c r="M60" s="119"/>
      <c r="N60" s="119"/>
      <c r="O60" s="119"/>
      <c r="P60" s="119"/>
      <c r="Q60" s="119"/>
      <c r="R60" s="119"/>
      <c r="S60" s="119"/>
      <c r="T60" s="120"/>
      <c r="U60" s="71"/>
      <c r="V60" s="121"/>
      <c r="W60" s="122"/>
      <c r="X60" s="122">
        <v>2.7269589231000001E-2</v>
      </c>
      <c r="Y60" s="122">
        <v>-1.6302263138000001E-2</v>
      </c>
      <c r="Z60" s="122">
        <v>0.12286245353</v>
      </c>
      <c r="AA60" s="122">
        <v>-2.0730503455999999E-2</v>
      </c>
      <c r="AB60" s="122">
        <v>0.33544588715000001</v>
      </c>
      <c r="AC60" s="122">
        <v>-0.30436921291000002</v>
      </c>
      <c r="AD60" s="123"/>
      <c r="AE60" s="122"/>
      <c r="AF60" s="124"/>
      <c r="AG60" s="125"/>
      <c r="AH60" s="125"/>
      <c r="AI60" s="116">
        <v>-7.9813953489E-2</v>
      </c>
      <c r="AJ60" s="114">
        <v>45209</v>
      </c>
      <c r="AK60" s="114">
        <v>45225</v>
      </c>
      <c r="AL60" s="112">
        <v>34</v>
      </c>
      <c r="AM60" s="126">
        <v>45260</v>
      </c>
    </row>
    <row r="61" spans="2:39" ht="15.6" x14ac:dyDescent="0.3">
      <c r="B61" s="63" t="s">
        <v>301</v>
      </c>
      <c r="C61" s="81" t="s">
        <v>392</v>
      </c>
      <c r="D61" s="82" t="s">
        <v>348</v>
      </c>
      <c r="E61" s="83">
        <v>45518</v>
      </c>
      <c r="F61" s="84"/>
      <c r="G61" s="84">
        <v>73.900000000000006</v>
      </c>
      <c r="H61" s="85">
        <f t="shared" si="0"/>
        <v>0</v>
      </c>
      <c r="I61" s="83">
        <v>45474</v>
      </c>
      <c r="J61" s="86">
        <v>0.85037374501999996</v>
      </c>
      <c r="K61" s="71"/>
      <c r="L61" s="87"/>
      <c r="M61" s="88"/>
      <c r="N61" s="88"/>
      <c r="O61" s="88"/>
      <c r="P61" s="88"/>
      <c r="Q61" s="88"/>
      <c r="R61" s="88"/>
      <c r="S61" s="88"/>
      <c r="T61" s="89"/>
      <c r="U61" s="71"/>
      <c r="V61" s="90"/>
      <c r="W61" s="91"/>
      <c r="X61" s="91">
        <v>3.2748924908E-2</v>
      </c>
      <c r="Y61" s="91">
        <v>-2.6851851852000001E-2</v>
      </c>
      <c r="Z61" s="91">
        <v>0.12829531234</v>
      </c>
      <c r="AA61" s="91">
        <v>-3.6369118011999997E-2</v>
      </c>
      <c r="AB61" s="91">
        <v>0.33495918078999998</v>
      </c>
      <c r="AC61" s="91">
        <v>-0.40335364188</v>
      </c>
      <c r="AD61" s="92"/>
      <c r="AE61" s="91"/>
      <c r="AF61" s="93"/>
      <c r="AG61" s="94"/>
      <c r="AH61" s="94"/>
      <c r="AI61" s="85">
        <v>-9.7293640055000005E-2</v>
      </c>
      <c r="AJ61" s="83">
        <v>45474</v>
      </c>
      <c r="AK61" s="83">
        <v>45518</v>
      </c>
      <c r="AL61" s="81"/>
      <c r="AM61" s="95"/>
    </row>
    <row r="62" spans="2:39" ht="15.6" x14ac:dyDescent="0.3">
      <c r="B62" s="111" t="s">
        <v>302</v>
      </c>
      <c r="C62" s="112" t="s">
        <v>393</v>
      </c>
      <c r="D62" s="113" t="s">
        <v>349</v>
      </c>
      <c r="E62" s="114">
        <v>45471</v>
      </c>
      <c r="F62" s="115"/>
      <c r="G62" s="115">
        <v>38.76</v>
      </c>
      <c r="H62" s="116">
        <f t="shared" si="0"/>
        <v>0</v>
      </c>
      <c r="I62" s="114">
        <v>45363</v>
      </c>
      <c r="J62" s="117">
        <v>1.2824621514E-2</v>
      </c>
      <c r="K62" s="71"/>
      <c r="L62" s="118"/>
      <c r="M62" s="119"/>
      <c r="N62" s="119"/>
      <c r="O62" s="119"/>
      <c r="P62" s="119"/>
      <c r="Q62" s="119"/>
      <c r="R62" s="119"/>
      <c r="S62" s="119"/>
      <c r="T62" s="120"/>
      <c r="U62" s="71"/>
      <c r="V62" s="121"/>
      <c r="W62" s="122"/>
      <c r="X62" s="122">
        <v>9.8509052185999993E-3</v>
      </c>
      <c r="Y62" s="122">
        <v>-1.024811219E-2</v>
      </c>
      <c r="Z62" s="122">
        <v>2.1574973030999998E-2</v>
      </c>
      <c r="AA62" s="122">
        <v>-3.4123469652999998E-2</v>
      </c>
      <c r="AB62" s="122">
        <v>-4.2404589673000002E-2</v>
      </c>
      <c r="AC62" s="122">
        <v>-0.15135478408</v>
      </c>
      <c r="AD62" s="123"/>
      <c r="AE62" s="122"/>
      <c r="AF62" s="124"/>
      <c r="AG62" s="125"/>
      <c r="AH62" s="125"/>
      <c r="AI62" s="116">
        <v>-6.7986454806000005E-2</v>
      </c>
      <c r="AJ62" s="114">
        <v>45223</v>
      </c>
      <c r="AK62" s="114">
        <v>45302</v>
      </c>
      <c r="AL62" s="112">
        <v>93</v>
      </c>
      <c r="AM62" s="126">
        <v>45363</v>
      </c>
    </row>
    <row r="63" spans="2:39" ht="15.6" x14ac:dyDescent="0.3">
      <c r="B63" s="63" t="s">
        <v>303</v>
      </c>
      <c r="C63" s="81" t="s">
        <v>394</v>
      </c>
      <c r="D63" s="82" t="s">
        <v>350</v>
      </c>
      <c r="E63" s="83">
        <v>45167</v>
      </c>
      <c r="F63" s="84"/>
      <c r="G63" s="84"/>
      <c r="H63" s="85" t="str">
        <f t="shared" si="0"/>
        <v/>
      </c>
      <c r="I63" s="83"/>
      <c r="J63" s="86">
        <v>0</v>
      </c>
      <c r="K63" s="71"/>
      <c r="L63" s="87"/>
      <c r="M63" s="88"/>
      <c r="N63" s="88"/>
      <c r="O63" s="88"/>
      <c r="P63" s="88"/>
      <c r="Q63" s="88"/>
      <c r="R63" s="88"/>
      <c r="S63" s="88"/>
      <c r="T63" s="89"/>
      <c r="U63" s="71"/>
      <c r="V63" s="90"/>
      <c r="W63" s="91"/>
      <c r="X63" s="91"/>
      <c r="Y63" s="91"/>
      <c r="Z63" s="91"/>
      <c r="AA63" s="91"/>
      <c r="AB63" s="91">
        <v>-7.0298437118000004E-2</v>
      </c>
      <c r="AC63" s="91">
        <v>-0.17223180415</v>
      </c>
      <c r="AD63" s="92"/>
      <c r="AE63" s="91"/>
      <c r="AF63" s="93"/>
      <c r="AG63" s="94"/>
      <c r="AH63" s="94"/>
      <c r="AI63" s="85"/>
      <c r="AJ63" s="83"/>
      <c r="AK63" s="83"/>
      <c r="AL63" s="81"/>
      <c r="AM63" s="95"/>
    </row>
    <row r="64" spans="2:39" ht="15.6" x14ac:dyDescent="0.3">
      <c r="B64" s="111" t="s">
        <v>304</v>
      </c>
      <c r="C64" s="112" t="s">
        <v>395</v>
      </c>
      <c r="D64" s="113" t="s">
        <v>351</v>
      </c>
      <c r="E64" s="114">
        <v>45324</v>
      </c>
      <c r="F64" s="115"/>
      <c r="G64" s="115">
        <v>32.167666666999999</v>
      </c>
      <c r="H64" s="116">
        <f t="shared" si="0"/>
        <v>0</v>
      </c>
      <c r="I64" s="114">
        <v>45324</v>
      </c>
      <c r="J64" s="117">
        <v>1.5357370517E-2</v>
      </c>
      <c r="K64" s="71"/>
      <c r="L64" s="118"/>
      <c r="M64" s="119"/>
      <c r="N64" s="119"/>
      <c r="O64" s="119"/>
      <c r="P64" s="119"/>
      <c r="Q64" s="119"/>
      <c r="R64" s="119"/>
      <c r="S64" s="119"/>
      <c r="T64" s="120"/>
      <c r="U64" s="71"/>
      <c r="V64" s="121"/>
      <c r="W64" s="122"/>
      <c r="X64" s="122"/>
      <c r="Y64" s="122"/>
      <c r="Z64" s="122">
        <v>6.4174660933000005E-2</v>
      </c>
      <c r="AA64" s="122">
        <v>6.4174660933000005E-2</v>
      </c>
      <c r="AB64" s="122">
        <v>0.16178706465000001</v>
      </c>
      <c r="AC64" s="122">
        <v>-0.39956644680999998</v>
      </c>
      <c r="AD64" s="123"/>
      <c r="AE64" s="122"/>
      <c r="AF64" s="124"/>
      <c r="AG64" s="125"/>
      <c r="AH64" s="125"/>
      <c r="AI64" s="116">
        <v>0</v>
      </c>
      <c r="AJ64" s="114">
        <v>45324</v>
      </c>
      <c r="AK64" s="114"/>
      <c r="AL64" s="112"/>
      <c r="AM64" s="126"/>
    </row>
    <row r="65" spans="2:39" ht="15.6" x14ac:dyDescent="0.3">
      <c r="B65" s="63" t="s">
        <v>455</v>
      </c>
      <c r="C65" s="81" t="s">
        <v>654</v>
      </c>
      <c r="D65" s="82" t="s">
        <v>822</v>
      </c>
      <c r="E65" s="83">
        <v>45471</v>
      </c>
      <c r="F65" s="84"/>
      <c r="G65" s="84">
        <v>54.357864454999998</v>
      </c>
      <c r="H65" s="85">
        <f t="shared" si="0"/>
        <v>0</v>
      </c>
      <c r="I65" s="83">
        <v>45434</v>
      </c>
      <c r="J65" s="86">
        <v>4.0590677291E-2</v>
      </c>
      <c r="K65" s="71"/>
      <c r="L65" s="87"/>
      <c r="M65" s="88"/>
      <c r="N65" s="88"/>
      <c r="O65" s="88"/>
      <c r="P65" s="88"/>
      <c r="Q65" s="88"/>
      <c r="R65" s="88"/>
      <c r="S65" s="88"/>
      <c r="T65" s="89"/>
      <c r="U65" s="71"/>
      <c r="V65" s="90"/>
      <c r="W65" s="91"/>
      <c r="X65" s="91">
        <v>1.9153225807000001E-2</v>
      </c>
      <c r="Y65" s="91">
        <v>-8.6692674540000004E-4</v>
      </c>
      <c r="Z65" s="91">
        <v>5.4662379422000001E-2</v>
      </c>
      <c r="AA65" s="91">
        <v>1.6715295715000001E-5</v>
      </c>
      <c r="AB65" s="91">
        <v>0.11445219298000001</v>
      </c>
      <c r="AC65" s="91">
        <v>-6.6986920926000004E-2</v>
      </c>
      <c r="AD65" s="92"/>
      <c r="AE65" s="91"/>
      <c r="AF65" s="93"/>
      <c r="AG65" s="94"/>
      <c r="AH65" s="94"/>
      <c r="AI65" s="85">
        <v>-1.6848364718000001E-2</v>
      </c>
      <c r="AJ65" s="83">
        <v>45321</v>
      </c>
      <c r="AK65" s="83">
        <v>45323</v>
      </c>
      <c r="AL65" s="81">
        <v>3</v>
      </c>
      <c r="AM65" s="95">
        <v>45324</v>
      </c>
    </row>
    <row r="66" spans="2:39" ht="15.6" x14ac:dyDescent="0.3">
      <c r="B66" s="111" t="s">
        <v>456</v>
      </c>
      <c r="C66" s="112" t="s">
        <v>655</v>
      </c>
      <c r="D66" s="113" t="s">
        <v>823</v>
      </c>
      <c r="E66" s="114">
        <v>45554</v>
      </c>
      <c r="F66" s="115">
        <v>97.45</v>
      </c>
      <c r="G66" s="115"/>
      <c r="H66" s="116" t="str">
        <f t="shared" si="0"/>
        <v/>
      </c>
      <c r="I66" s="114"/>
      <c r="J66" s="117"/>
      <c r="K66" s="71"/>
      <c r="L66" s="118">
        <v>1.4892730680000001E-2</v>
      </c>
      <c r="M66" s="119">
        <v>1.0125728626999999E-2</v>
      </c>
      <c r="N66" s="119"/>
      <c r="O66" s="119"/>
      <c r="P66" s="119"/>
      <c r="Q66" s="119"/>
      <c r="R66" s="119"/>
      <c r="S66" s="119"/>
      <c r="T66" s="120"/>
      <c r="U66" s="71"/>
      <c r="V66" s="121"/>
      <c r="W66" s="122"/>
      <c r="X66" s="122">
        <v>2.1212121212000001E-2</v>
      </c>
      <c r="Y66" s="122">
        <v>-3.7704272493999998E-2</v>
      </c>
      <c r="Z66" s="122">
        <v>6.8958942610999998E-3</v>
      </c>
      <c r="AA66" s="122">
        <v>-2.6473526474E-2</v>
      </c>
      <c r="AB66" s="122"/>
      <c r="AC66" s="122"/>
      <c r="AD66" s="123"/>
      <c r="AE66" s="122"/>
      <c r="AF66" s="124"/>
      <c r="AG66" s="125"/>
      <c r="AH66" s="125"/>
      <c r="AI66" s="116">
        <v>-8.3254294579999999E-2</v>
      </c>
      <c r="AJ66" s="114">
        <v>45477</v>
      </c>
      <c r="AK66" s="114">
        <v>45511</v>
      </c>
      <c r="AL66" s="112">
        <v>42</v>
      </c>
      <c r="AM66" s="126">
        <v>45537</v>
      </c>
    </row>
    <row r="67" spans="2:39" ht="15.6" x14ac:dyDescent="0.3">
      <c r="B67" s="63" t="s">
        <v>457</v>
      </c>
      <c r="C67" s="81" t="s">
        <v>656</v>
      </c>
      <c r="D67" s="82" t="s">
        <v>824</v>
      </c>
      <c r="E67" s="83"/>
      <c r="F67" s="84"/>
      <c r="G67" s="84"/>
      <c r="H67" s="85" t="str">
        <f t="shared" si="0"/>
        <v/>
      </c>
      <c r="I67" s="83"/>
      <c r="J67" s="86"/>
      <c r="K67" s="71"/>
      <c r="L67" s="87"/>
      <c r="M67" s="88"/>
      <c r="N67" s="88"/>
      <c r="O67" s="88"/>
      <c r="P67" s="88"/>
      <c r="Q67" s="88"/>
      <c r="R67" s="88"/>
      <c r="S67" s="88"/>
      <c r="T67" s="89"/>
      <c r="U67" s="71"/>
      <c r="V67" s="90"/>
      <c r="W67" s="91"/>
      <c r="X67" s="91"/>
      <c r="Y67" s="91"/>
      <c r="Z67" s="91"/>
      <c r="AA67" s="91"/>
      <c r="AB67" s="91"/>
      <c r="AC67" s="91"/>
      <c r="AD67" s="92"/>
      <c r="AE67" s="91"/>
      <c r="AF67" s="93"/>
      <c r="AG67" s="94"/>
      <c r="AH67" s="94"/>
      <c r="AI67" s="85"/>
      <c r="AJ67" s="83"/>
      <c r="AK67" s="83"/>
      <c r="AL67" s="81"/>
      <c r="AM67" s="95"/>
    </row>
    <row r="68" spans="2:39" ht="15.6" x14ac:dyDescent="0.3">
      <c r="B68" s="111" t="s">
        <v>458</v>
      </c>
      <c r="C68" s="112" t="s">
        <v>657</v>
      </c>
      <c r="D68" s="113" t="s">
        <v>825</v>
      </c>
      <c r="E68" s="114">
        <v>45552</v>
      </c>
      <c r="F68" s="115"/>
      <c r="G68" s="115">
        <v>45.16</v>
      </c>
      <c r="H68" s="116">
        <f t="shared" si="0"/>
        <v>0</v>
      </c>
      <c r="I68" s="114">
        <v>45484</v>
      </c>
      <c r="J68" s="117">
        <v>0.15216466135000001</v>
      </c>
      <c r="K68" s="71"/>
      <c r="L68" s="118"/>
      <c r="M68" s="119"/>
      <c r="N68" s="119"/>
      <c r="O68" s="119"/>
      <c r="P68" s="119">
        <v>1.7590799122000001E-2</v>
      </c>
      <c r="Q68" s="119"/>
      <c r="R68" s="119"/>
      <c r="S68" s="119"/>
      <c r="T68" s="120"/>
      <c r="U68" s="71"/>
      <c r="V68" s="121"/>
      <c r="W68" s="122"/>
      <c r="X68" s="122">
        <v>1.6857142857999999E-2</v>
      </c>
      <c r="Y68" s="122">
        <v>-2.4526198438999999E-2</v>
      </c>
      <c r="Z68" s="122">
        <v>9.2668024439000005E-2</v>
      </c>
      <c r="AA68" s="122">
        <v>-8.6278586278999994E-2</v>
      </c>
      <c r="AB68" s="122">
        <v>8.9477260197000003E-2</v>
      </c>
      <c r="AC68" s="122">
        <v>6.8203242925000004E-2</v>
      </c>
      <c r="AD68" s="123">
        <v>7</v>
      </c>
      <c r="AE68" s="122"/>
      <c r="AF68" s="124"/>
      <c r="AG68" s="125"/>
      <c r="AH68" s="125"/>
      <c r="AI68" s="116">
        <v>-0.11883182276</v>
      </c>
      <c r="AJ68" s="114">
        <v>45210</v>
      </c>
      <c r="AK68" s="114">
        <v>45223</v>
      </c>
      <c r="AL68" s="112">
        <v>94</v>
      </c>
      <c r="AM68" s="126">
        <v>45352</v>
      </c>
    </row>
    <row r="69" spans="2:39" ht="15.6" x14ac:dyDescent="0.3">
      <c r="B69" s="63" t="s">
        <v>459</v>
      </c>
      <c r="C69" s="81" t="s">
        <v>658</v>
      </c>
      <c r="D69" s="82" t="s">
        <v>826</v>
      </c>
      <c r="E69" s="83">
        <v>45203</v>
      </c>
      <c r="F69" s="84"/>
      <c r="G69" s="84">
        <v>58.652415380000001</v>
      </c>
      <c r="H69" s="85">
        <f t="shared" si="0"/>
        <v>0</v>
      </c>
      <c r="I69" s="83">
        <v>45191</v>
      </c>
      <c r="J69" s="86">
        <v>1.9756374502000001E-2</v>
      </c>
      <c r="K69" s="71"/>
      <c r="L69" s="87"/>
      <c r="M69" s="88"/>
      <c r="N69" s="88"/>
      <c r="O69" s="88"/>
      <c r="P69" s="88"/>
      <c r="Q69" s="88"/>
      <c r="R69" s="88"/>
      <c r="S69" s="88"/>
      <c r="T69" s="89"/>
      <c r="U69" s="71"/>
      <c r="V69" s="90"/>
      <c r="W69" s="91"/>
      <c r="X69" s="91"/>
      <c r="Y69" s="91"/>
      <c r="Z69" s="91">
        <v>-3.8169228170999998E-2</v>
      </c>
      <c r="AA69" s="91">
        <v>-3.8169228170999998E-2</v>
      </c>
      <c r="AB69" s="91">
        <v>0.90930744784999995</v>
      </c>
      <c r="AC69" s="91">
        <v>0.90930744784999995</v>
      </c>
      <c r="AD69" s="92"/>
      <c r="AE69" s="91"/>
      <c r="AF69" s="93"/>
      <c r="AG69" s="94"/>
      <c r="AH69" s="94"/>
      <c r="AI69" s="85">
        <v>-9.4931617056000006E-2</v>
      </c>
      <c r="AJ69" s="83">
        <v>45191</v>
      </c>
      <c r="AK69" s="83">
        <v>45196</v>
      </c>
      <c r="AL69" s="81"/>
      <c r="AM69" s="95"/>
    </row>
    <row r="70" spans="2:39" ht="15.6" x14ac:dyDescent="0.3">
      <c r="B70" s="111" t="s">
        <v>460</v>
      </c>
      <c r="C70" s="112" t="s">
        <v>659</v>
      </c>
      <c r="D70" s="113" t="s">
        <v>827</v>
      </c>
      <c r="E70" s="114">
        <v>45328</v>
      </c>
      <c r="F70" s="115"/>
      <c r="G70" s="115">
        <v>17.53878469</v>
      </c>
      <c r="H70" s="116">
        <f t="shared" si="0"/>
        <v>0</v>
      </c>
      <c r="I70" s="114">
        <v>45194</v>
      </c>
      <c r="J70" s="117">
        <v>6.9636966932000002</v>
      </c>
      <c r="K70" s="71"/>
      <c r="L70" s="118"/>
      <c r="M70" s="119"/>
      <c r="N70" s="119"/>
      <c r="O70" s="119"/>
      <c r="P70" s="119"/>
      <c r="Q70" s="119"/>
      <c r="R70" s="119"/>
      <c r="S70" s="119"/>
      <c r="T70" s="120"/>
      <c r="U70" s="71"/>
      <c r="V70" s="121"/>
      <c r="W70" s="122"/>
      <c r="X70" s="122">
        <v>8.7427745666000006E-2</v>
      </c>
      <c r="Y70" s="122">
        <v>-5.4809843400000002E-2</v>
      </c>
      <c r="Z70" s="122">
        <v>0.15454545454999999</v>
      </c>
      <c r="AA70" s="122">
        <v>-0.18780193237000001</v>
      </c>
      <c r="AB70" s="122">
        <v>-0.13870900167</v>
      </c>
      <c r="AC70" s="122">
        <v>-0.42572203267999997</v>
      </c>
      <c r="AD70" s="123"/>
      <c r="AE70" s="122"/>
      <c r="AF70" s="124"/>
      <c r="AG70" s="125"/>
      <c r="AH70" s="125"/>
      <c r="AI70" s="116">
        <v>-0.27404921700000001</v>
      </c>
      <c r="AJ70" s="114">
        <v>45189</v>
      </c>
      <c r="AK70" s="114">
        <v>45229</v>
      </c>
      <c r="AL70" s="112"/>
      <c r="AM70" s="126"/>
    </row>
    <row r="71" spans="2:39" ht="15.6" x14ac:dyDescent="0.3">
      <c r="B71" s="63" t="s">
        <v>461</v>
      </c>
      <c r="C71" s="81" t="s">
        <v>660</v>
      </c>
      <c r="D71" s="82" t="s">
        <v>828</v>
      </c>
      <c r="E71" s="83">
        <v>45328</v>
      </c>
      <c r="F71" s="84"/>
      <c r="G71" s="84">
        <v>56.88</v>
      </c>
      <c r="H71" s="85">
        <f t="shared" si="0"/>
        <v>0</v>
      </c>
      <c r="I71" s="83">
        <v>45328</v>
      </c>
      <c r="J71" s="86">
        <v>4.3674926692999998</v>
      </c>
      <c r="K71" s="71"/>
      <c r="L71" s="87"/>
      <c r="M71" s="88"/>
      <c r="N71" s="88"/>
      <c r="O71" s="88"/>
      <c r="P71" s="88"/>
      <c r="Q71" s="88"/>
      <c r="R71" s="88"/>
      <c r="S71" s="88"/>
      <c r="T71" s="89"/>
      <c r="U71" s="71"/>
      <c r="V71" s="90"/>
      <c r="W71" s="91"/>
      <c r="X71" s="91">
        <v>8.5957118021000006E-2</v>
      </c>
      <c r="Y71" s="91">
        <v>-9.0995260662000005E-3</v>
      </c>
      <c r="Z71" s="91">
        <v>8.8820826953000004E-2</v>
      </c>
      <c r="AA71" s="91">
        <v>-2.1467889907E-2</v>
      </c>
      <c r="AB71" s="91">
        <v>0.10223702711</v>
      </c>
      <c r="AC71" s="91">
        <v>-0.16504796772999999</v>
      </c>
      <c r="AD71" s="92"/>
      <c r="AE71" s="91"/>
      <c r="AF71" s="93"/>
      <c r="AG71" s="94"/>
      <c r="AH71" s="94"/>
      <c r="AI71" s="85">
        <v>-2.1467889907999999E-2</v>
      </c>
      <c r="AJ71" s="83">
        <v>45240</v>
      </c>
      <c r="AK71" s="83">
        <v>45271</v>
      </c>
      <c r="AL71" s="81">
        <v>52</v>
      </c>
      <c r="AM71" s="95">
        <v>45320</v>
      </c>
    </row>
    <row r="72" spans="2:39" ht="15.6" x14ac:dyDescent="0.3">
      <c r="B72" s="111" t="s">
        <v>462</v>
      </c>
      <c r="C72" s="112" t="s">
        <v>661</v>
      </c>
      <c r="D72" s="113" t="s">
        <v>829</v>
      </c>
      <c r="E72" s="114">
        <v>45350</v>
      </c>
      <c r="F72" s="115"/>
      <c r="G72" s="115">
        <v>27.265422294</v>
      </c>
      <c r="H72" s="116">
        <f t="shared" ref="H72:H135" si="1">IF(B72="","",IFERROR(F72/G72,""))</f>
        <v>0</v>
      </c>
      <c r="I72" s="114">
        <v>45191</v>
      </c>
      <c r="J72" s="117">
        <v>6.7042629482000002E-3</v>
      </c>
      <c r="K72" s="71"/>
      <c r="L72" s="118"/>
      <c r="M72" s="119"/>
      <c r="N72" s="119"/>
      <c r="O72" s="119"/>
      <c r="P72" s="119"/>
      <c r="Q72" s="119"/>
      <c r="R72" s="119"/>
      <c r="S72" s="119"/>
      <c r="T72" s="120"/>
      <c r="U72" s="71"/>
      <c r="V72" s="121"/>
      <c r="W72" s="122"/>
      <c r="X72" s="122">
        <v>0</v>
      </c>
      <c r="Y72" s="122">
        <v>0</v>
      </c>
      <c r="Z72" s="122"/>
      <c r="AA72" s="122"/>
      <c r="AB72" s="122">
        <v>-5.5954033238000002E-2</v>
      </c>
      <c r="AC72" s="122">
        <v>-0.39306597111000002</v>
      </c>
      <c r="AD72" s="123"/>
      <c r="AE72" s="122"/>
      <c r="AF72" s="124"/>
      <c r="AG72" s="125"/>
      <c r="AH72" s="125"/>
      <c r="AI72" s="116">
        <v>-0.18570442676999999</v>
      </c>
      <c r="AJ72" s="114">
        <v>45191</v>
      </c>
      <c r="AK72" s="114">
        <v>45350</v>
      </c>
      <c r="AL72" s="112"/>
      <c r="AM72" s="126"/>
    </row>
    <row r="73" spans="2:39" ht="15.6" x14ac:dyDescent="0.3">
      <c r="B73" s="63" t="s">
        <v>463</v>
      </c>
      <c r="C73" s="81" t="s">
        <v>662</v>
      </c>
      <c r="D73" s="82" t="s">
        <v>830</v>
      </c>
      <c r="E73" s="83">
        <v>45545</v>
      </c>
      <c r="F73" s="84"/>
      <c r="G73" s="84">
        <v>36.96</v>
      </c>
      <c r="H73" s="85">
        <f t="shared" si="1"/>
        <v>0</v>
      </c>
      <c r="I73" s="83">
        <v>45492</v>
      </c>
      <c r="J73" s="86">
        <v>6.4508260158999997</v>
      </c>
      <c r="K73" s="71"/>
      <c r="L73" s="87"/>
      <c r="M73" s="88"/>
      <c r="N73" s="88"/>
      <c r="O73" s="88"/>
      <c r="P73" s="88"/>
      <c r="Q73" s="88"/>
      <c r="R73" s="88"/>
      <c r="S73" s="88"/>
      <c r="T73" s="89"/>
      <c r="U73" s="71"/>
      <c r="V73" s="90"/>
      <c r="W73" s="91"/>
      <c r="X73" s="91">
        <v>2.1052631578999999E-2</v>
      </c>
      <c r="Y73" s="91">
        <v>-4.3024359379000003E-2</v>
      </c>
      <c r="Z73" s="91">
        <v>0.15025380711</v>
      </c>
      <c r="AA73" s="91">
        <v>-4.9839228296000002E-2</v>
      </c>
      <c r="AB73" s="91">
        <v>0.23599566317000001</v>
      </c>
      <c r="AC73" s="91">
        <v>4.9707602339999997E-2</v>
      </c>
      <c r="AD73" s="92"/>
      <c r="AE73" s="91"/>
      <c r="AF73" s="93"/>
      <c r="AG73" s="94"/>
      <c r="AH73" s="94"/>
      <c r="AI73" s="85">
        <v>-0.10334253296</v>
      </c>
      <c r="AJ73" s="83">
        <v>45208</v>
      </c>
      <c r="AK73" s="83">
        <v>45225</v>
      </c>
      <c r="AL73" s="81">
        <v>34</v>
      </c>
      <c r="AM73" s="95">
        <v>45259</v>
      </c>
    </row>
    <row r="74" spans="2:39" ht="15.6" x14ac:dyDescent="0.3">
      <c r="B74" s="111" t="s">
        <v>464</v>
      </c>
      <c r="C74" s="112" t="s">
        <v>663</v>
      </c>
      <c r="D74" s="113" t="s">
        <v>831</v>
      </c>
      <c r="E74" s="114">
        <v>45554</v>
      </c>
      <c r="F74" s="115">
        <v>47.3</v>
      </c>
      <c r="G74" s="115">
        <v>53.650037226000002</v>
      </c>
      <c r="H74" s="116">
        <f t="shared" si="1"/>
        <v>0.88163964920936466</v>
      </c>
      <c r="I74" s="114">
        <v>45432</v>
      </c>
      <c r="J74" s="117">
        <v>78.049660677000006</v>
      </c>
      <c r="K74" s="71"/>
      <c r="L74" s="118">
        <v>6.1689002341000004E-3</v>
      </c>
      <c r="M74" s="119">
        <v>1.2847965737E-2</v>
      </c>
      <c r="N74" s="119">
        <v>0.16700336670999999</v>
      </c>
      <c r="O74" s="119"/>
      <c r="P74" s="119">
        <v>0.53530356604999996</v>
      </c>
      <c r="Q74" s="119"/>
      <c r="R74" s="119"/>
      <c r="S74" s="119"/>
      <c r="T74" s="120">
        <v>0.27635387246999998</v>
      </c>
      <c r="U74" s="71"/>
      <c r="V74" s="121"/>
      <c r="W74" s="122"/>
      <c r="X74" s="122">
        <v>8.6795937212000004E-2</v>
      </c>
      <c r="Y74" s="122">
        <v>-5.6657223796000002E-2</v>
      </c>
      <c r="Z74" s="122">
        <v>0.16763990268000001</v>
      </c>
      <c r="AA74" s="122">
        <v>-6.3968410663000005E-2</v>
      </c>
      <c r="AB74" s="122">
        <v>0.27635387246999998</v>
      </c>
      <c r="AC74" s="122">
        <v>-2.2503066963000001E-2</v>
      </c>
      <c r="AD74" s="123"/>
      <c r="AE74" s="122"/>
      <c r="AF74" s="124"/>
      <c r="AG74" s="125"/>
      <c r="AH74" s="125"/>
      <c r="AI74" s="116">
        <v>-0.19254482867</v>
      </c>
      <c r="AJ74" s="114">
        <v>45432</v>
      </c>
      <c r="AK74" s="114">
        <v>45541</v>
      </c>
      <c r="AL74" s="112"/>
      <c r="AM74" s="126"/>
    </row>
    <row r="75" spans="2:39" ht="15.6" x14ac:dyDescent="0.3">
      <c r="B75" s="63" t="s">
        <v>465</v>
      </c>
      <c r="C75" s="81" t="s">
        <v>664</v>
      </c>
      <c r="D75" s="82" t="s">
        <v>832</v>
      </c>
      <c r="E75" s="83">
        <v>45553</v>
      </c>
      <c r="F75" s="84"/>
      <c r="G75" s="84">
        <v>58.14</v>
      </c>
      <c r="H75" s="85">
        <f t="shared" si="1"/>
        <v>0</v>
      </c>
      <c r="I75" s="83">
        <v>45533</v>
      </c>
      <c r="J75" s="86">
        <v>67.760191633000005</v>
      </c>
      <c r="K75" s="71"/>
      <c r="L75" s="87"/>
      <c r="M75" s="88">
        <v>-8.7304474354999995E-3</v>
      </c>
      <c r="N75" s="88">
        <v>8.7824351297999995E-2</v>
      </c>
      <c r="O75" s="88"/>
      <c r="P75" s="88">
        <v>0.22881807287</v>
      </c>
      <c r="Q75" s="88"/>
      <c r="R75" s="88"/>
      <c r="S75" s="88"/>
      <c r="T75" s="89">
        <v>0.13079483234</v>
      </c>
      <c r="U75" s="71"/>
      <c r="V75" s="90"/>
      <c r="W75" s="91"/>
      <c r="X75" s="91">
        <v>6.6572902017000002E-2</v>
      </c>
      <c r="Y75" s="91">
        <v>-6.0828214780000001E-2</v>
      </c>
      <c r="Z75" s="91">
        <v>0.13552361396000001</v>
      </c>
      <c r="AA75" s="91">
        <v>-5.9696342304999997E-2</v>
      </c>
      <c r="AB75" s="91">
        <v>0.31766146837999998</v>
      </c>
      <c r="AC75" s="91">
        <v>0.13079483234</v>
      </c>
      <c r="AD75" s="92">
        <v>8</v>
      </c>
      <c r="AE75" s="91"/>
      <c r="AF75" s="93"/>
      <c r="AG75" s="94"/>
      <c r="AH75" s="94"/>
      <c r="AI75" s="85">
        <v>-8.7780355761000003E-2</v>
      </c>
      <c r="AJ75" s="83">
        <v>45336</v>
      </c>
      <c r="AK75" s="83">
        <v>45401</v>
      </c>
      <c r="AL75" s="81">
        <v>82</v>
      </c>
      <c r="AM75" s="95">
        <v>45455</v>
      </c>
    </row>
    <row r="76" spans="2:39" ht="15.6" x14ac:dyDescent="0.3">
      <c r="B76" s="111" t="s">
        <v>466</v>
      </c>
      <c r="C76" s="112" t="s">
        <v>665</v>
      </c>
      <c r="D76" s="113" t="s">
        <v>833</v>
      </c>
      <c r="E76" s="114">
        <v>45497</v>
      </c>
      <c r="F76" s="115"/>
      <c r="G76" s="115">
        <v>29.25</v>
      </c>
      <c r="H76" s="116">
        <f t="shared" si="1"/>
        <v>0</v>
      </c>
      <c r="I76" s="114">
        <v>45497</v>
      </c>
      <c r="J76" s="117">
        <v>5.4944047410000003</v>
      </c>
      <c r="K76" s="71"/>
      <c r="L76" s="118"/>
      <c r="M76" s="119"/>
      <c r="N76" s="119"/>
      <c r="O76" s="119"/>
      <c r="P76" s="119"/>
      <c r="Q76" s="119"/>
      <c r="R76" s="119"/>
      <c r="S76" s="119"/>
      <c r="T76" s="120"/>
      <c r="U76" s="71"/>
      <c r="V76" s="121"/>
      <c r="W76" s="122"/>
      <c r="X76" s="122">
        <v>1.9182652210000001E-2</v>
      </c>
      <c r="Y76" s="122">
        <v>-4.0183112919000001E-2</v>
      </c>
      <c r="Z76" s="122">
        <v>0.22283205269</v>
      </c>
      <c r="AA76" s="122">
        <v>-0.10202069984999999</v>
      </c>
      <c r="AB76" s="122">
        <v>0.27768674746999999</v>
      </c>
      <c r="AC76" s="122">
        <v>0.19249715073000001</v>
      </c>
      <c r="AD76" s="123"/>
      <c r="AE76" s="122"/>
      <c r="AF76" s="124"/>
      <c r="AG76" s="125"/>
      <c r="AH76" s="125"/>
      <c r="AI76" s="116">
        <v>-0.11165285226</v>
      </c>
      <c r="AJ76" s="114">
        <v>45209</v>
      </c>
      <c r="AK76" s="114">
        <v>45226</v>
      </c>
      <c r="AL76" s="112">
        <v>33</v>
      </c>
      <c r="AM76" s="126">
        <v>45259</v>
      </c>
    </row>
    <row r="77" spans="2:39" ht="15.6" x14ac:dyDescent="0.3">
      <c r="B77" s="63" t="s">
        <v>467</v>
      </c>
      <c r="C77" s="81" t="s">
        <v>666</v>
      </c>
      <c r="D77" s="82" t="s">
        <v>834</v>
      </c>
      <c r="E77" s="83">
        <v>45352</v>
      </c>
      <c r="F77" s="84"/>
      <c r="G77" s="84">
        <v>44.405080644999998</v>
      </c>
      <c r="H77" s="85">
        <f t="shared" si="1"/>
        <v>0</v>
      </c>
      <c r="I77" s="83">
        <v>45352</v>
      </c>
      <c r="J77" s="86">
        <v>5.7962470119999998E-2</v>
      </c>
      <c r="K77" s="71"/>
      <c r="L77" s="87"/>
      <c r="M77" s="88"/>
      <c r="N77" s="88"/>
      <c r="O77" s="88"/>
      <c r="P77" s="88"/>
      <c r="Q77" s="88"/>
      <c r="R77" s="88"/>
      <c r="S77" s="88"/>
      <c r="T77" s="89"/>
      <c r="U77" s="71"/>
      <c r="V77" s="90"/>
      <c r="W77" s="91"/>
      <c r="X77" s="91">
        <v>1.0121457489000001E-3</v>
      </c>
      <c r="Y77" s="91">
        <v>1.0121457489000001E-3</v>
      </c>
      <c r="Z77" s="91">
        <v>8.4934277047000004E-2</v>
      </c>
      <c r="AA77" s="91">
        <v>2.7726432531999998E-2</v>
      </c>
      <c r="AB77" s="91">
        <v>0.11966203089999999</v>
      </c>
      <c r="AC77" s="91">
        <v>3.9293377392999998E-2</v>
      </c>
      <c r="AD77" s="92"/>
      <c r="AE77" s="91"/>
      <c r="AF77" s="93"/>
      <c r="AG77" s="94"/>
      <c r="AH77" s="94"/>
      <c r="AI77" s="85">
        <v>-2.6516024902000002E-2</v>
      </c>
      <c r="AJ77" s="83">
        <v>45331</v>
      </c>
      <c r="AK77" s="83">
        <v>45342</v>
      </c>
      <c r="AL77" s="81">
        <v>13</v>
      </c>
      <c r="AM77" s="95">
        <v>45352</v>
      </c>
    </row>
    <row r="78" spans="2:39" ht="15.6" x14ac:dyDescent="0.3">
      <c r="B78" s="111" t="s">
        <v>468</v>
      </c>
      <c r="C78" s="112" t="s">
        <v>667</v>
      </c>
      <c r="D78" s="113" t="s">
        <v>835</v>
      </c>
      <c r="E78" s="114">
        <v>45553</v>
      </c>
      <c r="F78" s="115"/>
      <c r="G78" s="115">
        <v>44.9</v>
      </c>
      <c r="H78" s="116">
        <f t="shared" si="1"/>
        <v>0</v>
      </c>
      <c r="I78" s="114">
        <v>45537</v>
      </c>
      <c r="J78" s="117">
        <v>27.242774223000001</v>
      </c>
      <c r="K78" s="71"/>
      <c r="L78" s="118"/>
      <c r="M78" s="119">
        <v>-8.1534772188999998E-3</v>
      </c>
      <c r="N78" s="119">
        <v>3.2329783377000001E-2</v>
      </c>
      <c r="O78" s="119">
        <v>0.33334754497000002</v>
      </c>
      <c r="P78" s="119">
        <v>0.64486098143000004</v>
      </c>
      <c r="Q78" s="119"/>
      <c r="R78" s="119"/>
      <c r="S78" s="119"/>
      <c r="T78" s="120">
        <v>0.18864316024</v>
      </c>
      <c r="U78" s="71"/>
      <c r="V78" s="121"/>
      <c r="W78" s="122"/>
      <c r="X78" s="122">
        <v>5.0579557428000001E-2</v>
      </c>
      <c r="Y78" s="122">
        <v>-5.1224944321999998E-2</v>
      </c>
      <c r="Z78" s="122">
        <v>0.13735691988000001</v>
      </c>
      <c r="AA78" s="122">
        <v>-7.2393822393999996E-2</v>
      </c>
      <c r="AB78" s="122">
        <v>0.29405581343999998</v>
      </c>
      <c r="AC78" s="122">
        <v>0.18864316024</v>
      </c>
      <c r="AD78" s="123">
        <v>9</v>
      </c>
      <c r="AE78" s="122"/>
      <c r="AF78" s="124"/>
      <c r="AG78" s="125"/>
      <c r="AH78" s="125"/>
      <c r="AI78" s="116">
        <v>-0.11919698870000001</v>
      </c>
      <c r="AJ78" s="114">
        <v>45205</v>
      </c>
      <c r="AK78" s="114">
        <v>45226</v>
      </c>
      <c r="AL78" s="112">
        <v>28</v>
      </c>
      <c r="AM78" s="126">
        <v>45250</v>
      </c>
    </row>
    <row r="79" spans="2:39" ht="15.6" x14ac:dyDescent="0.3">
      <c r="B79" s="63" t="s">
        <v>469</v>
      </c>
      <c r="C79" s="81" t="s">
        <v>668</v>
      </c>
      <c r="D79" s="82" t="s">
        <v>836</v>
      </c>
      <c r="E79" s="83">
        <v>45554</v>
      </c>
      <c r="F79" s="84">
        <v>31.4</v>
      </c>
      <c r="G79" s="84">
        <v>32.5</v>
      </c>
      <c r="H79" s="85">
        <f t="shared" si="1"/>
        <v>0.96615384615384614</v>
      </c>
      <c r="I79" s="83">
        <v>45533</v>
      </c>
      <c r="J79" s="86">
        <v>9.3540577291000009</v>
      </c>
      <c r="K79" s="71"/>
      <c r="L79" s="87">
        <v>3.5155001588E-3</v>
      </c>
      <c r="M79" s="88">
        <v>8.3493898510000001E-3</v>
      </c>
      <c r="N79" s="88"/>
      <c r="O79" s="88">
        <v>0.21376111326</v>
      </c>
      <c r="P79" s="88"/>
      <c r="Q79" s="88"/>
      <c r="R79" s="88"/>
      <c r="S79" s="88"/>
      <c r="T79" s="89"/>
      <c r="U79" s="71"/>
      <c r="V79" s="90"/>
      <c r="W79" s="91"/>
      <c r="X79" s="91">
        <v>2.2969374168E-2</v>
      </c>
      <c r="Y79" s="91">
        <v>-3.6767676768000003E-2</v>
      </c>
      <c r="Z79" s="91">
        <v>0.13764880952</v>
      </c>
      <c r="AA79" s="91">
        <v>-0.1200317965</v>
      </c>
      <c r="AB79" s="91">
        <v>0.20168388825</v>
      </c>
      <c r="AC79" s="91">
        <v>-0.20091743119</v>
      </c>
      <c r="AD79" s="92"/>
      <c r="AE79" s="91"/>
      <c r="AF79" s="93"/>
      <c r="AG79" s="94"/>
      <c r="AH79" s="94"/>
      <c r="AI79" s="85">
        <v>-0.14086146682</v>
      </c>
      <c r="AJ79" s="83">
        <v>45189</v>
      </c>
      <c r="AK79" s="83">
        <v>45226</v>
      </c>
      <c r="AL79" s="81">
        <v>50</v>
      </c>
      <c r="AM79" s="95">
        <v>45264</v>
      </c>
    </row>
    <row r="80" spans="2:39" ht="15.6" x14ac:dyDescent="0.3">
      <c r="B80" s="111" t="s">
        <v>470</v>
      </c>
      <c r="C80" s="112" t="s">
        <v>669</v>
      </c>
      <c r="D80" s="113" t="s">
        <v>837</v>
      </c>
      <c r="E80" s="114">
        <v>45553</v>
      </c>
      <c r="F80" s="115"/>
      <c r="G80" s="115">
        <v>34.487754475000003</v>
      </c>
      <c r="H80" s="116">
        <f t="shared" si="1"/>
        <v>0</v>
      </c>
      <c r="I80" s="114">
        <v>45198</v>
      </c>
      <c r="J80" s="117">
        <v>31.782182112000001</v>
      </c>
      <c r="K80" s="71"/>
      <c r="L80" s="118"/>
      <c r="M80" s="119">
        <v>1.4423076922999999E-2</v>
      </c>
      <c r="N80" s="119">
        <v>-0.11789487915999999</v>
      </c>
      <c r="O80" s="119">
        <v>-0.26772182379999998</v>
      </c>
      <c r="P80" s="119">
        <v>-0.46701856389000002</v>
      </c>
      <c r="Q80" s="119"/>
      <c r="R80" s="119"/>
      <c r="S80" s="119"/>
      <c r="T80" s="120">
        <v>-0.17119424603</v>
      </c>
      <c r="U80" s="71"/>
      <c r="V80" s="121"/>
      <c r="W80" s="122"/>
      <c r="X80" s="122">
        <v>5.5727554178000002E-2</v>
      </c>
      <c r="Y80" s="122">
        <v>-4.8523206750999998E-2</v>
      </c>
      <c r="Z80" s="122">
        <v>7.1317829459000004E-2</v>
      </c>
      <c r="AA80" s="122">
        <v>-0.15829553221000001</v>
      </c>
      <c r="AB80" s="122">
        <v>-0.17119424603</v>
      </c>
      <c r="AC80" s="122">
        <v>-0.21608369347</v>
      </c>
      <c r="AD80" s="123">
        <v>5</v>
      </c>
      <c r="AE80" s="122"/>
      <c r="AF80" s="124"/>
      <c r="AG80" s="125"/>
      <c r="AH80" s="125"/>
      <c r="AI80" s="116">
        <v>-0.29685187195000001</v>
      </c>
      <c r="AJ80" s="114">
        <v>45198</v>
      </c>
      <c r="AK80" s="114">
        <v>45546</v>
      </c>
      <c r="AL80" s="112"/>
      <c r="AM80" s="126"/>
    </row>
    <row r="81" spans="2:39" ht="15.6" x14ac:dyDescent="0.3">
      <c r="B81" s="63" t="s">
        <v>471</v>
      </c>
      <c r="C81" s="81" t="s">
        <v>670</v>
      </c>
      <c r="D81" s="82" t="s">
        <v>838</v>
      </c>
      <c r="E81" s="83">
        <v>45259</v>
      </c>
      <c r="F81" s="84"/>
      <c r="G81" s="84">
        <v>40.008673469000001</v>
      </c>
      <c r="H81" s="85">
        <f t="shared" si="1"/>
        <v>0</v>
      </c>
      <c r="I81" s="83">
        <v>45259</v>
      </c>
      <c r="J81" s="86">
        <v>9.2776892430000008E-3</v>
      </c>
      <c r="K81" s="71"/>
      <c r="L81" s="87"/>
      <c r="M81" s="88"/>
      <c r="N81" s="88"/>
      <c r="O81" s="88"/>
      <c r="P81" s="88"/>
      <c r="Q81" s="88"/>
      <c r="R81" s="88"/>
      <c r="S81" s="88"/>
      <c r="T81" s="89"/>
      <c r="U81" s="71"/>
      <c r="V81" s="90"/>
      <c r="W81" s="91"/>
      <c r="X81" s="91"/>
      <c r="Y81" s="91"/>
      <c r="Z81" s="91"/>
      <c r="AA81" s="91"/>
      <c r="AB81" s="91">
        <v>0.16774661213</v>
      </c>
      <c r="AC81" s="91">
        <v>0.16774661213</v>
      </c>
      <c r="AD81" s="92"/>
      <c r="AE81" s="91"/>
      <c r="AF81" s="93"/>
      <c r="AG81" s="94"/>
      <c r="AH81" s="94"/>
      <c r="AI81" s="85">
        <v>0</v>
      </c>
      <c r="AJ81" s="83">
        <v>45259</v>
      </c>
      <c r="AK81" s="83"/>
      <c r="AL81" s="81"/>
      <c r="AM81" s="95"/>
    </row>
    <row r="82" spans="2:39" ht="15.6" x14ac:dyDescent="0.3">
      <c r="B82" s="111" t="s">
        <v>472</v>
      </c>
      <c r="C82" s="112" t="s">
        <v>671</v>
      </c>
      <c r="D82" s="113" t="s">
        <v>839</v>
      </c>
      <c r="E82" s="114">
        <v>45548</v>
      </c>
      <c r="F82" s="115"/>
      <c r="G82" s="115">
        <v>68.788056996999998</v>
      </c>
      <c r="H82" s="116">
        <f t="shared" si="1"/>
        <v>0</v>
      </c>
      <c r="I82" s="114">
        <v>45475</v>
      </c>
      <c r="J82" s="117">
        <v>0.89565254979999998</v>
      </c>
      <c r="K82" s="71"/>
      <c r="L82" s="118"/>
      <c r="M82" s="119">
        <v>2.5974025973000001E-2</v>
      </c>
      <c r="N82" s="119"/>
      <c r="O82" s="119"/>
      <c r="P82" s="119">
        <v>0.34776511051999998</v>
      </c>
      <c r="Q82" s="119"/>
      <c r="R82" s="119"/>
      <c r="S82" s="119"/>
      <c r="T82" s="120"/>
      <c r="U82" s="71"/>
      <c r="V82" s="121"/>
      <c r="W82" s="122"/>
      <c r="X82" s="122">
        <v>3.8803844785E-2</v>
      </c>
      <c r="Y82" s="122">
        <v>-7.1739080832999999E-2</v>
      </c>
      <c r="Z82" s="122">
        <v>0.11994698475</v>
      </c>
      <c r="AA82" s="122">
        <v>-4.1825531659999998E-2</v>
      </c>
      <c r="AB82" s="122">
        <v>0.25746687281000002</v>
      </c>
      <c r="AC82" s="122">
        <v>5.4342303611000002E-2</v>
      </c>
      <c r="AD82" s="123"/>
      <c r="AE82" s="122"/>
      <c r="AF82" s="124"/>
      <c r="AG82" s="125"/>
      <c r="AH82" s="125"/>
      <c r="AI82" s="116">
        <v>-8.4143341883999995E-2</v>
      </c>
      <c r="AJ82" s="114">
        <v>45475</v>
      </c>
      <c r="AK82" s="114">
        <v>45518</v>
      </c>
      <c r="AL82" s="112"/>
      <c r="AM82" s="126"/>
    </row>
    <row r="83" spans="2:39" ht="15.6" x14ac:dyDescent="0.3">
      <c r="B83" s="63" t="s">
        <v>473</v>
      </c>
      <c r="C83" s="81" t="s">
        <v>672</v>
      </c>
      <c r="D83" s="82" t="s">
        <v>840</v>
      </c>
      <c r="E83" s="83">
        <v>45537</v>
      </c>
      <c r="F83" s="84"/>
      <c r="G83" s="84">
        <v>77.05</v>
      </c>
      <c r="H83" s="85">
        <f t="shared" si="1"/>
        <v>0</v>
      </c>
      <c r="I83" s="83">
        <v>45537</v>
      </c>
      <c r="J83" s="86">
        <v>27.436965339</v>
      </c>
      <c r="K83" s="71"/>
      <c r="L83" s="87"/>
      <c r="M83" s="88"/>
      <c r="N83" s="88"/>
      <c r="O83" s="88"/>
      <c r="P83" s="88"/>
      <c r="Q83" s="88"/>
      <c r="R83" s="88"/>
      <c r="S83" s="88"/>
      <c r="T83" s="89"/>
      <c r="U83" s="71"/>
      <c r="V83" s="90"/>
      <c r="W83" s="91"/>
      <c r="X83" s="91">
        <v>4.2451088961999998E-2</v>
      </c>
      <c r="Y83" s="91">
        <v>-7.2115046419000003E-2</v>
      </c>
      <c r="Z83" s="91">
        <v>7.9209370422000006E-2</v>
      </c>
      <c r="AA83" s="91">
        <v>-5.6580698861999998E-2</v>
      </c>
      <c r="AB83" s="91">
        <v>0.52274941092000005</v>
      </c>
      <c r="AC83" s="91">
        <v>-2.1586194507000001E-2</v>
      </c>
      <c r="AD83" s="92"/>
      <c r="AE83" s="91"/>
      <c r="AF83" s="93"/>
      <c r="AG83" s="94"/>
      <c r="AH83" s="94"/>
      <c r="AI83" s="85">
        <v>-7.2472475137000003E-2</v>
      </c>
      <c r="AJ83" s="83">
        <v>45237</v>
      </c>
      <c r="AK83" s="83">
        <v>45293</v>
      </c>
      <c r="AL83" s="81">
        <v>56</v>
      </c>
      <c r="AM83" s="95">
        <v>45321</v>
      </c>
    </row>
    <row r="84" spans="2:39" ht="15.6" x14ac:dyDescent="0.3">
      <c r="B84" s="111" t="s">
        <v>474</v>
      </c>
      <c r="C84" s="112" t="s">
        <v>673</v>
      </c>
      <c r="D84" s="113" t="s">
        <v>841</v>
      </c>
      <c r="E84" s="114">
        <v>45552</v>
      </c>
      <c r="F84" s="115"/>
      <c r="G84" s="115">
        <v>24.785466679999999</v>
      </c>
      <c r="H84" s="116">
        <f t="shared" si="1"/>
        <v>0</v>
      </c>
      <c r="I84" s="114">
        <v>45426</v>
      </c>
      <c r="J84" s="117">
        <v>60.676558725</v>
      </c>
      <c r="K84" s="71"/>
      <c r="L84" s="118"/>
      <c r="M84" s="119">
        <v>1.2975391498E-2</v>
      </c>
      <c r="N84" s="119">
        <v>4.8809602520000002E-2</v>
      </c>
      <c r="O84" s="119">
        <v>-1.2851664773E-2</v>
      </c>
      <c r="P84" s="119">
        <v>-9.7034954707999999E-2</v>
      </c>
      <c r="Q84" s="119"/>
      <c r="R84" s="119"/>
      <c r="S84" s="119"/>
      <c r="T84" s="120"/>
      <c r="U84" s="71"/>
      <c r="V84" s="121"/>
      <c r="W84" s="122"/>
      <c r="X84" s="122">
        <v>5.9829059827999999E-2</v>
      </c>
      <c r="Y84" s="122">
        <v>-2.6431718061999999E-2</v>
      </c>
      <c r="Z84" s="122">
        <v>0.13315363882</v>
      </c>
      <c r="AA84" s="122">
        <v>-0.13301348608999999</v>
      </c>
      <c r="AB84" s="122">
        <v>6.1753094202000001E-2</v>
      </c>
      <c r="AC84" s="122">
        <v>-0.22224050939000001</v>
      </c>
      <c r="AD84" s="123">
        <v>5</v>
      </c>
      <c r="AE84" s="122"/>
      <c r="AF84" s="124"/>
      <c r="AG84" s="125"/>
      <c r="AH84" s="125"/>
      <c r="AI84" s="116">
        <v>-0.18414538804</v>
      </c>
      <c r="AJ84" s="114">
        <v>45203</v>
      </c>
      <c r="AK84" s="114">
        <v>45322</v>
      </c>
      <c r="AL84" s="112">
        <v>137</v>
      </c>
      <c r="AM84" s="126">
        <v>45407</v>
      </c>
    </row>
    <row r="85" spans="2:39" ht="15.6" x14ac:dyDescent="0.3">
      <c r="B85" s="63" t="s">
        <v>475</v>
      </c>
      <c r="C85" s="81" t="s">
        <v>674</v>
      </c>
      <c r="D85" s="82" t="s">
        <v>842</v>
      </c>
      <c r="E85" s="83">
        <v>45554</v>
      </c>
      <c r="F85" s="84">
        <v>32.93</v>
      </c>
      <c r="G85" s="84">
        <v>33.64</v>
      </c>
      <c r="H85" s="85">
        <f t="shared" si="1"/>
        <v>0.97889417360285369</v>
      </c>
      <c r="I85" s="83">
        <v>45547</v>
      </c>
      <c r="J85" s="86">
        <v>174.02572992</v>
      </c>
      <c r="K85" s="71"/>
      <c r="L85" s="87">
        <v>3.3516148687000001E-3</v>
      </c>
      <c r="M85" s="88">
        <v>2.5856697819000001E-2</v>
      </c>
      <c r="N85" s="88">
        <v>0.14845031862999999</v>
      </c>
      <c r="O85" s="88">
        <v>0.29157835525999998</v>
      </c>
      <c r="P85" s="88">
        <v>0.36623035527999998</v>
      </c>
      <c r="Q85" s="88"/>
      <c r="R85" s="88"/>
      <c r="S85" s="88"/>
      <c r="T85" s="89">
        <v>0.24419880323000001</v>
      </c>
      <c r="U85" s="71"/>
      <c r="V85" s="90"/>
      <c r="W85" s="91"/>
      <c r="X85" s="91">
        <v>2.3478529503000001E-2</v>
      </c>
      <c r="Y85" s="91">
        <v>-9.0639013727999998E-2</v>
      </c>
      <c r="Z85" s="91">
        <v>9.1227211522000001E-2</v>
      </c>
      <c r="AA85" s="91">
        <v>-2.0814748736000001E-2</v>
      </c>
      <c r="AB85" s="91">
        <v>0.24419880323000001</v>
      </c>
      <c r="AC85" s="91">
        <v>9.5411449603999998E-2</v>
      </c>
      <c r="AD85" s="92">
        <v>10</v>
      </c>
      <c r="AE85" s="91"/>
      <c r="AF85" s="93"/>
      <c r="AG85" s="94"/>
      <c r="AH85" s="94"/>
      <c r="AI85" s="85">
        <v>-0.12742215473999999</v>
      </c>
      <c r="AJ85" s="83">
        <v>45398</v>
      </c>
      <c r="AK85" s="83">
        <v>45404</v>
      </c>
      <c r="AL85" s="81">
        <v>32</v>
      </c>
      <c r="AM85" s="95">
        <v>45446</v>
      </c>
    </row>
    <row r="86" spans="2:39" ht="15.6" x14ac:dyDescent="0.3">
      <c r="B86" s="111" t="s">
        <v>476</v>
      </c>
      <c r="C86" s="112" t="s">
        <v>675</v>
      </c>
      <c r="D86" s="113" t="s">
        <v>843</v>
      </c>
      <c r="E86" s="114">
        <v>45552</v>
      </c>
      <c r="F86" s="115"/>
      <c r="G86" s="115">
        <v>75.760000000000005</v>
      </c>
      <c r="H86" s="116">
        <f t="shared" si="1"/>
        <v>0</v>
      </c>
      <c r="I86" s="114">
        <v>45534</v>
      </c>
      <c r="J86" s="117">
        <v>2.6563585657E-2</v>
      </c>
      <c r="K86" s="71"/>
      <c r="L86" s="118"/>
      <c r="M86" s="119">
        <v>1.5091774303000001E-2</v>
      </c>
      <c r="N86" s="119"/>
      <c r="O86" s="119"/>
      <c r="P86" s="119"/>
      <c r="Q86" s="119"/>
      <c r="R86" s="119"/>
      <c r="S86" s="119"/>
      <c r="T86" s="120"/>
      <c r="U86" s="71"/>
      <c r="V86" s="121"/>
      <c r="W86" s="122"/>
      <c r="X86" s="122">
        <v>7.5394105552000004E-3</v>
      </c>
      <c r="Y86" s="122">
        <v>-2.2669689291000002E-2</v>
      </c>
      <c r="Z86" s="122">
        <v>6.7774086383000001E-3</v>
      </c>
      <c r="AA86" s="122">
        <v>-1.4519535373999999E-2</v>
      </c>
      <c r="AB86" s="122">
        <v>0.41059793589999999</v>
      </c>
      <c r="AC86" s="122">
        <v>8.3488250781000001E-2</v>
      </c>
      <c r="AD86" s="123"/>
      <c r="AE86" s="122"/>
      <c r="AF86" s="124"/>
      <c r="AG86" s="125"/>
      <c r="AH86" s="125"/>
      <c r="AI86" s="116">
        <v>-4.3455149502000003E-2</v>
      </c>
      <c r="AJ86" s="114">
        <v>45503</v>
      </c>
      <c r="AK86" s="114">
        <v>45509</v>
      </c>
      <c r="AL86" s="112">
        <v>23</v>
      </c>
      <c r="AM86" s="126">
        <v>45534</v>
      </c>
    </row>
    <row r="87" spans="2:39" ht="15.6" x14ac:dyDescent="0.3">
      <c r="B87" s="63" t="s">
        <v>477</v>
      </c>
      <c r="C87" s="81" t="s">
        <v>676</v>
      </c>
      <c r="D87" s="82" t="s">
        <v>844</v>
      </c>
      <c r="E87" s="83">
        <v>45554</v>
      </c>
      <c r="F87" s="84">
        <v>38</v>
      </c>
      <c r="G87" s="84">
        <v>39.43</v>
      </c>
      <c r="H87" s="85">
        <f t="shared" si="1"/>
        <v>0.96373319807253366</v>
      </c>
      <c r="I87" s="83">
        <v>45490</v>
      </c>
      <c r="J87" s="86">
        <v>24.533744820999999</v>
      </c>
      <c r="K87" s="71"/>
      <c r="L87" s="87">
        <v>-3.1106578275000001E-2</v>
      </c>
      <c r="M87" s="88">
        <v>7.9852230747E-2</v>
      </c>
      <c r="N87" s="88">
        <v>0.47666611236</v>
      </c>
      <c r="O87" s="88">
        <v>0.52203566748999997</v>
      </c>
      <c r="P87" s="88">
        <v>0.53482392404000001</v>
      </c>
      <c r="Q87" s="88"/>
      <c r="R87" s="88"/>
      <c r="S87" s="88"/>
      <c r="T87" s="89">
        <v>0.35274144600000001</v>
      </c>
      <c r="U87" s="71"/>
      <c r="V87" s="90"/>
      <c r="W87" s="91"/>
      <c r="X87" s="91">
        <v>5.2741151976000003E-2</v>
      </c>
      <c r="Y87" s="91">
        <v>-5.6418642682000003E-2</v>
      </c>
      <c r="Z87" s="91">
        <v>0.21391076114999999</v>
      </c>
      <c r="AA87" s="91">
        <v>-0.10772833723</v>
      </c>
      <c r="AB87" s="91">
        <v>0.35274144600000001</v>
      </c>
      <c r="AC87" s="91">
        <v>-8.7337816508000002E-2</v>
      </c>
      <c r="AD87" s="92">
        <v>8</v>
      </c>
      <c r="AE87" s="91"/>
      <c r="AF87" s="93"/>
      <c r="AG87" s="94"/>
      <c r="AH87" s="94"/>
      <c r="AI87" s="85">
        <v>-0.20294831275</v>
      </c>
      <c r="AJ87" s="83">
        <v>45287</v>
      </c>
      <c r="AK87" s="83">
        <v>45350</v>
      </c>
      <c r="AL87" s="81">
        <v>63</v>
      </c>
      <c r="AM87" s="95">
        <v>45383</v>
      </c>
    </row>
    <row r="88" spans="2:39" ht="15.6" x14ac:dyDescent="0.3">
      <c r="B88" s="111" t="s">
        <v>478</v>
      </c>
      <c r="C88" s="112" t="s">
        <v>677</v>
      </c>
      <c r="D88" s="113" t="s">
        <v>845</v>
      </c>
      <c r="E88" s="114">
        <v>45461</v>
      </c>
      <c r="F88" s="115"/>
      <c r="G88" s="115">
        <v>28.611832707000001</v>
      </c>
      <c r="H88" s="116">
        <f t="shared" si="1"/>
        <v>0</v>
      </c>
      <c r="I88" s="114">
        <v>45461</v>
      </c>
      <c r="J88" s="117">
        <v>9.7649203187000003E-2</v>
      </c>
      <c r="K88" s="71"/>
      <c r="L88" s="118"/>
      <c r="M88" s="119"/>
      <c r="N88" s="119"/>
      <c r="O88" s="119"/>
      <c r="P88" s="119"/>
      <c r="Q88" s="119"/>
      <c r="R88" s="119"/>
      <c r="S88" s="119"/>
      <c r="T88" s="120"/>
      <c r="U88" s="71"/>
      <c r="V88" s="121"/>
      <c r="W88" s="122"/>
      <c r="X88" s="122">
        <v>3.8204393494999998E-3</v>
      </c>
      <c r="Y88" s="122">
        <v>3.8204393494999998E-3</v>
      </c>
      <c r="Z88" s="122">
        <v>0.13035204567</v>
      </c>
      <c r="AA88" s="122">
        <v>-7.0733863837999997E-2</v>
      </c>
      <c r="AB88" s="122">
        <v>0.20864673201</v>
      </c>
      <c r="AC88" s="122">
        <v>0.16478619772</v>
      </c>
      <c r="AD88" s="123"/>
      <c r="AE88" s="122"/>
      <c r="AF88" s="124"/>
      <c r="AG88" s="125"/>
      <c r="AH88" s="125"/>
      <c r="AI88" s="116">
        <v>-7.4270557028999998E-2</v>
      </c>
      <c r="AJ88" s="114">
        <v>45198</v>
      </c>
      <c r="AK88" s="114">
        <v>45225</v>
      </c>
      <c r="AL88" s="112">
        <v>40</v>
      </c>
      <c r="AM88" s="126">
        <v>45259</v>
      </c>
    </row>
    <row r="89" spans="2:39" ht="15.6" x14ac:dyDescent="0.3">
      <c r="B89" s="63" t="s">
        <v>479</v>
      </c>
      <c r="C89" s="81" t="s">
        <v>678</v>
      </c>
      <c r="D89" s="82" t="s">
        <v>846</v>
      </c>
      <c r="E89" s="83">
        <v>45552</v>
      </c>
      <c r="F89" s="84"/>
      <c r="G89" s="84">
        <v>62.927802204000002</v>
      </c>
      <c r="H89" s="85">
        <f t="shared" si="1"/>
        <v>0</v>
      </c>
      <c r="I89" s="83">
        <v>45534</v>
      </c>
      <c r="J89" s="86">
        <v>2.0406745816999998</v>
      </c>
      <c r="K89" s="71"/>
      <c r="L89" s="87"/>
      <c r="M89" s="88">
        <v>3.9878035348000003E-2</v>
      </c>
      <c r="N89" s="88">
        <v>0.21343682321999999</v>
      </c>
      <c r="O89" s="88">
        <v>0.23134024792999999</v>
      </c>
      <c r="P89" s="88">
        <v>9.9975694077999999E-2</v>
      </c>
      <c r="Q89" s="88"/>
      <c r="R89" s="88"/>
      <c r="S89" s="88"/>
      <c r="T89" s="89">
        <v>9.9672828488000006E-2</v>
      </c>
      <c r="U89" s="71"/>
      <c r="V89" s="90"/>
      <c r="W89" s="91"/>
      <c r="X89" s="91">
        <v>0.15853658536000001</v>
      </c>
      <c r="Y89" s="91">
        <v>-6.7934563764000006E-2</v>
      </c>
      <c r="Z89" s="91">
        <v>0.14156544771999999</v>
      </c>
      <c r="AA89" s="91">
        <v>-8.7380533295999999E-2</v>
      </c>
      <c r="AB89" s="91">
        <v>9.9672828488000006E-2</v>
      </c>
      <c r="AC89" s="91">
        <v>2.5524592172999998E-2</v>
      </c>
      <c r="AD89" s="92">
        <v>8</v>
      </c>
      <c r="AE89" s="91"/>
      <c r="AF89" s="93"/>
      <c r="AG89" s="94"/>
      <c r="AH89" s="94"/>
      <c r="AI89" s="85">
        <v>-0.18462179154</v>
      </c>
      <c r="AJ89" s="83">
        <v>45198</v>
      </c>
      <c r="AK89" s="83">
        <v>45236</v>
      </c>
      <c r="AL89" s="81">
        <v>51</v>
      </c>
      <c r="AM89" s="95">
        <v>45274</v>
      </c>
    </row>
    <row r="90" spans="2:39" ht="15.6" x14ac:dyDescent="0.3">
      <c r="B90" s="111" t="s">
        <v>480</v>
      </c>
      <c r="C90" s="112" t="s">
        <v>679</v>
      </c>
      <c r="D90" s="113" t="s">
        <v>847</v>
      </c>
      <c r="E90" s="114">
        <v>45523</v>
      </c>
      <c r="F90" s="115"/>
      <c r="G90" s="115">
        <v>119.08665023</v>
      </c>
      <c r="H90" s="116">
        <f t="shared" si="1"/>
        <v>0</v>
      </c>
      <c r="I90" s="114">
        <v>45496</v>
      </c>
      <c r="J90" s="117">
        <v>2.8007768127000001</v>
      </c>
      <c r="K90" s="71"/>
      <c r="L90" s="118"/>
      <c r="M90" s="119"/>
      <c r="N90" s="119"/>
      <c r="O90" s="119"/>
      <c r="P90" s="119"/>
      <c r="Q90" s="119"/>
      <c r="R90" s="119"/>
      <c r="S90" s="119"/>
      <c r="T90" s="120"/>
      <c r="U90" s="71"/>
      <c r="V90" s="121"/>
      <c r="W90" s="122"/>
      <c r="X90" s="122">
        <v>0.15462786807000001</v>
      </c>
      <c r="Y90" s="122">
        <v>-7.5426416388999995E-2</v>
      </c>
      <c r="Z90" s="122">
        <v>0.13160728949</v>
      </c>
      <c r="AA90" s="122">
        <v>-6.2780234493000006E-2</v>
      </c>
      <c r="AB90" s="122">
        <v>0.24665372370999999</v>
      </c>
      <c r="AC90" s="122">
        <v>-0.12546006481999999</v>
      </c>
      <c r="AD90" s="123"/>
      <c r="AE90" s="122"/>
      <c r="AF90" s="124"/>
      <c r="AG90" s="125"/>
      <c r="AH90" s="125"/>
      <c r="AI90" s="116">
        <v>-0.10922957654</v>
      </c>
      <c r="AJ90" s="114">
        <v>45293</v>
      </c>
      <c r="AK90" s="114">
        <v>45336</v>
      </c>
      <c r="AL90" s="112">
        <v>126</v>
      </c>
      <c r="AM90" s="126">
        <v>45476</v>
      </c>
    </row>
    <row r="91" spans="2:39" ht="15.6" x14ac:dyDescent="0.3">
      <c r="B91" s="63" t="s">
        <v>481</v>
      </c>
      <c r="C91" s="81" t="s">
        <v>680</v>
      </c>
      <c r="D91" s="82" t="s">
        <v>848</v>
      </c>
      <c r="E91" s="83">
        <v>45554</v>
      </c>
      <c r="F91" s="84">
        <v>50.5</v>
      </c>
      <c r="G91" s="84">
        <v>52.131847870999998</v>
      </c>
      <c r="H91" s="85">
        <f t="shared" si="1"/>
        <v>0.96869767833593778</v>
      </c>
      <c r="I91" s="83">
        <v>45534</v>
      </c>
      <c r="J91" s="86">
        <v>1.1021107171</v>
      </c>
      <c r="K91" s="71"/>
      <c r="L91" s="87">
        <v>-1.1741682974E-2</v>
      </c>
      <c r="M91" s="88">
        <v>2.6603618581999999E-2</v>
      </c>
      <c r="N91" s="88"/>
      <c r="O91" s="88"/>
      <c r="P91" s="88">
        <v>9.1561617408000007E-2</v>
      </c>
      <c r="Q91" s="88"/>
      <c r="R91" s="88"/>
      <c r="S91" s="88"/>
      <c r="T91" s="89">
        <v>0.23626276372999999</v>
      </c>
      <c r="U91" s="71"/>
      <c r="V91" s="90"/>
      <c r="W91" s="91"/>
      <c r="X91" s="91">
        <v>2.4200710479E-2</v>
      </c>
      <c r="Y91" s="91">
        <v>-6.7000000000000004E-2</v>
      </c>
      <c r="Z91" s="91">
        <v>9.5355072001000005E-2</v>
      </c>
      <c r="AA91" s="91">
        <v>-3.5595780116000002E-2</v>
      </c>
      <c r="AB91" s="91">
        <v>0.23626276372999999</v>
      </c>
      <c r="AC91" s="91">
        <v>-0.1028325217</v>
      </c>
      <c r="AD91" s="92"/>
      <c r="AE91" s="91"/>
      <c r="AF91" s="93"/>
      <c r="AG91" s="94"/>
      <c r="AH91" s="94"/>
      <c r="AI91" s="85">
        <v>-7.0999999999999994E-2</v>
      </c>
      <c r="AJ91" s="83">
        <v>45476</v>
      </c>
      <c r="AK91" s="83">
        <v>45481</v>
      </c>
      <c r="AL91" s="81">
        <v>20</v>
      </c>
      <c r="AM91" s="95">
        <v>45504</v>
      </c>
    </row>
    <row r="92" spans="2:39" ht="15.6" x14ac:dyDescent="0.3">
      <c r="B92" s="111" t="s">
        <v>482</v>
      </c>
      <c r="C92" s="112" t="s">
        <v>681</v>
      </c>
      <c r="D92" s="113" t="s">
        <v>849</v>
      </c>
      <c r="E92" s="114">
        <v>45525</v>
      </c>
      <c r="F92" s="115"/>
      <c r="G92" s="115">
        <v>25.02</v>
      </c>
      <c r="H92" s="116">
        <f t="shared" si="1"/>
        <v>0</v>
      </c>
      <c r="I92" s="114">
        <v>45525</v>
      </c>
      <c r="J92" s="117">
        <v>2.4259681275E-2</v>
      </c>
      <c r="K92" s="71"/>
      <c r="L92" s="118"/>
      <c r="M92" s="119"/>
      <c r="N92" s="119"/>
      <c r="O92" s="119"/>
      <c r="P92" s="119"/>
      <c r="Q92" s="119"/>
      <c r="R92" s="119"/>
      <c r="S92" s="119"/>
      <c r="T92" s="120"/>
      <c r="U92" s="71"/>
      <c r="V92" s="121"/>
      <c r="W92" s="122"/>
      <c r="X92" s="122">
        <v>2.0053475937E-2</v>
      </c>
      <c r="Y92" s="122">
        <v>-1.3049151803E-3</v>
      </c>
      <c r="Z92" s="122">
        <v>5.9422750436999997E-3</v>
      </c>
      <c r="AA92" s="122">
        <v>-5.2264808362000002E-2</v>
      </c>
      <c r="AB92" s="122">
        <v>9.3053735254E-2</v>
      </c>
      <c r="AC92" s="122">
        <v>-0.25946295696999999</v>
      </c>
      <c r="AD92" s="123"/>
      <c r="AE92" s="122"/>
      <c r="AF92" s="124"/>
      <c r="AG92" s="125"/>
      <c r="AH92" s="125"/>
      <c r="AI92" s="116">
        <v>-5.2264808362000002E-2</v>
      </c>
      <c r="AJ92" s="114">
        <v>45189</v>
      </c>
      <c r="AK92" s="114">
        <v>45218</v>
      </c>
      <c r="AL92" s="112">
        <v>98</v>
      </c>
      <c r="AM92" s="126">
        <v>45337</v>
      </c>
    </row>
    <row r="93" spans="2:39" ht="15.6" x14ac:dyDescent="0.3">
      <c r="B93" s="63" t="s">
        <v>483</v>
      </c>
      <c r="C93" s="81" t="s">
        <v>682</v>
      </c>
      <c r="D93" s="82" t="s">
        <v>850</v>
      </c>
      <c r="E93" s="83">
        <v>45554</v>
      </c>
      <c r="F93" s="84">
        <v>73.290000000000006</v>
      </c>
      <c r="G93" s="84">
        <v>73.290000000000006</v>
      </c>
      <c r="H93" s="85">
        <f t="shared" si="1"/>
        <v>1</v>
      </c>
      <c r="I93" s="83">
        <v>45554</v>
      </c>
      <c r="J93" s="86">
        <v>10.194523544999999</v>
      </c>
      <c r="K93" s="71"/>
      <c r="L93" s="87">
        <v>1.4534883720999999E-2</v>
      </c>
      <c r="M93" s="88"/>
      <c r="N93" s="88">
        <v>0.14165011532999999</v>
      </c>
      <c r="O93" s="88"/>
      <c r="P93" s="88">
        <v>0.70246398021000001</v>
      </c>
      <c r="Q93" s="88"/>
      <c r="R93" s="88"/>
      <c r="S93" s="88"/>
      <c r="T93" s="89">
        <v>0.31796973221000002</v>
      </c>
      <c r="U93" s="71"/>
      <c r="V93" s="90"/>
      <c r="W93" s="91"/>
      <c r="X93" s="91">
        <v>1.4534883720999999E-2</v>
      </c>
      <c r="Y93" s="91">
        <v>4.4947860478999997E-3</v>
      </c>
      <c r="Z93" s="91">
        <v>0.15195876288999999</v>
      </c>
      <c r="AA93" s="91">
        <v>-2.2942829652999999E-2</v>
      </c>
      <c r="AB93" s="91">
        <v>0.31796973221000002</v>
      </c>
      <c r="AC93" s="91">
        <v>0.17199224645</v>
      </c>
      <c r="AD93" s="92"/>
      <c r="AE93" s="91"/>
      <c r="AF93" s="93"/>
      <c r="AG93" s="94"/>
      <c r="AH93" s="94"/>
      <c r="AI93" s="85">
        <v>-3.1385642764999999E-2</v>
      </c>
      <c r="AJ93" s="83">
        <v>45387</v>
      </c>
      <c r="AK93" s="83">
        <v>45483</v>
      </c>
      <c r="AL93" s="81">
        <v>116</v>
      </c>
      <c r="AM93" s="95">
        <v>45553</v>
      </c>
    </row>
    <row r="94" spans="2:39" ht="15.6" x14ac:dyDescent="0.3">
      <c r="B94" s="111" t="s">
        <v>484</v>
      </c>
      <c r="C94" s="112" t="s">
        <v>683</v>
      </c>
      <c r="D94" s="113" t="s">
        <v>851</v>
      </c>
      <c r="E94" s="114">
        <v>45191</v>
      </c>
      <c r="F94" s="115"/>
      <c r="G94" s="115">
        <v>44.465125</v>
      </c>
      <c r="H94" s="116">
        <f t="shared" si="1"/>
        <v>0</v>
      </c>
      <c r="I94" s="114">
        <v>45191</v>
      </c>
      <c r="J94" s="117">
        <v>2.2307569720999999E-3</v>
      </c>
      <c r="K94" s="71"/>
      <c r="L94" s="118"/>
      <c r="M94" s="119"/>
      <c r="N94" s="119"/>
      <c r="O94" s="119"/>
      <c r="P94" s="119"/>
      <c r="Q94" s="119"/>
      <c r="R94" s="119"/>
      <c r="S94" s="119"/>
      <c r="T94" s="120"/>
      <c r="U94" s="71"/>
      <c r="V94" s="121"/>
      <c r="W94" s="122"/>
      <c r="X94" s="122"/>
      <c r="Y94" s="122"/>
      <c r="Z94" s="122"/>
      <c r="AA94" s="122"/>
      <c r="AB94" s="122">
        <v>-9.5913499877E-2</v>
      </c>
      <c r="AC94" s="122">
        <v>-9.5913499877E-2</v>
      </c>
      <c r="AD94" s="123"/>
      <c r="AE94" s="122"/>
      <c r="AF94" s="124"/>
      <c r="AG94" s="125"/>
      <c r="AH94" s="125"/>
      <c r="AI94" s="116">
        <v>0</v>
      </c>
      <c r="AJ94" s="114">
        <v>45191</v>
      </c>
      <c r="AK94" s="114"/>
      <c r="AL94" s="112"/>
      <c r="AM94" s="126"/>
    </row>
    <row r="95" spans="2:39" ht="15.6" x14ac:dyDescent="0.3">
      <c r="B95" s="63" t="s">
        <v>485</v>
      </c>
      <c r="C95" s="81" t="s">
        <v>684</v>
      </c>
      <c r="D95" s="82" t="s">
        <v>852</v>
      </c>
      <c r="E95" s="83">
        <v>45554</v>
      </c>
      <c r="F95" s="84">
        <v>47.2</v>
      </c>
      <c r="G95" s="84">
        <v>56.81</v>
      </c>
      <c r="H95" s="85">
        <f t="shared" si="1"/>
        <v>0.83083964090829077</v>
      </c>
      <c r="I95" s="83">
        <v>45484</v>
      </c>
      <c r="J95" s="86">
        <v>170.56284493999999</v>
      </c>
      <c r="K95" s="71"/>
      <c r="L95" s="87">
        <v>3.1693989071000003E-2</v>
      </c>
      <c r="M95" s="88">
        <v>2.9443838603999999E-2</v>
      </c>
      <c r="N95" s="88">
        <v>2.4690206124000001E-2</v>
      </c>
      <c r="O95" s="88">
        <v>0.15264705200000001</v>
      </c>
      <c r="P95" s="88">
        <v>0.31544189685000001</v>
      </c>
      <c r="Q95" s="88"/>
      <c r="R95" s="88"/>
      <c r="S95" s="88"/>
      <c r="T95" s="89">
        <v>3.2579650752999997E-2</v>
      </c>
      <c r="U95" s="71"/>
      <c r="V95" s="90">
        <v>0.35252388524</v>
      </c>
      <c r="W95" s="91">
        <v>3.6487895909999998E-2</v>
      </c>
      <c r="X95" s="91">
        <v>6.8582214766000002E-2</v>
      </c>
      <c r="Y95" s="91">
        <v>-6.2385321101000001E-2</v>
      </c>
      <c r="Z95" s="91">
        <v>0.12442671984000001</v>
      </c>
      <c r="AA95" s="91">
        <v>-9.0727816550000007E-2</v>
      </c>
      <c r="AB95" s="91">
        <v>0.39028212104999999</v>
      </c>
      <c r="AC95" s="91">
        <v>3.2579650752999997E-2</v>
      </c>
      <c r="AD95" s="92">
        <v>6</v>
      </c>
      <c r="AE95" s="91">
        <v>0.49003984064</v>
      </c>
      <c r="AF95" s="93">
        <v>0.29494226325</v>
      </c>
      <c r="AG95" s="94"/>
      <c r="AH95" s="94"/>
      <c r="AI95" s="85">
        <v>-0.23781024468</v>
      </c>
      <c r="AJ95" s="83">
        <v>45484</v>
      </c>
      <c r="AK95" s="83">
        <v>45541</v>
      </c>
      <c r="AL95" s="81"/>
      <c r="AM95" s="95"/>
    </row>
    <row r="96" spans="2:39" ht="15.6" x14ac:dyDescent="0.3">
      <c r="B96" s="111" t="s">
        <v>486</v>
      </c>
      <c r="C96" s="112" t="s">
        <v>685</v>
      </c>
      <c r="D96" s="113" t="s">
        <v>853</v>
      </c>
      <c r="E96" s="114">
        <v>44915</v>
      </c>
      <c r="F96" s="115"/>
      <c r="G96" s="115"/>
      <c r="H96" s="116" t="str">
        <f t="shared" si="1"/>
        <v/>
      </c>
      <c r="I96" s="114"/>
      <c r="J96" s="117">
        <v>0</v>
      </c>
      <c r="K96" s="71"/>
      <c r="L96" s="118"/>
      <c r="M96" s="119"/>
      <c r="N96" s="119"/>
      <c r="O96" s="119"/>
      <c r="P96" s="119"/>
      <c r="Q96" s="119"/>
      <c r="R96" s="119"/>
      <c r="S96" s="119"/>
      <c r="T96" s="120"/>
      <c r="U96" s="71"/>
      <c r="V96" s="121"/>
      <c r="W96" s="122"/>
      <c r="X96" s="122"/>
      <c r="Y96" s="122"/>
      <c r="Z96" s="122"/>
      <c r="AA96" s="122"/>
      <c r="AB96" s="122"/>
      <c r="AC96" s="122"/>
      <c r="AD96" s="123"/>
      <c r="AE96" s="122"/>
      <c r="AF96" s="124"/>
      <c r="AG96" s="125"/>
      <c r="AH96" s="125"/>
      <c r="AI96" s="116"/>
      <c r="AJ96" s="114"/>
      <c r="AK96" s="114"/>
      <c r="AL96" s="112"/>
      <c r="AM96" s="126"/>
    </row>
    <row r="97" spans="2:39" ht="15.6" x14ac:dyDescent="0.3">
      <c r="B97" s="63" t="s">
        <v>487</v>
      </c>
      <c r="C97" s="81" t="s">
        <v>686</v>
      </c>
      <c r="D97" s="82" t="s">
        <v>854</v>
      </c>
      <c r="E97" s="83">
        <v>45548</v>
      </c>
      <c r="F97" s="84"/>
      <c r="G97" s="84">
        <v>32.22</v>
      </c>
      <c r="H97" s="85">
        <f t="shared" si="1"/>
        <v>0</v>
      </c>
      <c r="I97" s="83">
        <v>45532</v>
      </c>
      <c r="J97" s="86">
        <v>35.381497928000002</v>
      </c>
      <c r="K97" s="71"/>
      <c r="L97" s="87"/>
      <c r="M97" s="88">
        <v>5.2631578948000003E-2</v>
      </c>
      <c r="N97" s="88">
        <v>0.19303218292999999</v>
      </c>
      <c r="O97" s="88">
        <v>0.33361374687000001</v>
      </c>
      <c r="P97" s="88">
        <v>0.28606597030000003</v>
      </c>
      <c r="Q97" s="88"/>
      <c r="R97" s="88"/>
      <c r="S97" s="88"/>
      <c r="T97" s="89">
        <v>0.31759270351000002</v>
      </c>
      <c r="U97" s="71"/>
      <c r="V97" s="90"/>
      <c r="W97" s="91"/>
      <c r="X97" s="91">
        <v>3.4017971756999998E-2</v>
      </c>
      <c r="Y97" s="91">
        <v>-2.5477707006000001E-2</v>
      </c>
      <c r="Z97" s="91">
        <v>9.5752608049000001E-2</v>
      </c>
      <c r="AA97" s="91">
        <v>-2.2515527949999999E-2</v>
      </c>
      <c r="AB97" s="91">
        <v>0.31759270351000002</v>
      </c>
      <c r="AC97" s="91">
        <v>-1.0382030091E-2</v>
      </c>
      <c r="AD97" s="92">
        <v>8</v>
      </c>
      <c r="AE97" s="91"/>
      <c r="AF97" s="93"/>
      <c r="AG97" s="94"/>
      <c r="AH97" s="94"/>
      <c r="AI97" s="85">
        <v>-7.8719397363000002E-2</v>
      </c>
      <c r="AJ97" s="83">
        <v>45369</v>
      </c>
      <c r="AK97" s="83">
        <v>45401</v>
      </c>
      <c r="AL97" s="81">
        <v>37</v>
      </c>
      <c r="AM97" s="95">
        <v>45422</v>
      </c>
    </row>
    <row r="98" spans="2:39" ht="15.6" x14ac:dyDescent="0.3">
      <c r="B98" s="111" t="s">
        <v>305</v>
      </c>
      <c r="C98" s="112" t="s">
        <v>396</v>
      </c>
      <c r="D98" s="113" t="s">
        <v>352</v>
      </c>
      <c r="E98" s="114">
        <v>45554</v>
      </c>
      <c r="F98" s="115">
        <v>78.709999999999994</v>
      </c>
      <c r="G98" s="115">
        <v>87.68</v>
      </c>
      <c r="H98" s="116">
        <f t="shared" si="1"/>
        <v>0.89769616788321149</v>
      </c>
      <c r="I98" s="114">
        <v>45499</v>
      </c>
      <c r="J98" s="117">
        <v>5554.8758823999997</v>
      </c>
      <c r="K98" s="71"/>
      <c r="L98" s="118">
        <v>4.5285524568000002E-2</v>
      </c>
      <c r="M98" s="119">
        <v>6.5087956697000002E-2</v>
      </c>
      <c r="N98" s="119">
        <v>3.1856318825E-2</v>
      </c>
      <c r="O98" s="119">
        <v>1.5390322581</v>
      </c>
      <c r="P98" s="119">
        <v>2.1234126984000001</v>
      </c>
      <c r="Q98" s="119">
        <v>0.32508417507999998</v>
      </c>
      <c r="R98" s="119"/>
      <c r="S98" s="119"/>
      <c r="T98" s="120">
        <v>0.60763888888999995</v>
      </c>
      <c r="U98" s="71"/>
      <c r="V98" s="121">
        <v>0.50315835208000004</v>
      </c>
      <c r="W98" s="122">
        <v>5.2181988306000002E-2</v>
      </c>
      <c r="X98" s="122">
        <v>9.8110661269000005E-2</v>
      </c>
      <c r="Y98" s="122">
        <v>-0.13020896243999999</v>
      </c>
      <c r="Z98" s="122">
        <v>0.47272727272999998</v>
      </c>
      <c r="AA98" s="122">
        <v>-0.13727382388000001</v>
      </c>
      <c r="AB98" s="122">
        <v>1.3482014388000001</v>
      </c>
      <c r="AC98" s="122">
        <v>-0.66962446521999996</v>
      </c>
      <c r="AD98" s="123">
        <v>9</v>
      </c>
      <c r="AE98" s="122">
        <v>0.51792828685000003</v>
      </c>
      <c r="AF98" s="124">
        <v>3.1738163438</v>
      </c>
      <c r="AG98" s="125"/>
      <c r="AH98" s="125"/>
      <c r="AI98" s="116">
        <v>-0.20392335766</v>
      </c>
      <c r="AJ98" s="114">
        <v>45499</v>
      </c>
      <c r="AK98" s="114">
        <v>45541</v>
      </c>
      <c r="AL98" s="112"/>
      <c r="AM98" s="126"/>
    </row>
    <row r="99" spans="2:39" ht="15.6" x14ac:dyDescent="0.3">
      <c r="B99" s="63" t="s">
        <v>306</v>
      </c>
      <c r="C99" s="81" t="s">
        <v>397</v>
      </c>
      <c r="D99" s="82" t="s">
        <v>353</v>
      </c>
      <c r="E99" s="83">
        <v>45554</v>
      </c>
      <c r="F99" s="84">
        <v>39.229999999999997</v>
      </c>
      <c r="G99" s="84">
        <v>60.27</v>
      </c>
      <c r="H99" s="85">
        <f t="shared" si="1"/>
        <v>0.65090426414468217</v>
      </c>
      <c r="I99" s="83">
        <v>45448</v>
      </c>
      <c r="J99" s="86">
        <v>3692.7581650000002</v>
      </c>
      <c r="K99" s="71"/>
      <c r="L99" s="87">
        <v>5.7412398922999999E-2</v>
      </c>
      <c r="M99" s="88">
        <v>-5.6744409714999999E-2</v>
      </c>
      <c r="N99" s="88">
        <v>-0.19938775510000001</v>
      </c>
      <c r="O99" s="88">
        <v>0.69240724762999994</v>
      </c>
      <c r="P99" s="88">
        <v>0.85134497403999998</v>
      </c>
      <c r="Q99" s="88">
        <v>-0.27027529762000002</v>
      </c>
      <c r="R99" s="88"/>
      <c r="S99" s="88"/>
      <c r="T99" s="89">
        <v>0.16929955291000001</v>
      </c>
      <c r="U99" s="71"/>
      <c r="V99" s="90">
        <v>0.56595113735000002</v>
      </c>
      <c r="W99" s="91">
        <v>5.8232829391000003E-2</v>
      </c>
      <c r="X99" s="91">
        <v>0.11764705882</v>
      </c>
      <c r="Y99" s="91">
        <v>-0.17504911591</v>
      </c>
      <c r="Z99" s="91">
        <v>0.49346793349000001</v>
      </c>
      <c r="AA99" s="91">
        <v>-0.23587856486</v>
      </c>
      <c r="AB99" s="91">
        <v>0.80570505920000002</v>
      </c>
      <c r="AC99" s="91">
        <v>-0.70032258064999997</v>
      </c>
      <c r="AD99" s="92">
        <v>7</v>
      </c>
      <c r="AE99" s="91">
        <v>0.51394422310999999</v>
      </c>
      <c r="AF99" s="93">
        <v>1.4011321207</v>
      </c>
      <c r="AG99" s="94"/>
      <c r="AH99" s="94"/>
      <c r="AI99" s="85">
        <v>-0.38858470217000002</v>
      </c>
      <c r="AJ99" s="83">
        <v>45448</v>
      </c>
      <c r="AK99" s="83">
        <v>45541</v>
      </c>
      <c r="AL99" s="81"/>
      <c r="AM99" s="95"/>
    </row>
    <row r="100" spans="2:39" ht="15.6" x14ac:dyDescent="0.3">
      <c r="B100" s="111" t="s">
        <v>182</v>
      </c>
      <c r="C100" s="112" t="s">
        <v>218</v>
      </c>
      <c r="D100" s="113" t="s">
        <v>254</v>
      </c>
      <c r="E100" s="114">
        <v>45554</v>
      </c>
      <c r="F100" s="115">
        <v>48.6</v>
      </c>
      <c r="G100" s="115">
        <v>58.25</v>
      </c>
      <c r="H100" s="116">
        <f t="shared" si="1"/>
        <v>0.83433476394849793</v>
      </c>
      <c r="I100" s="114">
        <v>45448</v>
      </c>
      <c r="J100" s="117">
        <v>23159.931207000001</v>
      </c>
      <c r="K100" s="71"/>
      <c r="L100" s="118">
        <v>4.5161290322000003E-2</v>
      </c>
      <c r="M100" s="119">
        <v>2.9442914636E-2</v>
      </c>
      <c r="N100" s="119">
        <v>-1.2596505484999999E-2</v>
      </c>
      <c r="O100" s="119">
        <v>1.2615169846000001</v>
      </c>
      <c r="P100" s="119">
        <v>1.7257431296000001</v>
      </c>
      <c r="Q100" s="119">
        <v>4.854368932E-2</v>
      </c>
      <c r="R100" s="119"/>
      <c r="S100" s="119"/>
      <c r="T100" s="120">
        <v>0.47049924357</v>
      </c>
      <c r="U100" s="71"/>
      <c r="V100" s="121">
        <v>0.49505713218000003</v>
      </c>
      <c r="W100" s="122">
        <v>5.1065001302E-2</v>
      </c>
      <c r="X100" s="122">
        <v>9.8297638660000006E-2</v>
      </c>
      <c r="Y100" s="122">
        <v>-0.15930018416</v>
      </c>
      <c r="Z100" s="122">
        <v>0.44144144144000003</v>
      </c>
      <c r="AA100" s="122">
        <v>-0.13824884793</v>
      </c>
      <c r="AB100" s="122">
        <v>1.1254019292999999</v>
      </c>
      <c r="AC100" s="122">
        <v>-0.68554095045999996</v>
      </c>
      <c r="AD100" s="123">
        <v>9</v>
      </c>
      <c r="AE100" s="122">
        <v>0.53386454182999998</v>
      </c>
      <c r="AF100" s="124">
        <v>2.6443079039000001</v>
      </c>
      <c r="AG100" s="125"/>
      <c r="AH100" s="125"/>
      <c r="AI100" s="116">
        <v>-0.250472103</v>
      </c>
      <c r="AJ100" s="114">
        <v>45448</v>
      </c>
      <c r="AK100" s="114">
        <v>45541</v>
      </c>
      <c r="AL100" s="112"/>
      <c r="AM100" s="126"/>
    </row>
    <row r="101" spans="2:39" ht="15.6" x14ac:dyDescent="0.3">
      <c r="B101" s="63" t="s">
        <v>488</v>
      </c>
      <c r="C101" s="81" t="s">
        <v>687</v>
      </c>
      <c r="D101" s="82" t="s">
        <v>855</v>
      </c>
      <c r="E101" s="83">
        <v>45512</v>
      </c>
      <c r="F101" s="84"/>
      <c r="G101" s="84">
        <v>68.319999999999993</v>
      </c>
      <c r="H101" s="85">
        <f t="shared" si="1"/>
        <v>0</v>
      </c>
      <c r="I101" s="83">
        <v>45492</v>
      </c>
      <c r="J101" s="86">
        <v>8.0187934661</v>
      </c>
      <c r="K101" s="71"/>
      <c r="L101" s="87"/>
      <c r="M101" s="88"/>
      <c r="N101" s="88"/>
      <c r="O101" s="88"/>
      <c r="P101" s="88"/>
      <c r="Q101" s="88"/>
      <c r="R101" s="88"/>
      <c r="S101" s="88"/>
      <c r="T101" s="89"/>
      <c r="U101" s="71"/>
      <c r="V101" s="90"/>
      <c r="W101" s="91"/>
      <c r="X101" s="91"/>
      <c r="Y101" s="91"/>
      <c r="Z101" s="91">
        <v>4.7370841637999997E-2</v>
      </c>
      <c r="AA101" s="91">
        <v>-6.1475409829999999E-3</v>
      </c>
      <c r="AB101" s="91">
        <v>0.25494184525000002</v>
      </c>
      <c r="AC101" s="91">
        <v>0.25494184525000002</v>
      </c>
      <c r="AD101" s="92"/>
      <c r="AE101" s="91"/>
      <c r="AF101" s="93"/>
      <c r="AG101" s="94"/>
      <c r="AH101" s="94"/>
      <c r="AI101" s="85">
        <v>-4.0645546923E-2</v>
      </c>
      <c r="AJ101" s="83">
        <v>45474</v>
      </c>
      <c r="AK101" s="83">
        <v>45483</v>
      </c>
      <c r="AL101" s="81">
        <v>11</v>
      </c>
      <c r="AM101" s="95">
        <v>45489</v>
      </c>
    </row>
    <row r="102" spans="2:39" ht="15.6" x14ac:dyDescent="0.3">
      <c r="B102" s="111" t="s">
        <v>307</v>
      </c>
      <c r="C102" s="112" t="s">
        <v>398</v>
      </c>
      <c r="D102" s="113" t="s">
        <v>354</v>
      </c>
      <c r="E102" s="114">
        <v>45554</v>
      </c>
      <c r="F102" s="115">
        <v>43.74</v>
      </c>
      <c r="G102" s="115">
        <v>45.23</v>
      </c>
      <c r="H102" s="116">
        <f t="shared" si="1"/>
        <v>0.96705726287862048</v>
      </c>
      <c r="I102" s="114">
        <v>45545</v>
      </c>
      <c r="J102" s="117">
        <v>201.90972072</v>
      </c>
      <c r="K102" s="71"/>
      <c r="L102" s="118">
        <v>-7.2628234228999996E-3</v>
      </c>
      <c r="M102" s="119">
        <v>6.8131868131000001E-2</v>
      </c>
      <c r="N102" s="119">
        <v>0.25798101812000002</v>
      </c>
      <c r="O102" s="119">
        <v>0.38857142856999999</v>
      </c>
      <c r="P102" s="119">
        <v>0.20495867769000001</v>
      </c>
      <c r="Q102" s="119"/>
      <c r="R102" s="119"/>
      <c r="S102" s="119"/>
      <c r="T102" s="120">
        <v>0.24085106382999999</v>
      </c>
      <c r="U102" s="71"/>
      <c r="V102" s="121">
        <v>0.19881386082999999</v>
      </c>
      <c r="W102" s="122">
        <v>2.0625241773999999E-2</v>
      </c>
      <c r="X102" s="122">
        <v>4.7779273216E-2</v>
      </c>
      <c r="Y102" s="122">
        <v>-3.0437539632999999E-2</v>
      </c>
      <c r="Z102" s="122">
        <v>9.8915989159999995E-2</v>
      </c>
      <c r="AA102" s="122">
        <v>-4.7434656340999998E-2</v>
      </c>
      <c r="AB102" s="122">
        <v>0.24085106382999999</v>
      </c>
      <c r="AC102" s="122">
        <v>-0.30938678309000001</v>
      </c>
      <c r="AD102" s="123">
        <v>8</v>
      </c>
      <c r="AE102" s="122">
        <v>0.50996015936000005</v>
      </c>
      <c r="AF102" s="124">
        <v>1.3822839521000001</v>
      </c>
      <c r="AG102" s="125"/>
      <c r="AH102" s="125"/>
      <c r="AI102" s="116">
        <v>-9.0534979422999998E-2</v>
      </c>
      <c r="AJ102" s="114">
        <v>45189</v>
      </c>
      <c r="AK102" s="114">
        <v>45224</v>
      </c>
      <c r="AL102" s="112">
        <v>45</v>
      </c>
      <c r="AM102" s="126">
        <v>45257</v>
      </c>
    </row>
    <row r="103" spans="2:39" ht="15.6" x14ac:dyDescent="0.3">
      <c r="B103" s="63" t="s">
        <v>489</v>
      </c>
      <c r="C103" s="81" t="s">
        <v>688</v>
      </c>
      <c r="D103" s="82" t="s">
        <v>856</v>
      </c>
      <c r="E103" s="83">
        <v>45554</v>
      </c>
      <c r="F103" s="84">
        <v>115.17</v>
      </c>
      <c r="G103" s="84">
        <v>118.5</v>
      </c>
      <c r="H103" s="85">
        <f t="shared" si="1"/>
        <v>0.97189873417721517</v>
      </c>
      <c r="I103" s="83">
        <v>45530</v>
      </c>
      <c r="J103" s="86">
        <v>11.241650636999999</v>
      </c>
      <c r="K103" s="71"/>
      <c r="L103" s="87">
        <v>-9.8865199442999992E-3</v>
      </c>
      <c r="M103" s="88">
        <v>-2.4065757138999999E-2</v>
      </c>
      <c r="N103" s="88">
        <v>3.8128718226000002E-2</v>
      </c>
      <c r="O103" s="88">
        <v>0.13512714370000001</v>
      </c>
      <c r="P103" s="88"/>
      <c r="Q103" s="88"/>
      <c r="R103" s="88"/>
      <c r="S103" s="88"/>
      <c r="T103" s="89">
        <v>-4.3226419984000002E-3</v>
      </c>
      <c r="U103" s="71"/>
      <c r="V103" s="90">
        <v>0.15130409615000001</v>
      </c>
      <c r="W103" s="91">
        <v>1.5653241838000001E-2</v>
      </c>
      <c r="X103" s="91">
        <v>3.6178107606000001E-2</v>
      </c>
      <c r="Y103" s="91">
        <v>-2.0502256228999999E-2</v>
      </c>
      <c r="Z103" s="91">
        <v>0.14733081127</v>
      </c>
      <c r="AA103" s="91">
        <v>-5.4529147982000002E-2</v>
      </c>
      <c r="AB103" s="91">
        <v>0.33491055972</v>
      </c>
      <c r="AC103" s="91">
        <v>-4.3226419984000002E-3</v>
      </c>
      <c r="AD103" s="92">
        <v>5</v>
      </c>
      <c r="AE103" s="91">
        <v>0.51394422310999999</v>
      </c>
      <c r="AF103" s="93">
        <v>0.22118194814</v>
      </c>
      <c r="AG103" s="94"/>
      <c r="AH103" s="94"/>
      <c r="AI103" s="85">
        <v>-0.1340883548</v>
      </c>
      <c r="AJ103" s="83">
        <v>45288</v>
      </c>
      <c r="AK103" s="83">
        <v>45460</v>
      </c>
      <c r="AL103" s="81">
        <v>158</v>
      </c>
      <c r="AM103" s="95">
        <v>45519</v>
      </c>
    </row>
    <row r="104" spans="2:39" ht="15.6" x14ac:dyDescent="0.3">
      <c r="B104" s="111" t="s">
        <v>490</v>
      </c>
      <c r="C104" s="112" t="s">
        <v>689</v>
      </c>
      <c r="D104" s="113" t="s">
        <v>857</v>
      </c>
      <c r="E104" s="114">
        <v>45554</v>
      </c>
      <c r="F104" s="115">
        <v>152.15</v>
      </c>
      <c r="G104" s="115">
        <v>250.27</v>
      </c>
      <c r="H104" s="116">
        <f t="shared" si="1"/>
        <v>0.60794342110520638</v>
      </c>
      <c r="I104" s="114">
        <v>45371</v>
      </c>
      <c r="J104" s="117">
        <v>42.459855896000001</v>
      </c>
      <c r="K104" s="71"/>
      <c r="L104" s="118">
        <v>6.7569463933999999E-2</v>
      </c>
      <c r="M104" s="119">
        <v>1.5010006671E-2</v>
      </c>
      <c r="N104" s="119">
        <v>-0.3072755418</v>
      </c>
      <c r="O104" s="119">
        <v>1.3892902009999999</v>
      </c>
      <c r="P104" s="119"/>
      <c r="Q104" s="119"/>
      <c r="R104" s="119"/>
      <c r="S104" s="119"/>
      <c r="T104" s="120">
        <v>-2.1642182583000002E-3</v>
      </c>
      <c r="U104" s="71"/>
      <c r="V104" s="121">
        <v>0.80589496095000002</v>
      </c>
      <c r="W104" s="122">
        <v>8.5501299887999996E-2</v>
      </c>
      <c r="X104" s="122">
        <v>0.40253968254</v>
      </c>
      <c r="Y104" s="122">
        <v>-0.18482412633</v>
      </c>
      <c r="Z104" s="122">
        <v>0.45635148042000001</v>
      </c>
      <c r="AA104" s="122">
        <v>-0.27825668401999998</v>
      </c>
      <c r="AB104" s="122">
        <v>1.3141599636000001</v>
      </c>
      <c r="AC104" s="122">
        <v>-2.1642182583000002E-3</v>
      </c>
      <c r="AD104" s="123">
        <v>8</v>
      </c>
      <c r="AE104" s="122"/>
      <c r="AF104" s="124">
        <v>2.5386237760000001</v>
      </c>
      <c r="AG104" s="125"/>
      <c r="AH104" s="125"/>
      <c r="AI104" s="116">
        <v>-0.44531905542</v>
      </c>
      <c r="AJ104" s="114">
        <v>45371</v>
      </c>
      <c r="AK104" s="114">
        <v>45541</v>
      </c>
      <c r="AL104" s="112"/>
      <c r="AM104" s="126"/>
    </row>
    <row r="105" spans="2:39" ht="15.6" x14ac:dyDescent="0.3">
      <c r="B105" s="63" t="s">
        <v>491</v>
      </c>
      <c r="C105" s="81" t="s">
        <v>690</v>
      </c>
      <c r="D105" s="82" t="s">
        <v>858</v>
      </c>
      <c r="E105" s="83">
        <v>45554</v>
      </c>
      <c r="F105" s="84">
        <v>103.51</v>
      </c>
      <c r="G105" s="84">
        <v>109.99</v>
      </c>
      <c r="H105" s="85">
        <f t="shared" si="1"/>
        <v>0.94108555323211207</v>
      </c>
      <c r="I105" s="83">
        <v>45537</v>
      </c>
      <c r="J105" s="86">
        <v>107.59670617</v>
      </c>
      <c r="K105" s="71"/>
      <c r="L105" s="87">
        <v>-6.1449831973999997E-3</v>
      </c>
      <c r="M105" s="88">
        <v>1.0642452645E-2</v>
      </c>
      <c r="N105" s="88">
        <v>0.11301075268000001</v>
      </c>
      <c r="O105" s="88">
        <v>0.19018052201999999</v>
      </c>
      <c r="P105" s="88">
        <v>0.10222553508</v>
      </c>
      <c r="Q105" s="88"/>
      <c r="R105" s="88"/>
      <c r="S105" s="88"/>
      <c r="T105" s="89">
        <v>0.13747252746999999</v>
      </c>
      <c r="U105" s="71"/>
      <c r="V105" s="90">
        <v>0.16562219471</v>
      </c>
      <c r="W105" s="91">
        <v>1.7059630286000001E-2</v>
      </c>
      <c r="X105" s="91">
        <v>5.0676424928000001E-2</v>
      </c>
      <c r="Y105" s="91">
        <v>-6.1983854504999998E-2</v>
      </c>
      <c r="Z105" s="91">
        <v>6.9294605807999995E-2</v>
      </c>
      <c r="AA105" s="91">
        <v>-2.7618600281000001E-2</v>
      </c>
      <c r="AB105" s="91">
        <v>0.13747252746999999</v>
      </c>
      <c r="AC105" s="91">
        <v>-3.2017870439999999E-2</v>
      </c>
      <c r="AD105" s="92">
        <v>8</v>
      </c>
      <c r="AE105" s="91">
        <v>0.54581673307</v>
      </c>
      <c r="AF105" s="93">
        <v>0.52246838188</v>
      </c>
      <c r="AG105" s="94"/>
      <c r="AH105" s="94"/>
      <c r="AI105" s="85">
        <v>-7.1170084438999998E-2</v>
      </c>
      <c r="AJ105" s="83">
        <v>45477</v>
      </c>
      <c r="AK105" s="83">
        <v>45482</v>
      </c>
      <c r="AL105" s="81">
        <v>20</v>
      </c>
      <c r="AM105" s="95">
        <v>45505</v>
      </c>
    </row>
    <row r="106" spans="2:39" ht="15.6" x14ac:dyDescent="0.3">
      <c r="B106" s="111" t="s">
        <v>308</v>
      </c>
      <c r="C106" s="112" t="s">
        <v>399</v>
      </c>
      <c r="D106" s="113" t="s">
        <v>355</v>
      </c>
      <c r="E106" s="114">
        <v>45554</v>
      </c>
      <c r="F106" s="115">
        <v>78.010000000000005</v>
      </c>
      <c r="G106" s="115">
        <v>80.98</v>
      </c>
      <c r="H106" s="116">
        <f t="shared" si="1"/>
        <v>0.96332427759940731</v>
      </c>
      <c r="I106" s="114">
        <v>45499</v>
      </c>
      <c r="J106" s="117">
        <v>169.47080836999999</v>
      </c>
      <c r="K106" s="71"/>
      <c r="L106" s="118">
        <v>8.9239524059E-3</v>
      </c>
      <c r="M106" s="119">
        <v>1.496226906E-2</v>
      </c>
      <c r="N106" s="119">
        <v>0.15365276545000001</v>
      </c>
      <c r="O106" s="119">
        <v>0.40609228550999998</v>
      </c>
      <c r="P106" s="119">
        <v>0.16432835821</v>
      </c>
      <c r="Q106" s="119"/>
      <c r="R106" s="119"/>
      <c r="S106" s="119"/>
      <c r="T106" s="120">
        <v>0.21795472287000001</v>
      </c>
      <c r="U106" s="71"/>
      <c r="V106" s="121">
        <v>0.27778337950999998</v>
      </c>
      <c r="W106" s="122">
        <v>2.8782172609000001E-2</v>
      </c>
      <c r="X106" s="122">
        <v>4.7001107770000002E-2</v>
      </c>
      <c r="Y106" s="122">
        <v>-3.7369818255999998E-2</v>
      </c>
      <c r="Z106" s="122">
        <v>0.18589150157000001</v>
      </c>
      <c r="AA106" s="122">
        <v>-0.10654239766</v>
      </c>
      <c r="AB106" s="122">
        <v>0.21795472287000001</v>
      </c>
      <c r="AC106" s="122">
        <v>-0.31819999999999998</v>
      </c>
      <c r="AD106" s="123">
        <v>7</v>
      </c>
      <c r="AE106" s="122"/>
      <c r="AF106" s="124">
        <v>1.2096598116999999</v>
      </c>
      <c r="AG106" s="125"/>
      <c r="AH106" s="125"/>
      <c r="AI106" s="116">
        <v>-0.17895023117</v>
      </c>
      <c r="AJ106" s="114">
        <v>45349</v>
      </c>
      <c r="AK106" s="114">
        <v>45407</v>
      </c>
      <c r="AL106" s="112">
        <v>86</v>
      </c>
      <c r="AM106" s="126">
        <v>45474</v>
      </c>
    </row>
    <row r="107" spans="2:39" ht="15.6" x14ac:dyDescent="0.3">
      <c r="B107" s="63" t="s">
        <v>492</v>
      </c>
      <c r="C107" s="81" t="s">
        <v>691</v>
      </c>
      <c r="D107" s="82" t="s">
        <v>859</v>
      </c>
      <c r="E107" s="83">
        <v>45554</v>
      </c>
      <c r="F107" s="84">
        <v>130.19999999999999</v>
      </c>
      <c r="G107" s="84">
        <v>132.57</v>
      </c>
      <c r="H107" s="85">
        <f t="shared" si="1"/>
        <v>0.98212265218375194</v>
      </c>
      <c r="I107" s="83">
        <v>45525</v>
      </c>
      <c r="J107" s="86">
        <v>12.37892239</v>
      </c>
      <c r="K107" s="71"/>
      <c r="L107" s="87">
        <v>6.8826850202E-3</v>
      </c>
      <c r="M107" s="88">
        <v>0</v>
      </c>
      <c r="N107" s="88">
        <v>7.6834008767E-2</v>
      </c>
      <c r="O107" s="88">
        <v>0.21342031686999999</v>
      </c>
      <c r="P107" s="88"/>
      <c r="Q107" s="88"/>
      <c r="R107" s="88"/>
      <c r="S107" s="88"/>
      <c r="T107" s="89">
        <v>6.4073226543999995E-2</v>
      </c>
      <c r="U107" s="71"/>
      <c r="V107" s="90">
        <v>0.15708688354</v>
      </c>
      <c r="W107" s="91">
        <v>1.6260875234000001E-2</v>
      </c>
      <c r="X107" s="91">
        <v>3.0113742307999999E-2</v>
      </c>
      <c r="Y107" s="91">
        <v>-2.6218987243000001E-2</v>
      </c>
      <c r="Z107" s="91">
        <v>0.16007944389000001</v>
      </c>
      <c r="AA107" s="91">
        <v>-6.9875776397000003E-2</v>
      </c>
      <c r="AB107" s="91">
        <v>0.17090909091000001</v>
      </c>
      <c r="AC107" s="91">
        <v>6.4073226543999995E-2</v>
      </c>
      <c r="AD107" s="92">
        <v>7</v>
      </c>
      <c r="AE107" s="91">
        <v>0.51792828685000003</v>
      </c>
      <c r="AF107" s="93">
        <v>0.67414560004000001</v>
      </c>
      <c r="AG107" s="94"/>
      <c r="AH107" s="94"/>
      <c r="AI107" s="85">
        <v>-9.0961098397999998E-2</v>
      </c>
      <c r="AJ107" s="83">
        <v>45288</v>
      </c>
      <c r="AK107" s="83">
        <v>45336</v>
      </c>
      <c r="AL107" s="81">
        <v>55</v>
      </c>
      <c r="AM107" s="95">
        <v>45371</v>
      </c>
    </row>
    <row r="108" spans="2:39" ht="15.6" x14ac:dyDescent="0.3">
      <c r="B108" s="111" t="s">
        <v>493</v>
      </c>
      <c r="C108" s="112" t="s">
        <v>692</v>
      </c>
      <c r="D108" s="113" t="s">
        <v>860</v>
      </c>
      <c r="E108" s="114">
        <v>45554</v>
      </c>
      <c r="F108" s="115">
        <v>98.91</v>
      </c>
      <c r="G108" s="115">
        <v>112.51</v>
      </c>
      <c r="H108" s="116">
        <f t="shared" si="1"/>
        <v>0.87912185583503677</v>
      </c>
      <c r="I108" s="114">
        <v>45489</v>
      </c>
      <c r="J108" s="117">
        <v>98.377498048000007</v>
      </c>
      <c r="K108" s="71"/>
      <c r="L108" s="118">
        <v>3.5381555532000002E-2</v>
      </c>
      <c r="M108" s="119">
        <v>-4.0081521739000002E-2</v>
      </c>
      <c r="N108" s="119">
        <v>8.8957392933000007E-2</v>
      </c>
      <c r="O108" s="119">
        <v>0.35215311005</v>
      </c>
      <c r="P108" s="119">
        <v>0.30144736841999997</v>
      </c>
      <c r="Q108" s="119"/>
      <c r="R108" s="119"/>
      <c r="S108" s="119"/>
      <c r="T108" s="120">
        <v>0.19774763865</v>
      </c>
      <c r="U108" s="71"/>
      <c r="V108" s="121">
        <v>0.28192764950999999</v>
      </c>
      <c r="W108" s="122">
        <v>2.9076524765E-2</v>
      </c>
      <c r="X108" s="122">
        <v>8.2889889480000006E-2</v>
      </c>
      <c r="Y108" s="122">
        <v>-8.6617912431999997E-2</v>
      </c>
      <c r="Z108" s="122">
        <v>0.12216083486</v>
      </c>
      <c r="AA108" s="122">
        <v>-5.7173678531999998E-2</v>
      </c>
      <c r="AB108" s="122">
        <v>0.19774763865</v>
      </c>
      <c r="AC108" s="122">
        <v>0.10845637583000001</v>
      </c>
      <c r="AD108" s="123">
        <v>7</v>
      </c>
      <c r="AE108" s="122"/>
      <c r="AF108" s="124">
        <v>1.1513434680000001</v>
      </c>
      <c r="AG108" s="125"/>
      <c r="AH108" s="125"/>
      <c r="AI108" s="116">
        <v>-0.19829348501999999</v>
      </c>
      <c r="AJ108" s="114">
        <v>45489</v>
      </c>
      <c r="AK108" s="114">
        <v>45511</v>
      </c>
      <c r="AL108" s="112"/>
      <c r="AM108" s="126"/>
    </row>
    <row r="109" spans="2:39" ht="15.6" x14ac:dyDescent="0.3">
      <c r="B109" s="63" t="s">
        <v>494</v>
      </c>
      <c r="C109" s="81" t="s">
        <v>693</v>
      </c>
      <c r="D109" s="82" t="s">
        <v>861</v>
      </c>
      <c r="E109" s="83">
        <v>45554</v>
      </c>
      <c r="F109" s="84">
        <v>85.37</v>
      </c>
      <c r="G109" s="84">
        <v>90.99</v>
      </c>
      <c r="H109" s="85">
        <f t="shared" si="1"/>
        <v>0.93823497087592056</v>
      </c>
      <c r="I109" s="83">
        <v>45537</v>
      </c>
      <c r="J109" s="86">
        <v>17.195966732999999</v>
      </c>
      <c r="K109" s="71"/>
      <c r="L109" s="87">
        <v>1.1972498813999999E-2</v>
      </c>
      <c r="M109" s="88">
        <v>3.0416415208000001E-2</v>
      </c>
      <c r="N109" s="88">
        <v>9.3505828102999997E-2</v>
      </c>
      <c r="O109" s="88">
        <v>3.3535108959999997E-2</v>
      </c>
      <c r="P109" s="88">
        <v>-9.9187506595000002E-2</v>
      </c>
      <c r="Q109" s="88"/>
      <c r="R109" s="88"/>
      <c r="S109" s="88"/>
      <c r="T109" s="89">
        <v>9.0572304546999993E-2</v>
      </c>
      <c r="U109" s="71"/>
      <c r="V109" s="90">
        <v>0.19761820697999999</v>
      </c>
      <c r="W109" s="91">
        <v>2.0285300177999999E-2</v>
      </c>
      <c r="X109" s="91">
        <v>5.0146668530999999E-2</v>
      </c>
      <c r="Y109" s="91">
        <v>-7.0043103447999994E-2</v>
      </c>
      <c r="Z109" s="91">
        <v>4.5162137323E-2</v>
      </c>
      <c r="AA109" s="91">
        <v>-7.3952241715000006E-2</v>
      </c>
      <c r="AB109" s="91">
        <v>9.0572304546999993E-2</v>
      </c>
      <c r="AC109" s="91">
        <v>-0.17781745615</v>
      </c>
      <c r="AD109" s="92">
        <v>7</v>
      </c>
      <c r="AE109" s="91"/>
      <c r="AF109" s="93">
        <v>-0.28718982071999999</v>
      </c>
      <c r="AG109" s="94"/>
      <c r="AH109" s="94"/>
      <c r="AI109" s="85">
        <v>-0.13434099154000001</v>
      </c>
      <c r="AJ109" s="83">
        <v>45189</v>
      </c>
      <c r="AK109" s="83">
        <v>45237</v>
      </c>
      <c r="AL109" s="81">
        <v>192</v>
      </c>
      <c r="AM109" s="95">
        <v>45474</v>
      </c>
    </row>
    <row r="110" spans="2:39" ht="15.6" x14ac:dyDescent="0.3">
      <c r="B110" s="111" t="s">
        <v>309</v>
      </c>
      <c r="C110" s="112" t="s">
        <v>400</v>
      </c>
      <c r="D110" s="113" t="s">
        <v>356</v>
      </c>
      <c r="E110" s="114">
        <v>45554</v>
      </c>
      <c r="F110" s="115">
        <v>99.2</v>
      </c>
      <c r="G110" s="115">
        <v>99.78</v>
      </c>
      <c r="H110" s="116">
        <f t="shared" si="1"/>
        <v>0.99418721186610548</v>
      </c>
      <c r="I110" s="114">
        <v>45547</v>
      </c>
      <c r="J110" s="117">
        <v>86.023151037000005</v>
      </c>
      <c r="K110" s="71"/>
      <c r="L110" s="118">
        <v>1.2554863733E-2</v>
      </c>
      <c r="M110" s="119">
        <v>5.4645970656999998E-2</v>
      </c>
      <c r="N110" s="119">
        <v>0.26176545408000002</v>
      </c>
      <c r="O110" s="119">
        <v>0.55778894471999996</v>
      </c>
      <c r="P110" s="119">
        <v>0.74371594304999999</v>
      </c>
      <c r="Q110" s="119"/>
      <c r="R110" s="119"/>
      <c r="S110" s="119"/>
      <c r="T110" s="120">
        <v>0.42918887768000002</v>
      </c>
      <c r="U110" s="71"/>
      <c r="V110" s="121">
        <v>0.21047023000000001</v>
      </c>
      <c r="W110" s="122">
        <v>2.1814807597E-2</v>
      </c>
      <c r="X110" s="122">
        <v>4.9338146811000003E-2</v>
      </c>
      <c r="Y110" s="122">
        <v>-4.1839667838E-2</v>
      </c>
      <c r="Z110" s="122">
        <v>9.5143358688999993E-2</v>
      </c>
      <c r="AA110" s="122">
        <v>-2.5312548232999998E-2</v>
      </c>
      <c r="AB110" s="122">
        <v>0.42918887768000002</v>
      </c>
      <c r="AC110" s="122">
        <v>-0.38433632095999998</v>
      </c>
      <c r="AD110" s="123">
        <v>9</v>
      </c>
      <c r="AE110" s="122">
        <v>0.52589641434000001</v>
      </c>
      <c r="AF110" s="124">
        <v>2.062828713</v>
      </c>
      <c r="AG110" s="125"/>
      <c r="AH110" s="125"/>
      <c r="AI110" s="116">
        <v>-7.9108718408999995E-2</v>
      </c>
      <c r="AJ110" s="114">
        <v>45210</v>
      </c>
      <c r="AK110" s="114">
        <v>45225</v>
      </c>
      <c r="AL110" s="112">
        <v>19</v>
      </c>
      <c r="AM110" s="126">
        <v>45239</v>
      </c>
    </row>
    <row r="111" spans="2:39" ht="15.6" x14ac:dyDescent="0.3">
      <c r="B111" s="63" t="s">
        <v>495</v>
      </c>
      <c r="C111" s="81" t="s">
        <v>694</v>
      </c>
      <c r="D111" s="82" t="s">
        <v>862</v>
      </c>
      <c r="E111" s="83">
        <v>45554</v>
      </c>
      <c r="F111" s="84">
        <v>5.66</v>
      </c>
      <c r="G111" s="84">
        <v>18.59</v>
      </c>
      <c r="H111" s="85">
        <f t="shared" si="1"/>
        <v>0.30446476600322753</v>
      </c>
      <c r="I111" s="83">
        <v>45364</v>
      </c>
      <c r="J111" s="86">
        <v>20.131807648999999</v>
      </c>
      <c r="K111" s="71"/>
      <c r="L111" s="87">
        <v>7.1969696969999997E-2</v>
      </c>
      <c r="M111" s="88">
        <v>4.6210720887999997E-2</v>
      </c>
      <c r="N111" s="88">
        <v>-0.58985507246000002</v>
      </c>
      <c r="O111" s="88">
        <v>-0.20281690141</v>
      </c>
      <c r="P111" s="88">
        <v>-0.79013718947</v>
      </c>
      <c r="Q111" s="88"/>
      <c r="R111" s="88"/>
      <c r="S111" s="88"/>
      <c r="T111" s="89">
        <v>-0.53106876553000004</v>
      </c>
      <c r="U111" s="71"/>
      <c r="V111" s="90">
        <v>0.84422565397000005</v>
      </c>
      <c r="W111" s="91">
        <v>8.6152963895999995E-2</v>
      </c>
      <c r="X111" s="91">
        <v>0.18926553671999999</v>
      </c>
      <c r="Y111" s="91">
        <v>-0.19675456389000001</v>
      </c>
      <c r="Z111" s="91">
        <v>0.30961538461999999</v>
      </c>
      <c r="AA111" s="91">
        <v>-0.3508650519</v>
      </c>
      <c r="AB111" s="91">
        <v>-0.28154761904999998</v>
      </c>
      <c r="AC111" s="91">
        <v>-0.53106876553000004</v>
      </c>
      <c r="AD111" s="92">
        <v>7</v>
      </c>
      <c r="AE111" s="91">
        <v>0.50996015936000005</v>
      </c>
      <c r="AF111" s="93">
        <v>2.3722545075E-2</v>
      </c>
      <c r="AG111" s="94"/>
      <c r="AH111" s="94"/>
      <c r="AI111" s="85">
        <v>-0.72135556750999996</v>
      </c>
      <c r="AJ111" s="83">
        <v>45364</v>
      </c>
      <c r="AK111" s="83">
        <v>45540</v>
      </c>
      <c r="AL111" s="81"/>
      <c r="AM111" s="95"/>
    </row>
    <row r="112" spans="2:39" ht="15.6" x14ac:dyDescent="0.3">
      <c r="B112" s="111" t="s">
        <v>496</v>
      </c>
      <c r="C112" s="112" t="s">
        <v>695</v>
      </c>
      <c r="D112" s="113" t="s">
        <v>863</v>
      </c>
      <c r="E112" s="114">
        <v>45554</v>
      </c>
      <c r="F112" s="115">
        <v>179.91</v>
      </c>
      <c r="G112" s="115">
        <v>181.11</v>
      </c>
      <c r="H112" s="116">
        <f t="shared" si="1"/>
        <v>0.99337419247970837</v>
      </c>
      <c r="I112" s="114">
        <v>45504</v>
      </c>
      <c r="J112" s="117">
        <v>23.671357092000001</v>
      </c>
      <c r="K112" s="71"/>
      <c r="L112" s="118">
        <v>2.5595713145000001E-2</v>
      </c>
      <c r="M112" s="119">
        <v>0.10536986974</v>
      </c>
      <c r="N112" s="119">
        <v>0.29431654676000002</v>
      </c>
      <c r="O112" s="119">
        <v>0.58218274558000005</v>
      </c>
      <c r="P112" s="119">
        <v>0.82353537400999999</v>
      </c>
      <c r="Q112" s="119"/>
      <c r="R112" s="119"/>
      <c r="S112" s="119"/>
      <c r="T112" s="120">
        <v>0.40543707523</v>
      </c>
      <c r="U112" s="71"/>
      <c r="V112" s="121">
        <v>0.22470804360999999</v>
      </c>
      <c r="W112" s="122">
        <v>2.3128630335999999E-2</v>
      </c>
      <c r="X112" s="122">
        <v>3.9642808820999999E-2</v>
      </c>
      <c r="Y112" s="122">
        <v>-6.3345356177000003E-2</v>
      </c>
      <c r="Z112" s="122">
        <v>0.15239208807999999</v>
      </c>
      <c r="AA112" s="122">
        <v>-9.7123251517999998E-2</v>
      </c>
      <c r="AB112" s="122">
        <v>0.40543707523</v>
      </c>
      <c r="AC112" s="122">
        <v>0.33887668654000003</v>
      </c>
      <c r="AD112" s="123">
        <v>9</v>
      </c>
      <c r="AE112" s="122"/>
      <c r="AF112" s="124">
        <v>2.1773336862999999</v>
      </c>
      <c r="AG112" s="125"/>
      <c r="AH112" s="125"/>
      <c r="AI112" s="116">
        <v>-0.12865109601999999</v>
      </c>
      <c r="AJ112" s="114">
        <v>45504</v>
      </c>
      <c r="AK112" s="114">
        <v>45516</v>
      </c>
      <c r="AL112" s="112"/>
      <c r="AM112" s="126"/>
    </row>
    <row r="113" spans="2:39" ht="15.6" x14ac:dyDescent="0.3">
      <c r="B113" s="63" t="s">
        <v>497</v>
      </c>
      <c r="C113" s="81" t="s">
        <v>696</v>
      </c>
      <c r="D113" s="82" t="s">
        <v>864</v>
      </c>
      <c r="E113" s="83">
        <v>45554</v>
      </c>
      <c r="F113" s="84">
        <v>90.79</v>
      </c>
      <c r="G113" s="84">
        <v>98</v>
      </c>
      <c r="H113" s="85">
        <f t="shared" si="1"/>
        <v>0.92642857142857149</v>
      </c>
      <c r="I113" s="83">
        <v>45287</v>
      </c>
      <c r="J113" s="86">
        <v>25.913806693000002</v>
      </c>
      <c r="K113" s="71"/>
      <c r="L113" s="87">
        <v>-9.3835242769000002E-3</v>
      </c>
      <c r="M113" s="88">
        <v>-3.4559761803000001E-2</v>
      </c>
      <c r="N113" s="88">
        <v>-5.259121288E-3</v>
      </c>
      <c r="O113" s="88">
        <v>-2.9087798096000001E-2</v>
      </c>
      <c r="P113" s="88"/>
      <c r="Q113" s="88"/>
      <c r="R113" s="88"/>
      <c r="S113" s="88"/>
      <c r="T113" s="89">
        <v>-7.1011971758999995E-2</v>
      </c>
      <c r="U113" s="71"/>
      <c r="V113" s="90">
        <v>0.21619368645000001</v>
      </c>
      <c r="W113" s="91">
        <v>2.2365997743E-2</v>
      </c>
      <c r="X113" s="91">
        <v>4.6600549647E-2</v>
      </c>
      <c r="Y113" s="91">
        <v>-3.0535237432000002E-2</v>
      </c>
      <c r="Z113" s="91">
        <v>0.10038610038</v>
      </c>
      <c r="AA113" s="91">
        <v>-8.3151700086999999E-2</v>
      </c>
      <c r="AB113" s="91">
        <v>0.18374515504</v>
      </c>
      <c r="AC113" s="91">
        <v>-7.1011971758999995E-2</v>
      </c>
      <c r="AD113" s="92">
        <v>5</v>
      </c>
      <c r="AE113" s="91">
        <v>0.46215139441999997</v>
      </c>
      <c r="AF113" s="93">
        <v>-0.48959362289000002</v>
      </c>
      <c r="AG113" s="94"/>
      <c r="AH113" s="94"/>
      <c r="AI113" s="85">
        <v>-0.2206122449</v>
      </c>
      <c r="AJ113" s="83">
        <v>45287</v>
      </c>
      <c r="AK113" s="83">
        <v>45460</v>
      </c>
      <c r="AL113" s="81"/>
      <c r="AM113" s="95"/>
    </row>
    <row r="114" spans="2:39" ht="15.6" x14ac:dyDescent="0.3">
      <c r="B114" s="111" t="s">
        <v>498</v>
      </c>
      <c r="C114" s="112" t="s">
        <v>697</v>
      </c>
      <c r="D114" s="113" t="s">
        <v>865</v>
      </c>
      <c r="E114" s="114">
        <v>45554</v>
      </c>
      <c r="F114" s="115">
        <v>128.22999999999999</v>
      </c>
      <c r="G114" s="115">
        <v>139.61000000000001</v>
      </c>
      <c r="H114" s="116">
        <f t="shared" si="1"/>
        <v>0.91848721438292369</v>
      </c>
      <c r="I114" s="114">
        <v>45537</v>
      </c>
      <c r="J114" s="117">
        <v>318.02056907999997</v>
      </c>
      <c r="K114" s="71"/>
      <c r="L114" s="118">
        <v>1.0003150598999999E-2</v>
      </c>
      <c r="M114" s="119">
        <v>4.1842703932999999E-2</v>
      </c>
      <c r="N114" s="119">
        <v>0.19762772017999999</v>
      </c>
      <c r="O114" s="119">
        <v>0.32963500622000003</v>
      </c>
      <c r="P114" s="119">
        <v>0.32592286216999999</v>
      </c>
      <c r="Q114" s="119"/>
      <c r="R114" s="119"/>
      <c r="S114" s="119"/>
      <c r="T114" s="120">
        <v>0.16955490697</v>
      </c>
      <c r="U114" s="71"/>
      <c r="V114" s="121">
        <v>0.24885219969</v>
      </c>
      <c r="W114" s="122">
        <v>2.5726780699000001E-2</v>
      </c>
      <c r="X114" s="122">
        <v>7.4170962531000001E-2</v>
      </c>
      <c r="Y114" s="122">
        <v>-8.3733256931000005E-2</v>
      </c>
      <c r="Z114" s="122">
        <v>0.13194301052999999</v>
      </c>
      <c r="AA114" s="122">
        <v>-6.0984418532999997E-2</v>
      </c>
      <c r="AB114" s="122">
        <v>0.16955490697</v>
      </c>
      <c r="AC114" s="122">
        <v>0.11866136108</v>
      </c>
      <c r="AD114" s="123">
        <v>7</v>
      </c>
      <c r="AE114" s="122">
        <v>0.53784860558000003</v>
      </c>
      <c r="AF114" s="124">
        <v>0.94486879824000003</v>
      </c>
      <c r="AG114" s="125"/>
      <c r="AH114" s="125"/>
      <c r="AI114" s="116">
        <v>-0.11553613638</v>
      </c>
      <c r="AJ114" s="114">
        <v>45537</v>
      </c>
      <c r="AK114" s="114">
        <v>45544</v>
      </c>
      <c r="AL114" s="112"/>
      <c r="AM114" s="126"/>
    </row>
    <row r="115" spans="2:39" ht="15.6" x14ac:dyDescent="0.3">
      <c r="B115" s="63" t="s">
        <v>499</v>
      </c>
      <c r="C115" s="81" t="s">
        <v>698</v>
      </c>
      <c r="D115" s="82" t="s">
        <v>866</v>
      </c>
      <c r="E115" s="83">
        <v>45554</v>
      </c>
      <c r="F115" s="84">
        <v>103.25</v>
      </c>
      <c r="G115" s="84">
        <v>107.82</v>
      </c>
      <c r="H115" s="85">
        <f t="shared" si="1"/>
        <v>0.95761454275644597</v>
      </c>
      <c r="I115" s="83">
        <v>45545</v>
      </c>
      <c r="J115" s="86">
        <v>186.19119139</v>
      </c>
      <c r="K115" s="71"/>
      <c r="L115" s="87">
        <v>-8.0699394747999996E-3</v>
      </c>
      <c r="M115" s="88">
        <v>1.6740521909000002E-2</v>
      </c>
      <c r="N115" s="88">
        <v>0.13711453744999999</v>
      </c>
      <c r="O115" s="88">
        <v>0.20534671959</v>
      </c>
      <c r="P115" s="88">
        <v>0.10593401885000001</v>
      </c>
      <c r="Q115" s="88"/>
      <c r="R115" s="88"/>
      <c r="S115" s="88"/>
      <c r="T115" s="89">
        <v>0.15608554473</v>
      </c>
      <c r="U115" s="71"/>
      <c r="V115" s="90">
        <v>0.12529494936999999</v>
      </c>
      <c r="W115" s="91">
        <v>1.2941465391999999E-2</v>
      </c>
      <c r="X115" s="91">
        <v>2.3009570351999999E-2</v>
      </c>
      <c r="Y115" s="91">
        <v>-3.1158203943999999E-2</v>
      </c>
      <c r="Z115" s="91">
        <v>6.7834159721000001E-2</v>
      </c>
      <c r="AA115" s="91">
        <v>-2.3455972761000001E-2</v>
      </c>
      <c r="AB115" s="91">
        <v>0.15608554473</v>
      </c>
      <c r="AC115" s="91">
        <v>-5.4820615937000002E-2</v>
      </c>
      <c r="AD115" s="92">
        <v>9</v>
      </c>
      <c r="AE115" s="91">
        <v>0.52191235059999996</v>
      </c>
      <c r="AF115" s="93">
        <v>0.74851591938999995</v>
      </c>
      <c r="AG115" s="94"/>
      <c r="AH115" s="94"/>
      <c r="AI115" s="85">
        <v>-5.6752740108000001E-2</v>
      </c>
      <c r="AJ115" s="83">
        <v>45509</v>
      </c>
      <c r="AK115" s="83">
        <v>45523</v>
      </c>
      <c r="AL115" s="81">
        <v>20</v>
      </c>
      <c r="AM115" s="95">
        <v>45537</v>
      </c>
    </row>
    <row r="116" spans="2:39" ht="15.6" x14ac:dyDescent="0.3">
      <c r="B116" s="111" t="s">
        <v>310</v>
      </c>
      <c r="C116" s="112" t="s">
        <v>401</v>
      </c>
      <c r="D116" s="113" t="s">
        <v>357</v>
      </c>
      <c r="E116" s="114">
        <v>45554</v>
      </c>
      <c r="F116" s="115">
        <v>14.19</v>
      </c>
      <c r="G116" s="115">
        <v>15.07</v>
      </c>
      <c r="H116" s="116">
        <f t="shared" si="1"/>
        <v>0.94160583941605835</v>
      </c>
      <c r="I116" s="114">
        <v>45475</v>
      </c>
      <c r="J116" s="117">
        <v>306.23442167000002</v>
      </c>
      <c r="K116" s="71"/>
      <c r="L116" s="118">
        <v>2.3071377072E-2</v>
      </c>
      <c r="M116" s="119">
        <v>7.0521861926000002E-4</v>
      </c>
      <c r="N116" s="119">
        <v>0.20152413209</v>
      </c>
      <c r="O116" s="119">
        <v>0.51118210863000002</v>
      </c>
      <c r="P116" s="119">
        <v>0.81923076923000004</v>
      </c>
      <c r="Q116" s="119">
        <v>0.41334661355000002</v>
      </c>
      <c r="R116" s="119"/>
      <c r="S116" s="119"/>
      <c r="T116" s="120">
        <v>0.32989690721999998</v>
      </c>
      <c r="U116" s="71"/>
      <c r="V116" s="121">
        <v>0.21843275133000001</v>
      </c>
      <c r="W116" s="122">
        <v>2.2582329961999999E-2</v>
      </c>
      <c r="X116" s="122">
        <v>4.1553748869999997E-2</v>
      </c>
      <c r="Y116" s="122">
        <v>-3.7639007698999999E-2</v>
      </c>
      <c r="Z116" s="122">
        <v>0.14308176101</v>
      </c>
      <c r="AA116" s="122">
        <v>-2.8082191781E-2</v>
      </c>
      <c r="AB116" s="122">
        <v>0.39477124183000001</v>
      </c>
      <c r="AC116" s="122">
        <v>-0.35443037975000002</v>
      </c>
      <c r="AD116" s="123">
        <v>8</v>
      </c>
      <c r="AE116" s="122">
        <v>0.54581673307</v>
      </c>
      <c r="AF116" s="124">
        <v>1.8061903256</v>
      </c>
      <c r="AG116" s="125"/>
      <c r="AH116" s="125"/>
      <c r="AI116" s="116">
        <v>-0.13271400133</v>
      </c>
      <c r="AJ116" s="114">
        <v>45475</v>
      </c>
      <c r="AK116" s="114">
        <v>45511</v>
      </c>
      <c r="AL116" s="112"/>
      <c r="AM116" s="126"/>
    </row>
    <row r="117" spans="2:39" ht="15.6" x14ac:dyDescent="0.3">
      <c r="B117" s="63" t="s">
        <v>311</v>
      </c>
      <c r="C117" s="81" t="s">
        <v>402</v>
      </c>
      <c r="D117" s="82" t="s">
        <v>358</v>
      </c>
      <c r="E117" s="83">
        <v>45554</v>
      </c>
      <c r="F117" s="84">
        <v>114.38</v>
      </c>
      <c r="G117" s="84">
        <v>120.75</v>
      </c>
      <c r="H117" s="85">
        <f t="shared" si="1"/>
        <v>0.94724637681159418</v>
      </c>
      <c r="I117" s="83">
        <v>45537</v>
      </c>
      <c r="J117" s="86">
        <v>1081.0658373000001</v>
      </c>
      <c r="K117" s="71"/>
      <c r="L117" s="87">
        <v>1.2212389379E-2</v>
      </c>
      <c r="M117" s="88">
        <v>2.3076923076999999E-2</v>
      </c>
      <c r="N117" s="88">
        <v>0.17905370579999999</v>
      </c>
      <c r="O117" s="88">
        <v>0.37014853857000002</v>
      </c>
      <c r="P117" s="88">
        <v>0.48738621586000003</v>
      </c>
      <c r="Q117" s="88"/>
      <c r="R117" s="88"/>
      <c r="S117" s="88"/>
      <c r="T117" s="89">
        <v>0.29257543224999999</v>
      </c>
      <c r="U117" s="71"/>
      <c r="V117" s="90">
        <v>0.15014382842999999</v>
      </c>
      <c r="W117" s="91">
        <v>1.5489337665E-2</v>
      </c>
      <c r="X117" s="91">
        <v>2.9974614332000001E-2</v>
      </c>
      <c r="Y117" s="91">
        <v>-4.3975155279999997E-2</v>
      </c>
      <c r="Z117" s="91">
        <v>8.0851063828999994E-2</v>
      </c>
      <c r="AA117" s="91">
        <v>-3.1057401812E-2</v>
      </c>
      <c r="AB117" s="91">
        <v>0.29257543224999999</v>
      </c>
      <c r="AC117" s="91">
        <v>-0.24882629108000001</v>
      </c>
      <c r="AD117" s="92">
        <v>9</v>
      </c>
      <c r="AE117" s="91">
        <v>0.56972111554000004</v>
      </c>
      <c r="AF117" s="93">
        <v>1.6556992703</v>
      </c>
      <c r="AG117" s="94"/>
      <c r="AH117" s="94"/>
      <c r="AI117" s="85">
        <v>-7.3043478260000003E-2</v>
      </c>
      <c r="AJ117" s="83">
        <v>45537</v>
      </c>
      <c r="AK117" s="83">
        <v>45541</v>
      </c>
      <c r="AL117" s="81"/>
      <c r="AM117" s="95"/>
    </row>
    <row r="118" spans="2:39" ht="15.6" x14ac:dyDescent="0.3">
      <c r="B118" s="111" t="s">
        <v>500</v>
      </c>
      <c r="C118" s="112" t="s">
        <v>699</v>
      </c>
      <c r="D118" s="113" t="s">
        <v>867</v>
      </c>
      <c r="E118" s="114">
        <v>45210</v>
      </c>
      <c r="F118" s="115"/>
      <c r="G118" s="115">
        <v>49.206000000000003</v>
      </c>
      <c r="H118" s="116">
        <f t="shared" si="1"/>
        <v>0</v>
      </c>
      <c r="I118" s="114">
        <v>45210</v>
      </c>
      <c r="J118" s="117">
        <v>2.0270916335E-4</v>
      </c>
      <c r="K118" s="71"/>
      <c r="L118" s="118"/>
      <c r="M118" s="119"/>
      <c r="N118" s="119"/>
      <c r="O118" s="119"/>
      <c r="P118" s="119"/>
      <c r="Q118" s="119"/>
      <c r="R118" s="119"/>
      <c r="S118" s="119"/>
      <c r="T118" s="120"/>
      <c r="U118" s="71"/>
      <c r="V118" s="121"/>
      <c r="W118" s="122"/>
      <c r="X118" s="122"/>
      <c r="Y118" s="122"/>
      <c r="Z118" s="122"/>
      <c r="AA118" s="122"/>
      <c r="AB118" s="122"/>
      <c r="AC118" s="122"/>
      <c r="AD118" s="123"/>
      <c r="AE118" s="122"/>
      <c r="AF118" s="124"/>
      <c r="AG118" s="125"/>
      <c r="AH118" s="125"/>
      <c r="AI118" s="116">
        <v>0</v>
      </c>
      <c r="AJ118" s="114">
        <v>45210</v>
      </c>
      <c r="AK118" s="114"/>
      <c r="AL118" s="112"/>
      <c r="AM118" s="126"/>
    </row>
    <row r="119" spans="2:39" ht="15.6" x14ac:dyDescent="0.3">
      <c r="B119" s="63" t="s">
        <v>501</v>
      </c>
      <c r="C119" s="81" t="s">
        <v>700</v>
      </c>
      <c r="D119" s="82" t="s">
        <v>868</v>
      </c>
      <c r="E119" s="83">
        <v>45532</v>
      </c>
      <c r="F119" s="84"/>
      <c r="G119" s="84"/>
      <c r="H119" s="85" t="str">
        <f t="shared" si="1"/>
        <v/>
      </c>
      <c r="I119" s="83"/>
      <c r="J119" s="86"/>
      <c r="K119" s="71"/>
      <c r="L119" s="87"/>
      <c r="M119" s="88"/>
      <c r="N119" s="88"/>
      <c r="O119" s="88"/>
      <c r="P119" s="88"/>
      <c r="Q119" s="88"/>
      <c r="R119" s="88"/>
      <c r="S119" s="88"/>
      <c r="T119" s="89"/>
      <c r="U119" s="71"/>
      <c r="V119" s="90"/>
      <c r="W119" s="91"/>
      <c r="X119" s="91"/>
      <c r="Y119" s="91"/>
      <c r="Z119" s="91"/>
      <c r="AA119" s="91"/>
      <c r="AB119" s="91"/>
      <c r="AC119" s="91"/>
      <c r="AD119" s="92"/>
      <c r="AE119" s="91"/>
      <c r="AF119" s="93"/>
      <c r="AG119" s="94"/>
      <c r="AH119" s="94"/>
      <c r="AI119" s="85">
        <v>0</v>
      </c>
      <c r="AJ119" s="83">
        <v>45532</v>
      </c>
      <c r="AK119" s="83"/>
      <c r="AL119" s="81"/>
      <c r="AM119" s="95"/>
    </row>
    <row r="120" spans="2:39" ht="15.6" x14ac:dyDescent="0.3">
      <c r="B120" s="111" t="s">
        <v>502</v>
      </c>
      <c r="C120" s="112" t="s">
        <v>701</v>
      </c>
      <c r="D120" s="113" t="s">
        <v>869</v>
      </c>
      <c r="E120" s="114"/>
      <c r="F120" s="115"/>
      <c r="G120" s="115"/>
      <c r="H120" s="116" t="str">
        <f t="shared" si="1"/>
        <v/>
      </c>
      <c r="I120" s="114"/>
      <c r="J120" s="117"/>
      <c r="K120" s="71"/>
      <c r="L120" s="118"/>
      <c r="M120" s="119"/>
      <c r="N120" s="119"/>
      <c r="O120" s="119"/>
      <c r="P120" s="119"/>
      <c r="Q120" s="119"/>
      <c r="R120" s="119"/>
      <c r="S120" s="119"/>
      <c r="T120" s="120"/>
      <c r="U120" s="71"/>
      <c r="V120" s="121"/>
      <c r="W120" s="122"/>
      <c r="X120" s="122"/>
      <c r="Y120" s="122"/>
      <c r="Z120" s="122"/>
      <c r="AA120" s="122"/>
      <c r="AB120" s="122"/>
      <c r="AC120" s="122"/>
      <c r="AD120" s="123"/>
      <c r="AE120" s="122"/>
      <c r="AF120" s="124"/>
      <c r="AG120" s="125"/>
      <c r="AH120" s="125"/>
      <c r="AI120" s="116"/>
      <c r="AJ120" s="114"/>
      <c r="AK120" s="114"/>
      <c r="AL120" s="112"/>
      <c r="AM120" s="126"/>
    </row>
    <row r="121" spans="2:39" ht="15.6" x14ac:dyDescent="0.3">
      <c r="B121" s="63" t="s">
        <v>503</v>
      </c>
      <c r="C121" s="81" t="s">
        <v>702</v>
      </c>
      <c r="D121" s="82" t="s">
        <v>870</v>
      </c>
      <c r="E121" s="83">
        <v>45554</v>
      </c>
      <c r="F121" s="84">
        <v>56.32</v>
      </c>
      <c r="G121" s="84">
        <v>59.710882752000003</v>
      </c>
      <c r="H121" s="85">
        <f t="shared" si="1"/>
        <v>0.94321164592251105</v>
      </c>
      <c r="I121" s="83">
        <v>45537</v>
      </c>
      <c r="J121" s="86">
        <v>1554.9961456999999</v>
      </c>
      <c r="K121" s="71"/>
      <c r="L121" s="87">
        <v>-3.8910505828000002E-3</v>
      </c>
      <c r="M121" s="88">
        <v>6.2830380793000001E-3</v>
      </c>
      <c r="N121" s="88">
        <v>0.11416781424</v>
      </c>
      <c r="O121" s="88">
        <v>0.16896765529999999</v>
      </c>
      <c r="P121" s="88">
        <v>9.8282169874E-2</v>
      </c>
      <c r="Q121" s="88"/>
      <c r="R121" s="88"/>
      <c r="S121" s="88"/>
      <c r="T121" s="89">
        <v>0.12300630581999999</v>
      </c>
      <c r="U121" s="71"/>
      <c r="V121" s="90"/>
      <c r="W121" s="91"/>
      <c r="X121" s="91">
        <v>7.0505050503999994E-2</v>
      </c>
      <c r="Y121" s="91">
        <v>-5.2175390891999997E-2</v>
      </c>
      <c r="Z121" s="91">
        <v>7.4228304292999994E-2</v>
      </c>
      <c r="AA121" s="91">
        <v>-3.5617551561000001E-2</v>
      </c>
      <c r="AB121" s="91">
        <v>0.12300630581999999</v>
      </c>
      <c r="AC121" s="91">
        <v>-3.8615591206999998E-2</v>
      </c>
      <c r="AD121" s="92">
        <v>8</v>
      </c>
      <c r="AE121" s="91"/>
      <c r="AF121" s="93"/>
      <c r="AG121" s="94"/>
      <c r="AH121" s="94"/>
      <c r="AI121" s="85">
        <v>-6.2911394440999996E-2</v>
      </c>
      <c r="AJ121" s="83">
        <v>45412</v>
      </c>
      <c r="AK121" s="83">
        <v>45419</v>
      </c>
      <c r="AL121" s="81">
        <v>32</v>
      </c>
      <c r="AM121" s="95">
        <v>45460</v>
      </c>
    </row>
    <row r="122" spans="2:39" ht="15.6" x14ac:dyDescent="0.3">
      <c r="B122" s="111" t="s">
        <v>504</v>
      </c>
      <c r="C122" s="112" t="s">
        <v>703</v>
      </c>
      <c r="D122" s="113" t="s">
        <v>871</v>
      </c>
      <c r="E122" s="114">
        <v>45516</v>
      </c>
      <c r="F122" s="115"/>
      <c r="G122" s="115"/>
      <c r="H122" s="116" t="str">
        <f t="shared" si="1"/>
        <v/>
      </c>
      <c r="I122" s="114"/>
      <c r="J122" s="117"/>
      <c r="K122" s="71"/>
      <c r="L122" s="118"/>
      <c r="M122" s="119"/>
      <c r="N122" s="119"/>
      <c r="O122" s="119"/>
      <c r="P122" s="119"/>
      <c r="Q122" s="119"/>
      <c r="R122" s="119"/>
      <c r="S122" s="119"/>
      <c r="T122" s="120"/>
      <c r="U122" s="71"/>
      <c r="V122" s="121"/>
      <c r="W122" s="122"/>
      <c r="X122" s="122">
        <v>1.4520813166999999E-2</v>
      </c>
      <c r="Y122" s="122">
        <v>-5.7803468217000002E-3</v>
      </c>
      <c r="Z122" s="122"/>
      <c r="AA122" s="122"/>
      <c r="AB122" s="122"/>
      <c r="AC122" s="122"/>
      <c r="AD122" s="123"/>
      <c r="AE122" s="122"/>
      <c r="AF122" s="124"/>
      <c r="AG122" s="125"/>
      <c r="AH122" s="125"/>
      <c r="AI122" s="116">
        <v>-1.3487475915E-2</v>
      </c>
      <c r="AJ122" s="114">
        <v>45383</v>
      </c>
      <c r="AK122" s="114">
        <v>45391</v>
      </c>
      <c r="AL122" s="112">
        <v>9</v>
      </c>
      <c r="AM122" s="126">
        <v>45394</v>
      </c>
    </row>
    <row r="123" spans="2:39" ht="15.6" x14ac:dyDescent="0.3">
      <c r="B123" s="63" t="s">
        <v>505</v>
      </c>
      <c r="C123" s="81" t="s">
        <v>704</v>
      </c>
      <c r="D123" s="82" t="s">
        <v>872</v>
      </c>
      <c r="E123" s="83">
        <v>45554</v>
      </c>
      <c r="F123" s="84">
        <v>35.78</v>
      </c>
      <c r="G123" s="84">
        <v>38.409999999999997</v>
      </c>
      <c r="H123" s="85">
        <f t="shared" si="1"/>
        <v>0.93152824785212196</v>
      </c>
      <c r="I123" s="83">
        <v>45548</v>
      </c>
      <c r="J123" s="86">
        <v>824.31919426000002</v>
      </c>
      <c r="K123" s="71"/>
      <c r="L123" s="87">
        <v>-1.1602209944E-2</v>
      </c>
      <c r="M123" s="88">
        <v>1.6238056450999998E-2</v>
      </c>
      <c r="N123" s="88">
        <v>0.15713684668</v>
      </c>
      <c r="O123" s="88">
        <v>0.21597823830000001</v>
      </c>
      <c r="P123" s="88">
        <v>9.3764230169000005E-3</v>
      </c>
      <c r="Q123" s="88"/>
      <c r="R123" s="88"/>
      <c r="S123" s="88"/>
      <c r="T123" s="89">
        <v>0.11175130327</v>
      </c>
      <c r="U123" s="71"/>
      <c r="V123" s="90">
        <v>0.20228209532999999</v>
      </c>
      <c r="W123" s="91">
        <v>2.0924140902E-2</v>
      </c>
      <c r="X123" s="91">
        <v>4.4582226161000001E-2</v>
      </c>
      <c r="Y123" s="91">
        <v>-3.7591859807999999E-2</v>
      </c>
      <c r="Z123" s="91">
        <v>0.10233589932999999</v>
      </c>
      <c r="AA123" s="91">
        <v>-4.9638114933999999E-2</v>
      </c>
      <c r="AB123" s="91">
        <v>0.11175130327</v>
      </c>
      <c r="AC123" s="91">
        <v>-0.10135595749</v>
      </c>
      <c r="AD123" s="92">
        <v>7</v>
      </c>
      <c r="AE123" s="91">
        <v>0.52589641434000001</v>
      </c>
      <c r="AF123" s="93">
        <v>0.58003068045999995</v>
      </c>
      <c r="AG123" s="94"/>
      <c r="AH123" s="94"/>
      <c r="AI123" s="85">
        <v>-9.2514828497000004E-2</v>
      </c>
      <c r="AJ123" s="83">
        <v>45191</v>
      </c>
      <c r="AK123" s="83">
        <v>45218</v>
      </c>
      <c r="AL123" s="81">
        <v>47</v>
      </c>
      <c r="AM123" s="95">
        <v>45261</v>
      </c>
    </row>
    <row r="124" spans="2:39" ht="15.6" x14ac:dyDescent="0.3">
      <c r="B124" s="111" t="s">
        <v>506</v>
      </c>
      <c r="C124" s="112" t="s">
        <v>705</v>
      </c>
      <c r="D124" s="113" t="s">
        <v>873</v>
      </c>
      <c r="E124" s="114">
        <v>45552</v>
      </c>
      <c r="F124" s="115"/>
      <c r="G124" s="115"/>
      <c r="H124" s="116" t="str">
        <f t="shared" si="1"/>
        <v/>
      </c>
      <c r="I124" s="114"/>
      <c r="J124" s="117"/>
      <c r="K124" s="71"/>
      <c r="L124" s="118"/>
      <c r="M124" s="119"/>
      <c r="N124" s="119"/>
      <c r="O124" s="119"/>
      <c r="P124" s="119"/>
      <c r="Q124" s="119"/>
      <c r="R124" s="119"/>
      <c r="S124" s="119"/>
      <c r="T124" s="120"/>
      <c r="U124" s="71"/>
      <c r="V124" s="121"/>
      <c r="W124" s="122"/>
      <c r="X124" s="122">
        <v>9.2783505152000002E-3</v>
      </c>
      <c r="Y124" s="122">
        <v>9.2783505152000002E-3</v>
      </c>
      <c r="Z124" s="122"/>
      <c r="AA124" s="122"/>
      <c r="AB124" s="122"/>
      <c r="AC124" s="122"/>
      <c r="AD124" s="123"/>
      <c r="AE124" s="122"/>
      <c r="AF124" s="124"/>
      <c r="AG124" s="125"/>
      <c r="AH124" s="125"/>
      <c r="AI124" s="116">
        <v>0</v>
      </c>
      <c r="AJ124" s="114">
        <v>45552</v>
      </c>
      <c r="AK124" s="114"/>
      <c r="AL124" s="112"/>
      <c r="AM124" s="126"/>
    </row>
    <row r="125" spans="2:39" ht="15.6" x14ac:dyDescent="0.3">
      <c r="B125" s="63" t="s">
        <v>507</v>
      </c>
      <c r="C125" s="81" t="s">
        <v>706</v>
      </c>
      <c r="D125" s="82" t="s">
        <v>874</v>
      </c>
      <c r="E125" s="83">
        <v>45554</v>
      </c>
      <c r="F125" s="84">
        <v>54.63</v>
      </c>
      <c r="G125" s="84">
        <v>56.007769428000003</v>
      </c>
      <c r="H125" s="85">
        <f t="shared" si="1"/>
        <v>0.97540038744497448</v>
      </c>
      <c r="I125" s="83">
        <v>45510</v>
      </c>
      <c r="J125" s="86">
        <v>46.946186175000001</v>
      </c>
      <c r="K125" s="71"/>
      <c r="L125" s="87">
        <v>-7.6294277924E-3</v>
      </c>
      <c r="M125" s="88">
        <v>1.4271765251999999E-2</v>
      </c>
      <c r="N125" s="88">
        <v>0.15162790991</v>
      </c>
      <c r="O125" s="88">
        <v>0.20770794303000001</v>
      </c>
      <c r="P125" s="88"/>
      <c r="Q125" s="88"/>
      <c r="R125" s="88"/>
      <c r="S125" s="88"/>
      <c r="T125" s="89">
        <v>0.17257988276</v>
      </c>
      <c r="U125" s="71"/>
      <c r="V125" s="90"/>
      <c r="W125" s="91"/>
      <c r="X125" s="91">
        <v>1.3874066169000001E-2</v>
      </c>
      <c r="Y125" s="91">
        <v>-2.9517183217E-2</v>
      </c>
      <c r="Z125" s="91">
        <v>6.3624747300999998E-2</v>
      </c>
      <c r="AA125" s="91">
        <v>-8.2315153430999998E-3</v>
      </c>
      <c r="AB125" s="91">
        <v>0.17257988276</v>
      </c>
      <c r="AC125" s="91">
        <v>-6.7283920474000003E-2</v>
      </c>
      <c r="AD125" s="92">
        <v>8</v>
      </c>
      <c r="AE125" s="91"/>
      <c r="AF125" s="93"/>
      <c r="AG125" s="94"/>
      <c r="AH125" s="94"/>
      <c r="AI125" s="85">
        <v>-5.4890408639E-2</v>
      </c>
      <c r="AJ125" s="83">
        <v>45205</v>
      </c>
      <c r="AK125" s="83">
        <v>45244</v>
      </c>
      <c r="AL125" s="81">
        <v>120</v>
      </c>
      <c r="AM125" s="95">
        <v>45386</v>
      </c>
    </row>
    <row r="126" spans="2:39" ht="15.6" x14ac:dyDescent="0.3">
      <c r="B126" s="111" t="s">
        <v>508</v>
      </c>
      <c r="C126" s="112" t="s">
        <v>707</v>
      </c>
      <c r="D126" s="113" t="s">
        <v>875</v>
      </c>
      <c r="E126" s="114">
        <v>45554</v>
      </c>
      <c r="F126" s="115">
        <v>53.3</v>
      </c>
      <c r="G126" s="115">
        <v>56.099110484999997</v>
      </c>
      <c r="H126" s="116">
        <f t="shared" si="1"/>
        <v>0.95010419129999513</v>
      </c>
      <c r="I126" s="114">
        <v>45509</v>
      </c>
      <c r="J126" s="117">
        <v>186.11474652999999</v>
      </c>
      <c r="K126" s="71"/>
      <c r="L126" s="118">
        <v>-1.0213556174000001E-2</v>
      </c>
      <c r="M126" s="119">
        <v>1.9004876933000001E-2</v>
      </c>
      <c r="N126" s="119">
        <v>0.14716884468999999</v>
      </c>
      <c r="O126" s="119">
        <v>0.20308736793000001</v>
      </c>
      <c r="P126" s="119">
        <v>6.0540556151E-2</v>
      </c>
      <c r="Q126" s="119"/>
      <c r="R126" s="119"/>
      <c r="S126" s="119"/>
      <c r="T126" s="120">
        <v>0.15577967401000001</v>
      </c>
      <c r="U126" s="71"/>
      <c r="V126" s="121"/>
      <c r="W126" s="122"/>
      <c r="X126" s="122">
        <v>7.0419426049000006E-2</v>
      </c>
      <c r="Y126" s="122">
        <v>-5.8438933935999998E-2</v>
      </c>
      <c r="Z126" s="122">
        <v>6.2443352386000003E-2</v>
      </c>
      <c r="AA126" s="122">
        <v>-3.3779067136999998E-2</v>
      </c>
      <c r="AB126" s="122">
        <v>0.15577967401000001</v>
      </c>
      <c r="AC126" s="122">
        <v>-0.11645193595</v>
      </c>
      <c r="AD126" s="123">
        <v>9</v>
      </c>
      <c r="AE126" s="122"/>
      <c r="AF126" s="124"/>
      <c r="AG126" s="125"/>
      <c r="AH126" s="125"/>
      <c r="AI126" s="116">
        <v>-7.8034919196000002E-2</v>
      </c>
      <c r="AJ126" s="114">
        <v>45229</v>
      </c>
      <c r="AK126" s="114">
        <v>45236</v>
      </c>
      <c r="AL126" s="112">
        <v>31</v>
      </c>
      <c r="AM126" s="126">
        <v>45274</v>
      </c>
    </row>
    <row r="127" spans="2:39" ht="15.6" x14ac:dyDescent="0.3">
      <c r="B127" s="63" t="s">
        <v>509</v>
      </c>
      <c r="C127" s="81" t="s">
        <v>708</v>
      </c>
      <c r="D127" s="82" t="s">
        <v>876</v>
      </c>
      <c r="E127" s="83">
        <v>45548</v>
      </c>
      <c r="F127" s="84"/>
      <c r="G127" s="84">
        <v>54.54</v>
      </c>
      <c r="H127" s="85">
        <f t="shared" si="1"/>
        <v>0</v>
      </c>
      <c r="I127" s="83">
        <v>45548</v>
      </c>
      <c r="J127" s="86">
        <v>8.6294780877000002E-2</v>
      </c>
      <c r="K127" s="71"/>
      <c r="L127" s="87"/>
      <c r="M127" s="88">
        <v>2.8326781434000001E-2</v>
      </c>
      <c r="N127" s="88"/>
      <c r="O127" s="88"/>
      <c r="P127" s="88"/>
      <c r="Q127" s="88"/>
      <c r="R127" s="88"/>
      <c r="S127" s="88"/>
      <c r="T127" s="89"/>
      <c r="U127" s="71"/>
      <c r="V127" s="90"/>
      <c r="W127" s="91"/>
      <c r="X127" s="91">
        <v>1.0214504596E-2</v>
      </c>
      <c r="Y127" s="91">
        <v>0</v>
      </c>
      <c r="Z127" s="91">
        <v>8.9316301313000002E-2</v>
      </c>
      <c r="AA127" s="91">
        <v>-1.7047174637999998E-2</v>
      </c>
      <c r="AB127" s="91">
        <v>0.22891175532999999</v>
      </c>
      <c r="AC127" s="91">
        <v>0.22891175532999999</v>
      </c>
      <c r="AD127" s="92"/>
      <c r="AE127" s="91"/>
      <c r="AF127" s="93"/>
      <c r="AG127" s="94"/>
      <c r="AH127" s="94"/>
      <c r="AI127" s="85">
        <v>-1.7047174637999998E-2</v>
      </c>
      <c r="AJ127" s="83">
        <v>45322</v>
      </c>
      <c r="AK127" s="83">
        <v>45345</v>
      </c>
      <c r="AL127" s="81">
        <v>55</v>
      </c>
      <c r="AM127" s="95">
        <v>45404</v>
      </c>
    </row>
    <row r="128" spans="2:39" ht="15.6" x14ac:dyDescent="0.3">
      <c r="B128" s="111" t="s">
        <v>510</v>
      </c>
      <c r="C128" s="112" t="s">
        <v>709</v>
      </c>
      <c r="D128" s="113" t="s">
        <v>877</v>
      </c>
      <c r="E128" s="114">
        <v>45546</v>
      </c>
      <c r="F128" s="115"/>
      <c r="G128" s="115">
        <v>56.96</v>
      </c>
      <c r="H128" s="116">
        <f t="shared" si="1"/>
        <v>0</v>
      </c>
      <c r="I128" s="114">
        <v>45546</v>
      </c>
      <c r="J128" s="117">
        <v>0.47440406373999999</v>
      </c>
      <c r="K128" s="71"/>
      <c r="L128" s="118"/>
      <c r="M128" s="119"/>
      <c r="N128" s="119"/>
      <c r="O128" s="119"/>
      <c r="P128" s="119"/>
      <c r="Q128" s="119"/>
      <c r="R128" s="119"/>
      <c r="S128" s="119"/>
      <c r="T128" s="120"/>
      <c r="U128" s="71"/>
      <c r="V128" s="121"/>
      <c r="W128" s="122"/>
      <c r="X128" s="122">
        <v>1.6625103905999999E-2</v>
      </c>
      <c r="Y128" s="122">
        <v>-2.5999999999999999E-2</v>
      </c>
      <c r="Z128" s="122">
        <v>6.4256025709000006E-2</v>
      </c>
      <c r="AA128" s="122">
        <v>-1.2250976070000001E-2</v>
      </c>
      <c r="AB128" s="122">
        <v>0.20452085550999999</v>
      </c>
      <c r="AC128" s="122">
        <v>0.20452085550999999</v>
      </c>
      <c r="AD128" s="123"/>
      <c r="AE128" s="122"/>
      <c r="AF128" s="124"/>
      <c r="AG128" s="125"/>
      <c r="AH128" s="125"/>
      <c r="AI128" s="116">
        <v>-4.7619047619000002E-2</v>
      </c>
      <c r="AJ128" s="114">
        <v>45505</v>
      </c>
      <c r="AK128" s="114">
        <v>45523</v>
      </c>
      <c r="AL128" s="112">
        <v>25</v>
      </c>
      <c r="AM128" s="126">
        <v>45540</v>
      </c>
    </row>
    <row r="129" spans="2:39" ht="15.6" x14ac:dyDescent="0.3">
      <c r="B129" s="63" t="s">
        <v>511</v>
      </c>
      <c r="C129" s="81" t="s">
        <v>710</v>
      </c>
      <c r="D129" s="82" t="s">
        <v>878</v>
      </c>
      <c r="E129" s="83">
        <v>45554</v>
      </c>
      <c r="F129" s="84">
        <v>64.8</v>
      </c>
      <c r="G129" s="84"/>
      <c r="H129" s="85" t="str">
        <f t="shared" si="1"/>
        <v/>
      </c>
      <c r="I129" s="83"/>
      <c r="J129" s="86"/>
      <c r="K129" s="71"/>
      <c r="L129" s="87">
        <v>3.6799999999999999E-2</v>
      </c>
      <c r="M129" s="88">
        <v>5.8996568067000002E-2</v>
      </c>
      <c r="N129" s="88">
        <v>5.6579161911999999E-2</v>
      </c>
      <c r="O129" s="88"/>
      <c r="P129" s="88"/>
      <c r="Q129" s="88"/>
      <c r="R129" s="88"/>
      <c r="S129" s="88"/>
      <c r="T129" s="89"/>
      <c r="U129" s="71"/>
      <c r="V129" s="90"/>
      <c r="W129" s="91"/>
      <c r="X129" s="91">
        <v>0.10701725004</v>
      </c>
      <c r="Y129" s="91">
        <v>-0.16631038906000001</v>
      </c>
      <c r="Z129" s="91">
        <v>0.12433333333</v>
      </c>
      <c r="AA129" s="91">
        <v>-0.11751728195</v>
      </c>
      <c r="AB129" s="91"/>
      <c r="AC129" s="91"/>
      <c r="AD129" s="92"/>
      <c r="AE129" s="91"/>
      <c r="AF129" s="93"/>
      <c r="AG129" s="94"/>
      <c r="AH129" s="94"/>
      <c r="AI129" s="85">
        <v>-0.23346666666999999</v>
      </c>
      <c r="AJ129" s="83">
        <v>45352</v>
      </c>
      <c r="AK129" s="83">
        <v>45541</v>
      </c>
      <c r="AL129" s="81"/>
      <c r="AM129" s="95"/>
    </row>
    <row r="130" spans="2:39" ht="15.6" x14ac:dyDescent="0.3">
      <c r="B130" s="111" t="s">
        <v>6</v>
      </c>
      <c r="C130" s="112" t="s">
        <v>23</v>
      </c>
      <c r="D130" s="113" t="s">
        <v>36</v>
      </c>
      <c r="E130" s="114">
        <v>45554</v>
      </c>
      <c r="F130" s="115">
        <v>129.37</v>
      </c>
      <c r="G130" s="115">
        <v>133.62</v>
      </c>
      <c r="H130" s="116">
        <f t="shared" si="1"/>
        <v>0.96819338422391854</v>
      </c>
      <c r="I130" s="114">
        <v>45532</v>
      </c>
      <c r="J130" s="117">
        <v>635038.66162999999</v>
      </c>
      <c r="K130" s="71"/>
      <c r="L130" s="118">
        <v>-5.2287581693000003E-3</v>
      </c>
      <c r="M130" s="119">
        <v>-1.9775723594E-2</v>
      </c>
      <c r="N130" s="119">
        <v>4.5583124546999997E-2</v>
      </c>
      <c r="O130" s="119">
        <v>0.13382997370999999</v>
      </c>
      <c r="P130" s="119">
        <v>0.19543522454000001</v>
      </c>
      <c r="Q130" s="119">
        <v>0.20748553295</v>
      </c>
      <c r="R130" s="119">
        <v>0.36696956888999999</v>
      </c>
      <c r="S130" s="119">
        <v>0.28803265631000002</v>
      </c>
      <c r="T130" s="120">
        <v>-7.8226857867999995E-3</v>
      </c>
      <c r="U130" s="71"/>
      <c r="V130" s="121">
        <v>0.13505965681000001</v>
      </c>
      <c r="W130" s="122">
        <v>1.3972368902E-2</v>
      </c>
      <c r="X130" s="122">
        <v>2.8711256118E-2</v>
      </c>
      <c r="Y130" s="122">
        <v>-2.1124923933999999E-2</v>
      </c>
      <c r="Z130" s="122">
        <v>0.12725779967</v>
      </c>
      <c r="AA130" s="122">
        <v>-4.9390290666000002E-2</v>
      </c>
      <c r="AB130" s="122">
        <v>0.38238784714000001</v>
      </c>
      <c r="AC130" s="122">
        <v>-0.13205603626000001</v>
      </c>
      <c r="AD130" s="123">
        <v>6</v>
      </c>
      <c r="AE130" s="122">
        <v>0.52589641434000001</v>
      </c>
      <c r="AF130" s="124">
        <v>0.22127393037000001</v>
      </c>
      <c r="AG130" s="125">
        <v>0.99920796790999999</v>
      </c>
      <c r="AH130" s="125">
        <v>1.0243274035000001</v>
      </c>
      <c r="AI130" s="116">
        <v>-0.11283151923</v>
      </c>
      <c r="AJ130" s="114">
        <v>45287</v>
      </c>
      <c r="AK130" s="114">
        <v>45460</v>
      </c>
      <c r="AL130" s="112">
        <v>159</v>
      </c>
      <c r="AM130" s="126">
        <v>45519</v>
      </c>
    </row>
    <row r="131" spans="2:39" ht="15.6" x14ac:dyDescent="0.3">
      <c r="B131" s="63" t="s">
        <v>183</v>
      </c>
      <c r="C131" s="81" t="s">
        <v>219</v>
      </c>
      <c r="D131" s="82" t="s">
        <v>255</v>
      </c>
      <c r="E131" s="83">
        <v>45553</v>
      </c>
      <c r="F131" s="84"/>
      <c r="G131" s="84">
        <v>29.46</v>
      </c>
      <c r="H131" s="85">
        <f t="shared" si="1"/>
        <v>0</v>
      </c>
      <c r="I131" s="83">
        <v>45495</v>
      </c>
      <c r="J131" s="86">
        <v>42.714248525999999</v>
      </c>
      <c r="K131" s="71"/>
      <c r="L131" s="87"/>
      <c r="M131" s="88">
        <v>-8.6715227188999995E-3</v>
      </c>
      <c r="N131" s="88">
        <v>0.20107797692000001</v>
      </c>
      <c r="O131" s="88">
        <v>0.11253463057</v>
      </c>
      <c r="P131" s="88">
        <v>3.2677848756000001E-2</v>
      </c>
      <c r="Q131" s="88">
        <v>-0.27830735418000002</v>
      </c>
      <c r="R131" s="88"/>
      <c r="S131" s="88"/>
      <c r="T131" s="89"/>
      <c r="U131" s="71"/>
      <c r="V131" s="90"/>
      <c r="W131" s="91"/>
      <c r="X131" s="91">
        <v>6.7251461989000005E-2</v>
      </c>
      <c r="Y131" s="91">
        <v>-4.2910447762000002E-2</v>
      </c>
      <c r="Z131" s="91">
        <v>0.11821623895</v>
      </c>
      <c r="AA131" s="91">
        <v>-6.0740144810999999E-2</v>
      </c>
      <c r="AB131" s="91">
        <v>0.25642561919000001</v>
      </c>
      <c r="AC131" s="91">
        <v>-0.25024849310000002</v>
      </c>
      <c r="AD131" s="92">
        <v>5</v>
      </c>
      <c r="AE131" s="91"/>
      <c r="AF131" s="93"/>
      <c r="AG131" s="94"/>
      <c r="AH131" s="94"/>
      <c r="AI131" s="85">
        <v>-0.22018912103999999</v>
      </c>
      <c r="AJ131" s="83">
        <v>45212</v>
      </c>
      <c r="AK131" s="83">
        <v>45313</v>
      </c>
      <c r="AL131" s="81">
        <v>134</v>
      </c>
      <c r="AM131" s="95">
        <v>45412</v>
      </c>
    </row>
    <row r="132" spans="2:39" ht="15.6" x14ac:dyDescent="0.3">
      <c r="B132" s="111" t="s">
        <v>512</v>
      </c>
      <c r="C132" s="112" t="s">
        <v>711</v>
      </c>
      <c r="D132" s="113" t="s">
        <v>879</v>
      </c>
      <c r="E132" s="114">
        <v>45398</v>
      </c>
      <c r="F132" s="115"/>
      <c r="G132" s="115">
        <v>61.556060606000003</v>
      </c>
      <c r="H132" s="116">
        <f t="shared" si="1"/>
        <v>0</v>
      </c>
      <c r="I132" s="114">
        <v>45398</v>
      </c>
      <c r="J132" s="117">
        <v>7.6775378485999995E-2</v>
      </c>
      <c r="K132" s="71"/>
      <c r="L132" s="118"/>
      <c r="M132" s="119"/>
      <c r="N132" s="119"/>
      <c r="O132" s="119"/>
      <c r="P132" s="119"/>
      <c r="Q132" s="119"/>
      <c r="R132" s="119"/>
      <c r="S132" s="119"/>
      <c r="T132" s="120"/>
      <c r="U132" s="71"/>
      <c r="V132" s="121"/>
      <c r="W132" s="122"/>
      <c r="X132" s="122">
        <v>7.2689511943999996E-3</v>
      </c>
      <c r="Y132" s="122">
        <v>-8.1053698067999995E-3</v>
      </c>
      <c r="Z132" s="122">
        <v>5.4566235355999998E-2</v>
      </c>
      <c r="AA132" s="122">
        <v>-3.6875228772000002E-2</v>
      </c>
      <c r="AB132" s="122">
        <v>0.13999230337999999</v>
      </c>
      <c r="AC132" s="122">
        <v>0.13999230337999999</v>
      </c>
      <c r="AD132" s="123"/>
      <c r="AE132" s="122"/>
      <c r="AF132" s="124"/>
      <c r="AG132" s="125"/>
      <c r="AH132" s="125"/>
      <c r="AI132" s="116">
        <v>-4.3723795633000002E-2</v>
      </c>
      <c r="AJ132" s="114">
        <v>45197</v>
      </c>
      <c r="AK132" s="114">
        <v>45225</v>
      </c>
      <c r="AL132" s="112">
        <v>47</v>
      </c>
      <c r="AM132" s="126">
        <v>45267</v>
      </c>
    </row>
    <row r="133" spans="2:39" ht="15.6" x14ac:dyDescent="0.3">
      <c r="B133" s="63" t="s">
        <v>513</v>
      </c>
      <c r="C133" s="81" t="s">
        <v>712</v>
      </c>
      <c r="D133" s="82" t="s">
        <v>880</v>
      </c>
      <c r="E133" s="83">
        <v>45548</v>
      </c>
      <c r="F133" s="84"/>
      <c r="G133" s="84">
        <v>54</v>
      </c>
      <c r="H133" s="85">
        <f t="shared" si="1"/>
        <v>0</v>
      </c>
      <c r="I133" s="83">
        <v>45548</v>
      </c>
      <c r="J133" s="86">
        <v>9.8305976096000003E-2</v>
      </c>
      <c r="K133" s="71"/>
      <c r="L133" s="87"/>
      <c r="M133" s="88">
        <v>4.3580477450000002E-2</v>
      </c>
      <c r="N133" s="88"/>
      <c r="O133" s="88">
        <v>0.30231428105000002</v>
      </c>
      <c r="P133" s="88"/>
      <c r="Q133" s="88"/>
      <c r="R133" s="88"/>
      <c r="S133" s="88"/>
      <c r="T133" s="89"/>
      <c r="U133" s="71"/>
      <c r="V133" s="90"/>
      <c r="W133" s="91"/>
      <c r="X133" s="91">
        <v>2.1905805039000002E-2</v>
      </c>
      <c r="Y133" s="91">
        <v>-8.6359610268000007E-3</v>
      </c>
      <c r="Z133" s="91">
        <v>5.1151963777999999E-2</v>
      </c>
      <c r="AA133" s="91">
        <v>-2.2739367609999998E-2</v>
      </c>
      <c r="AB133" s="91">
        <v>0.33261715236</v>
      </c>
      <c r="AC133" s="91">
        <v>0.33261715236</v>
      </c>
      <c r="AD133" s="92"/>
      <c r="AE133" s="91"/>
      <c r="AF133" s="93"/>
      <c r="AG133" s="94"/>
      <c r="AH133" s="94"/>
      <c r="AI133" s="85">
        <v>-3.5348837209999998E-2</v>
      </c>
      <c r="AJ133" s="83">
        <v>45218</v>
      </c>
      <c r="AK133" s="83">
        <v>45226</v>
      </c>
      <c r="AL133" s="81">
        <v>68</v>
      </c>
      <c r="AM133" s="95">
        <v>45321</v>
      </c>
    </row>
    <row r="134" spans="2:39" ht="15.6" x14ac:dyDescent="0.3">
      <c r="B134" s="111" t="s">
        <v>514</v>
      </c>
      <c r="C134" s="112" t="s">
        <v>713</v>
      </c>
      <c r="D134" s="113" t="s">
        <v>881</v>
      </c>
      <c r="E134" s="114">
        <v>45453</v>
      </c>
      <c r="F134" s="115"/>
      <c r="G134" s="115">
        <v>57.041954597</v>
      </c>
      <c r="H134" s="116">
        <f t="shared" si="1"/>
        <v>0</v>
      </c>
      <c r="I134" s="114">
        <v>45222</v>
      </c>
      <c r="J134" s="117">
        <v>1.3877968127E-2</v>
      </c>
      <c r="K134" s="71"/>
      <c r="L134" s="118"/>
      <c r="M134" s="119"/>
      <c r="N134" s="119"/>
      <c r="O134" s="119"/>
      <c r="P134" s="119"/>
      <c r="Q134" s="119"/>
      <c r="R134" s="119"/>
      <c r="S134" s="119"/>
      <c r="T134" s="120"/>
      <c r="U134" s="71"/>
      <c r="V134" s="121"/>
      <c r="W134" s="122"/>
      <c r="X134" s="122">
        <v>7.2164948450999999E-3</v>
      </c>
      <c r="Y134" s="122">
        <v>-1.0332103319999999E-2</v>
      </c>
      <c r="Z134" s="122">
        <v>3.9335180054000003E-2</v>
      </c>
      <c r="AA134" s="122">
        <v>-1.5094339623000001E-2</v>
      </c>
      <c r="AB134" s="122">
        <v>0.20246893090000001</v>
      </c>
      <c r="AC134" s="122">
        <v>0.20246893090000001</v>
      </c>
      <c r="AD134" s="123"/>
      <c r="AE134" s="122"/>
      <c r="AF134" s="124"/>
      <c r="AG134" s="125"/>
      <c r="AH134" s="125"/>
      <c r="AI134" s="116">
        <v>-0.19069767441999999</v>
      </c>
      <c r="AJ134" s="114">
        <v>45222</v>
      </c>
      <c r="AK134" s="114">
        <v>45244</v>
      </c>
      <c r="AL134" s="112"/>
      <c r="AM134" s="126"/>
    </row>
    <row r="135" spans="2:39" ht="15.6" x14ac:dyDescent="0.3">
      <c r="B135" s="63" t="s">
        <v>515</v>
      </c>
      <c r="C135" s="81" t="s">
        <v>714</v>
      </c>
      <c r="D135" s="82" t="s">
        <v>882</v>
      </c>
      <c r="E135" s="83">
        <v>45552</v>
      </c>
      <c r="F135" s="84"/>
      <c r="G135" s="84">
        <v>65.45</v>
      </c>
      <c r="H135" s="85">
        <f t="shared" si="1"/>
        <v>0</v>
      </c>
      <c r="I135" s="83">
        <v>45552</v>
      </c>
      <c r="J135" s="86">
        <v>14.291823863999999</v>
      </c>
      <c r="K135" s="71"/>
      <c r="L135" s="87"/>
      <c r="M135" s="88">
        <v>4.1865647881000001E-2</v>
      </c>
      <c r="N135" s="88">
        <v>0.21301374616999999</v>
      </c>
      <c r="O135" s="88">
        <v>0.31953868741000002</v>
      </c>
      <c r="P135" s="88">
        <v>0.30673086445999997</v>
      </c>
      <c r="Q135" s="88"/>
      <c r="R135" s="88"/>
      <c r="S135" s="88"/>
      <c r="T135" s="89"/>
      <c r="U135" s="71"/>
      <c r="V135" s="90"/>
      <c r="W135" s="91"/>
      <c r="X135" s="91">
        <v>1.9757807522000001E-2</v>
      </c>
      <c r="Y135" s="91">
        <v>-1.9375000000999999E-2</v>
      </c>
      <c r="Z135" s="91">
        <v>0.11751859502000001</v>
      </c>
      <c r="AA135" s="91">
        <v>-3.6553524804000002E-2</v>
      </c>
      <c r="AB135" s="91">
        <v>0.35510041842000001</v>
      </c>
      <c r="AC135" s="91">
        <v>-5.9208969753000003E-2</v>
      </c>
      <c r="AD135" s="92">
        <v>10</v>
      </c>
      <c r="AE135" s="91"/>
      <c r="AF135" s="93"/>
      <c r="AG135" s="94"/>
      <c r="AH135" s="94"/>
      <c r="AI135" s="85">
        <v>-6.0988515993000002E-2</v>
      </c>
      <c r="AJ135" s="83">
        <v>45189</v>
      </c>
      <c r="AK135" s="83">
        <v>45226</v>
      </c>
      <c r="AL135" s="81">
        <v>78</v>
      </c>
      <c r="AM135" s="95">
        <v>45307</v>
      </c>
    </row>
    <row r="136" spans="2:39" ht="15.6" x14ac:dyDescent="0.3">
      <c r="B136" s="111" t="s">
        <v>516</v>
      </c>
      <c r="C136" s="112" t="s">
        <v>715</v>
      </c>
      <c r="D136" s="113" t="s">
        <v>883</v>
      </c>
      <c r="E136" s="114">
        <v>45398</v>
      </c>
      <c r="F136" s="115"/>
      <c r="G136" s="115">
        <v>53.821071429</v>
      </c>
      <c r="H136" s="116">
        <f t="shared" ref="H136:H199" si="2">IF(B136="","",IFERROR(F136/G136,""))</f>
        <v>0</v>
      </c>
      <c r="I136" s="114">
        <v>45398</v>
      </c>
      <c r="J136" s="117">
        <v>4.5660278883999997E-2</v>
      </c>
      <c r="K136" s="71"/>
      <c r="L136" s="118"/>
      <c r="M136" s="119"/>
      <c r="N136" s="119"/>
      <c r="O136" s="119"/>
      <c r="P136" s="119"/>
      <c r="Q136" s="119"/>
      <c r="R136" s="119"/>
      <c r="S136" s="119"/>
      <c r="T136" s="120"/>
      <c r="U136" s="71"/>
      <c r="V136" s="121"/>
      <c r="W136" s="122"/>
      <c r="X136" s="122">
        <v>4.1753653440999997E-3</v>
      </c>
      <c r="Y136" s="122">
        <v>4.1753653440999997E-3</v>
      </c>
      <c r="Z136" s="122">
        <v>2.3839931886000001E-2</v>
      </c>
      <c r="AA136" s="122">
        <v>-3.6627964541000001E-2</v>
      </c>
      <c r="AB136" s="122">
        <v>0.14070779811</v>
      </c>
      <c r="AC136" s="122">
        <v>0.14070779811</v>
      </c>
      <c r="AD136" s="123"/>
      <c r="AE136" s="122"/>
      <c r="AF136" s="124"/>
      <c r="AG136" s="125"/>
      <c r="AH136" s="125"/>
      <c r="AI136" s="116">
        <v>-3.6627964541000001E-2</v>
      </c>
      <c r="AJ136" s="114">
        <v>45198</v>
      </c>
      <c r="AK136" s="114">
        <v>45226</v>
      </c>
      <c r="AL136" s="112">
        <v>102</v>
      </c>
      <c r="AM136" s="126">
        <v>45352</v>
      </c>
    </row>
    <row r="137" spans="2:39" ht="15.6" x14ac:dyDescent="0.3">
      <c r="B137" s="63" t="s">
        <v>53</v>
      </c>
      <c r="C137" s="81" t="s">
        <v>122</v>
      </c>
      <c r="D137" s="82" t="s">
        <v>95</v>
      </c>
      <c r="E137" s="83">
        <v>45554</v>
      </c>
      <c r="F137" s="84">
        <v>52.35</v>
      </c>
      <c r="G137" s="84">
        <v>54.64</v>
      </c>
      <c r="H137" s="85">
        <f t="shared" si="2"/>
        <v>0.95808931185944368</v>
      </c>
      <c r="I137" s="83">
        <v>45537</v>
      </c>
      <c r="J137" s="86">
        <v>91.825162988000002</v>
      </c>
      <c r="K137" s="71"/>
      <c r="L137" s="87">
        <v>6.5372043827999996E-3</v>
      </c>
      <c r="M137" s="88">
        <v>2.286049238E-2</v>
      </c>
      <c r="N137" s="88">
        <v>0.14181282633</v>
      </c>
      <c r="O137" s="88">
        <v>0.31768852440000001</v>
      </c>
      <c r="P137" s="88">
        <v>0.47655760680999998</v>
      </c>
      <c r="Q137" s="88">
        <v>8.7031610896000006E-2</v>
      </c>
      <c r="R137" s="88"/>
      <c r="S137" s="88"/>
      <c r="T137" s="89">
        <v>0.26810133320000001</v>
      </c>
      <c r="U137" s="71"/>
      <c r="V137" s="90"/>
      <c r="W137" s="91"/>
      <c r="X137" s="91">
        <v>3.2940610723000002E-2</v>
      </c>
      <c r="Y137" s="91">
        <v>-2.3720738165000001E-2</v>
      </c>
      <c r="Z137" s="91">
        <v>5.0887320933000003E-2</v>
      </c>
      <c r="AA137" s="91">
        <v>-4.1735310269000001E-2</v>
      </c>
      <c r="AB137" s="91">
        <v>0.26810133320000001</v>
      </c>
      <c r="AC137" s="91">
        <v>-0.20032151584999999</v>
      </c>
      <c r="AD137" s="92">
        <v>10</v>
      </c>
      <c r="AE137" s="91"/>
      <c r="AF137" s="93"/>
      <c r="AG137" s="94"/>
      <c r="AH137" s="94"/>
      <c r="AI137" s="85">
        <v>-7.8839177748999997E-2</v>
      </c>
      <c r="AJ137" s="83">
        <v>45205</v>
      </c>
      <c r="AK137" s="83">
        <v>45226</v>
      </c>
      <c r="AL137" s="81">
        <v>32</v>
      </c>
      <c r="AM137" s="95">
        <v>45254</v>
      </c>
    </row>
    <row r="138" spans="2:39" ht="15.6" x14ac:dyDescent="0.3">
      <c r="B138" s="111" t="s">
        <v>54</v>
      </c>
      <c r="C138" s="112" t="s">
        <v>123</v>
      </c>
      <c r="D138" s="113" t="s">
        <v>96</v>
      </c>
      <c r="E138" s="114">
        <v>45554</v>
      </c>
      <c r="F138" s="115">
        <v>49.7</v>
      </c>
      <c r="G138" s="115">
        <v>51.53</v>
      </c>
      <c r="H138" s="116">
        <f t="shared" si="2"/>
        <v>0.96448670677275372</v>
      </c>
      <c r="I138" s="114">
        <v>45534</v>
      </c>
      <c r="J138" s="117">
        <v>147.11416825000001</v>
      </c>
      <c r="K138" s="71"/>
      <c r="L138" s="118">
        <v>7.2963113089E-3</v>
      </c>
      <c r="M138" s="119">
        <v>-1.0050251257E-3</v>
      </c>
      <c r="N138" s="119">
        <v>0.17252373249</v>
      </c>
      <c r="O138" s="119">
        <v>0.28097869052000002</v>
      </c>
      <c r="P138" s="119">
        <v>0.28803285984999999</v>
      </c>
      <c r="Q138" s="119">
        <v>-9.4841359141999995E-2</v>
      </c>
      <c r="R138" s="119"/>
      <c r="S138" s="119"/>
      <c r="T138" s="120">
        <v>0.24163236259000001</v>
      </c>
      <c r="U138" s="71"/>
      <c r="V138" s="121">
        <v>0.13740200419000001</v>
      </c>
      <c r="W138" s="122">
        <v>1.4192250407E-2</v>
      </c>
      <c r="X138" s="122">
        <v>2.6156941648999999E-2</v>
      </c>
      <c r="Y138" s="122">
        <v>-3.3854682241000002E-2</v>
      </c>
      <c r="Z138" s="122">
        <v>0.10134913529</v>
      </c>
      <c r="AA138" s="122">
        <v>-3.5513293227000003E-2</v>
      </c>
      <c r="AB138" s="122">
        <v>0.24163236259000001</v>
      </c>
      <c r="AC138" s="122">
        <v>-0.24433753758000001</v>
      </c>
      <c r="AD138" s="123">
        <v>9</v>
      </c>
      <c r="AE138" s="122"/>
      <c r="AF138" s="124">
        <v>1.2212878779</v>
      </c>
      <c r="AG138" s="125"/>
      <c r="AH138" s="125"/>
      <c r="AI138" s="116">
        <v>-7.3372206024000006E-2</v>
      </c>
      <c r="AJ138" s="114">
        <v>45205</v>
      </c>
      <c r="AK138" s="114">
        <v>45225</v>
      </c>
      <c r="AL138" s="112">
        <v>46</v>
      </c>
      <c r="AM138" s="126">
        <v>45274</v>
      </c>
    </row>
    <row r="139" spans="2:39" ht="15.6" x14ac:dyDescent="0.3">
      <c r="B139" s="63" t="s">
        <v>517</v>
      </c>
      <c r="C139" s="81" t="s">
        <v>716</v>
      </c>
      <c r="D139" s="82" t="s">
        <v>884</v>
      </c>
      <c r="E139" s="83">
        <v>45551</v>
      </c>
      <c r="F139" s="84"/>
      <c r="G139" s="84"/>
      <c r="H139" s="85" t="str">
        <f t="shared" si="2"/>
        <v/>
      </c>
      <c r="I139" s="83"/>
      <c r="J139" s="86"/>
      <c r="K139" s="71"/>
      <c r="L139" s="87"/>
      <c r="M139" s="88">
        <v>2.1925643468000001E-2</v>
      </c>
      <c r="N139" s="88"/>
      <c r="O139" s="88"/>
      <c r="P139" s="88"/>
      <c r="Q139" s="88"/>
      <c r="R139" s="88"/>
      <c r="S139" s="88"/>
      <c r="T139" s="89"/>
      <c r="U139" s="71"/>
      <c r="V139" s="90"/>
      <c r="W139" s="91"/>
      <c r="X139" s="91">
        <v>1.4506769826E-2</v>
      </c>
      <c r="Y139" s="91">
        <v>-2.1328832285000002E-2</v>
      </c>
      <c r="Z139" s="91">
        <v>4.7998749218E-2</v>
      </c>
      <c r="AA139" s="91">
        <v>-4.0429658362999998E-2</v>
      </c>
      <c r="AB139" s="91"/>
      <c r="AC139" s="91"/>
      <c r="AD139" s="92"/>
      <c r="AE139" s="91"/>
      <c r="AF139" s="93"/>
      <c r="AG139" s="94"/>
      <c r="AH139" s="94"/>
      <c r="AI139" s="85">
        <v>-4.8485752648000001E-2</v>
      </c>
      <c r="AJ139" s="83">
        <v>45534</v>
      </c>
      <c r="AK139" s="83">
        <v>45541</v>
      </c>
      <c r="AL139" s="81"/>
      <c r="AM139" s="95"/>
    </row>
    <row r="140" spans="2:39" ht="15.6" x14ac:dyDescent="0.3">
      <c r="B140" s="111" t="s">
        <v>55</v>
      </c>
      <c r="C140" s="112" t="s">
        <v>124</v>
      </c>
      <c r="D140" s="113" t="s">
        <v>97</v>
      </c>
      <c r="E140" s="114">
        <v>45554</v>
      </c>
      <c r="F140" s="115">
        <v>78.16</v>
      </c>
      <c r="G140" s="115">
        <v>80.75</v>
      </c>
      <c r="H140" s="116">
        <f t="shared" si="2"/>
        <v>0.96792569659442718</v>
      </c>
      <c r="I140" s="114">
        <v>45537</v>
      </c>
      <c r="J140" s="117">
        <v>1727.264768</v>
      </c>
      <c r="K140" s="71"/>
      <c r="L140" s="118">
        <v>9.2975206625999993E-3</v>
      </c>
      <c r="M140" s="119">
        <v>2.7339642482E-2</v>
      </c>
      <c r="N140" s="119">
        <v>0.20470375391000001</v>
      </c>
      <c r="O140" s="119">
        <v>0.45100781794</v>
      </c>
      <c r="P140" s="119">
        <v>0.57549657567000001</v>
      </c>
      <c r="Q140" s="119">
        <v>0.36503778518000002</v>
      </c>
      <c r="R140" s="119"/>
      <c r="S140" s="119"/>
      <c r="T140" s="120">
        <v>0.34856442555</v>
      </c>
      <c r="U140" s="71"/>
      <c r="V140" s="121">
        <v>0.24640187648</v>
      </c>
      <c r="W140" s="122">
        <v>2.5433265553E-2</v>
      </c>
      <c r="X140" s="122">
        <v>8.3566573369999994E-2</v>
      </c>
      <c r="Y140" s="122">
        <v>-9.6150585041999997E-2</v>
      </c>
      <c r="Z140" s="122">
        <v>0.11376546097</v>
      </c>
      <c r="AA140" s="122">
        <v>-2.0919453838E-2</v>
      </c>
      <c r="AB140" s="122">
        <v>0.38897574547000002</v>
      </c>
      <c r="AC140" s="122">
        <v>-0.23298292773000001</v>
      </c>
      <c r="AD140" s="123">
        <v>9</v>
      </c>
      <c r="AE140" s="122">
        <v>0.58565737052</v>
      </c>
      <c r="AF140" s="124">
        <v>1.4123557</v>
      </c>
      <c r="AG140" s="125"/>
      <c r="AH140" s="125"/>
      <c r="AI140" s="116">
        <v>-0.12394031875</v>
      </c>
      <c r="AJ140" s="114">
        <v>45204</v>
      </c>
      <c r="AK140" s="114">
        <v>45226</v>
      </c>
      <c r="AL140" s="112">
        <v>66</v>
      </c>
      <c r="AM140" s="126">
        <v>45306</v>
      </c>
    </row>
    <row r="141" spans="2:39" ht="15.6" x14ac:dyDescent="0.3">
      <c r="B141" s="63" t="s">
        <v>56</v>
      </c>
      <c r="C141" s="81" t="s">
        <v>125</v>
      </c>
      <c r="D141" s="82" t="s">
        <v>98</v>
      </c>
      <c r="E141" s="83">
        <v>45547</v>
      </c>
      <c r="F141" s="84"/>
      <c r="G141" s="84">
        <v>17.260000000000002</v>
      </c>
      <c r="H141" s="85">
        <f t="shared" si="2"/>
        <v>0</v>
      </c>
      <c r="I141" s="83">
        <v>45505</v>
      </c>
      <c r="J141" s="86">
        <v>47.182780080000001</v>
      </c>
      <c r="K141" s="71"/>
      <c r="L141" s="87"/>
      <c r="M141" s="88"/>
      <c r="N141" s="88"/>
      <c r="O141" s="88"/>
      <c r="P141" s="88"/>
      <c r="Q141" s="88"/>
      <c r="R141" s="88"/>
      <c r="S141" s="88"/>
      <c r="T141" s="89"/>
      <c r="U141" s="71"/>
      <c r="V141" s="90"/>
      <c r="W141" s="91"/>
      <c r="X141" s="91">
        <v>3.9304123710999998E-2</v>
      </c>
      <c r="Y141" s="91">
        <v>-3.0952380952000001E-2</v>
      </c>
      <c r="Z141" s="91">
        <v>9.4243846847999996E-2</v>
      </c>
      <c r="AA141" s="91">
        <v>-5.9200000001000001E-2</v>
      </c>
      <c r="AB141" s="91">
        <v>0.33346481453999999</v>
      </c>
      <c r="AC141" s="91">
        <v>-0.19217075597</v>
      </c>
      <c r="AD141" s="92">
        <v>9</v>
      </c>
      <c r="AE141" s="91"/>
      <c r="AF141" s="93"/>
      <c r="AG141" s="94"/>
      <c r="AH141" s="94"/>
      <c r="AI141" s="85">
        <v>-0.10081112398</v>
      </c>
      <c r="AJ141" s="83">
        <v>45505</v>
      </c>
      <c r="AK141" s="83">
        <v>45517</v>
      </c>
      <c r="AL141" s="81"/>
      <c r="AM141" s="95"/>
    </row>
    <row r="142" spans="2:39" ht="15.6" x14ac:dyDescent="0.3">
      <c r="B142" s="111" t="s">
        <v>57</v>
      </c>
      <c r="C142" s="112" t="s">
        <v>126</v>
      </c>
      <c r="D142" s="113" t="s">
        <v>99</v>
      </c>
      <c r="E142" s="114">
        <v>45554</v>
      </c>
      <c r="F142" s="115">
        <v>79.599999999999994</v>
      </c>
      <c r="G142" s="115">
        <v>84.32</v>
      </c>
      <c r="H142" s="116">
        <f t="shared" si="2"/>
        <v>0.94402277039848204</v>
      </c>
      <c r="I142" s="114">
        <v>45504</v>
      </c>
      <c r="J142" s="117">
        <v>62.581181594</v>
      </c>
      <c r="K142" s="71"/>
      <c r="L142" s="118">
        <v>2.0140986907999999E-3</v>
      </c>
      <c r="M142" s="119">
        <v>3.3229491173000003E-2</v>
      </c>
      <c r="N142" s="119">
        <v>0.19713694672000001</v>
      </c>
      <c r="O142" s="119">
        <v>0.36661235398000003</v>
      </c>
      <c r="P142" s="119">
        <v>0.32283804054999998</v>
      </c>
      <c r="Q142" s="119">
        <v>0.13169373234000001</v>
      </c>
      <c r="R142" s="119"/>
      <c r="S142" s="119"/>
      <c r="T142" s="120">
        <v>0.20507815367000001</v>
      </c>
      <c r="U142" s="71"/>
      <c r="V142" s="121"/>
      <c r="W142" s="122"/>
      <c r="X142" s="122">
        <v>4.6966731897999998E-2</v>
      </c>
      <c r="Y142" s="122">
        <v>-4.0618955512000003E-2</v>
      </c>
      <c r="Z142" s="122">
        <v>0.13577586207</v>
      </c>
      <c r="AA142" s="122">
        <v>-5.9686393524999999E-2</v>
      </c>
      <c r="AB142" s="122">
        <v>0.45286752745999997</v>
      </c>
      <c r="AC142" s="122">
        <v>-0.21175498580999999</v>
      </c>
      <c r="AD142" s="123">
        <v>7</v>
      </c>
      <c r="AE142" s="122"/>
      <c r="AF142" s="124"/>
      <c r="AG142" s="125"/>
      <c r="AH142" s="125"/>
      <c r="AI142" s="116">
        <v>-0.11171726755</v>
      </c>
      <c r="AJ142" s="114">
        <v>45504</v>
      </c>
      <c r="AK142" s="114">
        <v>45516</v>
      </c>
      <c r="AL142" s="112"/>
      <c r="AM142" s="126"/>
    </row>
    <row r="143" spans="2:39" ht="15.6" x14ac:dyDescent="0.3">
      <c r="B143" s="63" t="s">
        <v>58</v>
      </c>
      <c r="C143" s="81" t="s">
        <v>127</v>
      </c>
      <c r="D143" s="82" t="s">
        <v>100</v>
      </c>
      <c r="E143" s="83">
        <v>45554</v>
      </c>
      <c r="F143" s="84">
        <v>70.81</v>
      </c>
      <c r="G143" s="84">
        <v>70.81</v>
      </c>
      <c r="H143" s="85">
        <f t="shared" si="2"/>
        <v>1</v>
      </c>
      <c r="I143" s="83">
        <v>45554</v>
      </c>
      <c r="J143" s="86">
        <v>222.54272477999999</v>
      </c>
      <c r="K143" s="71"/>
      <c r="L143" s="87">
        <v>2.9215116278999999E-2</v>
      </c>
      <c r="M143" s="88">
        <v>6.9799063305000006E-2</v>
      </c>
      <c r="N143" s="88">
        <v>0.24444657713000001</v>
      </c>
      <c r="O143" s="88">
        <v>0.51200631000999997</v>
      </c>
      <c r="P143" s="88">
        <v>0.60959173091999996</v>
      </c>
      <c r="Q143" s="88">
        <v>0.35626669237000003</v>
      </c>
      <c r="R143" s="88"/>
      <c r="S143" s="88"/>
      <c r="T143" s="89">
        <v>0.34118468840999999</v>
      </c>
      <c r="U143" s="71"/>
      <c r="V143" s="90">
        <v>0.23947381053</v>
      </c>
      <c r="W143" s="91">
        <v>2.4740756398999999E-2</v>
      </c>
      <c r="X143" s="91">
        <v>8.7333333333000002E-2</v>
      </c>
      <c r="Y143" s="91">
        <v>-8.1632653060000004E-2</v>
      </c>
      <c r="Z143" s="91">
        <v>0.11324404601</v>
      </c>
      <c r="AA143" s="91">
        <v>-1.8663838812000001E-2</v>
      </c>
      <c r="AB143" s="91">
        <v>0.34118468840999999</v>
      </c>
      <c r="AC143" s="91">
        <v>-0.24577730403</v>
      </c>
      <c r="AD143" s="92">
        <v>10</v>
      </c>
      <c r="AE143" s="91"/>
      <c r="AF143" s="93">
        <v>1.7008928018</v>
      </c>
      <c r="AG143" s="94"/>
      <c r="AH143" s="94"/>
      <c r="AI143" s="85">
        <v>-9.7510603597000006E-2</v>
      </c>
      <c r="AJ143" s="83">
        <v>45195</v>
      </c>
      <c r="AK143" s="83">
        <v>45226</v>
      </c>
      <c r="AL143" s="81">
        <v>46</v>
      </c>
      <c r="AM143" s="95">
        <v>45264</v>
      </c>
    </row>
    <row r="144" spans="2:39" ht="15.6" x14ac:dyDescent="0.3">
      <c r="B144" s="111" t="s">
        <v>518</v>
      </c>
      <c r="C144" s="112" t="s">
        <v>717</v>
      </c>
      <c r="D144" s="113" t="s">
        <v>885</v>
      </c>
      <c r="E144" s="114">
        <v>45525</v>
      </c>
      <c r="F144" s="115"/>
      <c r="G144" s="115">
        <v>55.871216236999999</v>
      </c>
      <c r="H144" s="116">
        <f t="shared" si="2"/>
        <v>0</v>
      </c>
      <c r="I144" s="114">
        <v>45511</v>
      </c>
      <c r="J144" s="117">
        <v>0.17544517928</v>
      </c>
      <c r="K144" s="71"/>
      <c r="L144" s="118"/>
      <c r="M144" s="119"/>
      <c r="N144" s="119"/>
      <c r="O144" s="119"/>
      <c r="P144" s="119"/>
      <c r="Q144" s="119"/>
      <c r="R144" s="119"/>
      <c r="S144" s="119"/>
      <c r="T144" s="120"/>
      <c r="U144" s="71"/>
      <c r="V144" s="121"/>
      <c r="W144" s="122"/>
      <c r="X144" s="122"/>
      <c r="Y144" s="122"/>
      <c r="Z144" s="122">
        <v>9.3077061865000001E-3</v>
      </c>
      <c r="AA144" s="122">
        <v>-7.0080862533000001E-3</v>
      </c>
      <c r="AB144" s="122">
        <v>0.18608030756999999</v>
      </c>
      <c r="AC144" s="122">
        <v>0.18608030756999999</v>
      </c>
      <c r="AD144" s="123"/>
      <c r="AE144" s="122"/>
      <c r="AF144" s="124"/>
      <c r="AG144" s="125"/>
      <c r="AH144" s="125"/>
      <c r="AI144" s="116">
        <v>-1.2861736332999999E-2</v>
      </c>
      <c r="AJ144" s="114">
        <v>45511</v>
      </c>
      <c r="AK144" s="114">
        <v>45525</v>
      </c>
      <c r="AL144" s="112"/>
      <c r="AM144" s="126"/>
    </row>
    <row r="145" spans="2:39" ht="15.6" x14ac:dyDescent="0.3">
      <c r="B145" s="63" t="s">
        <v>184</v>
      </c>
      <c r="C145" s="81" t="s">
        <v>220</v>
      </c>
      <c r="D145" s="82" t="s">
        <v>256</v>
      </c>
      <c r="E145" s="83">
        <v>45554</v>
      </c>
      <c r="F145" s="84">
        <v>56.13</v>
      </c>
      <c r="G145" s="84">
        <v>58.14</v>
      </c>
      <c r="H145" s="85">
        <f t="shared" si="2"/>
        <v>0.96542827657378749</v>
      </c>
      <c r="I145" s="83">
        <v>45547</v>
      </c>
      <c r="J145" s="86">
        <v>43.313955935999999</v>
      </c>
      <c r="K145" s="71"/>
      <c r="L145" s="87">
        <v>-9.7035991530000001E-3</v>
      </c>
      <c r="M145" s="88">
        <v>7.2206303725000004E-2</v>
      </c>
      <c r="N145" s="88">
        <v>0.27593541114999998</v>
      </c>
      <c r="O145" s="88">
        <v>0.39646674735999998</v>
      </c>
      <c r="P145" s="88">
        <v>0.28366521212000001</v>
      </c>
      <c r="Q145" s="88">
        <v>0.10207941861</v>
      </c>
      <c r="R145" s="88"/>
      <c r="S145" s="88"/>
      <c r="T145" s="89">
        <v>0.28666486801000002</v>
      </c>
      <c r="U145" s="71"/>
      <c r="V145" s="90"/>
      <c r="W145" s="91"/>
      <c r="X145" s="91">
        <v>0.14985014985</v>
      </c>
      <c r="Y145" s="91">
        <v>-0.13564320050000001</v>
      </c>
      <c r="Z145" s="91">
        <v>0.10243407707</v>
      </c>
      <c r="AA145" s="91">
        <v>-4.1221374046999999E-2</v>
      </c>
      <c r="AB145" s="91">
        <v>0.28666486801000002</v>
      </c>
      <c r="AC145" s="91">
        <v>-0.28501811074</v>
      </c>
      <c r="AD145" s="92">
        <v>8</v>
      </c>
      <c r="AE145" s="91"/>
      <c r="AF145" s="93"/>
      <c r="AG145" s="94"/>
      <c r="AH145" s="94"/>
      <c r="AI145" s="85">
        <v>-0.19034932704999999</v>
      </c>
      <c r="AJ145" s="83">
        <v>45195</v>
      </c>
      <c r="AK145" s="83">
        <v>45224</v>
      </c>
      <c r="AL145" s="81">
        <v>156</v>
      </c>
      <c r="AM145" s="95">
        <v>45427</v>
      </c>
    </row>
    <row r="146" spans="2:39" ht="15.6" x14ac:dyDescent="0.3">
      <c r="B146" s="111" t="s">
        <v>185</v>
      </c>
      <c r="C146" s="112" t="s">
        <v>221</v>
      </c>
      <c r="D146" s="113" t="s">
        <v>257</v>
      </c>
      <c r="E146" s="114">
        <v>45554</v>
      </c>
      <c r="F146" s="115">
        <v>47.7</v>
      </c>
      <c r="G146" s="115">
        <v>49.4</v>
      </c>
      <c r="H146" s="116">
        <f t="shared" si="2"/>
        <v>0.96558704453441302</v>
      </c>
      <c r="I146" s="114">
        <v>45496</v>
      </c>
      <c r="J146" s="117">
        <v>93.690748206999999</v>
      </c>
      <c r="K146" s="71"/>
      <c r="L146" s="118"/>
      <c r="M146" s="119"/>
      <c r="N146" s="119">
        <v>0.12742165900999999</v>
      </c>
      <c r="O146" s="119">
        <v>0.32187101161999998</v>
      </c>
      <c r="P146" s="119">
        <v>0.21443450774</v>
      </c>
      <c r="Q146" s="119">
        <v>0.10714844249</v>
      </c>
      <c r="R146" s="119"/>
      <c r="S146" s="119"/>
      <c r="T146" s="120"/>
      <c r="U146" s="71"/>
      <c r="V146" s="121"/>
      <c r="W146" s="122"/>
      <c r="X146" s="122">
        <v>8.0245456702000006E-3</v>
      </c>
      <c r="Y146" s="122">
        <v>-1.3586956522E-2</v>
      </c>
      <c r="Z146" s="122">
        <v>4.5979516234999997E-2</v>
      </c>
      <c r="AA146" s="122">
        <v>-5.7433808553000003E-2</v>
      </c>
      <c r="AB146" s="122">
        <v>0.28685685684000001</v>
      </c>
      <c r="AC146" s="122">
        <v>-0.26477083642999999</v>
      </c>
      <c r="AD146" s="123"/>
      <c r="AE146" s="122"/>
      <c r="AF146" s="124"/>
      <c r="AG146" s="125"/>
      <c r="AH146" s="125"/>
      <c r="AI146" s="116">
        <v>-6.3157894736999995E-2</v>
      </c>
      <c r="AJ146" s="114">
        <v>45496</v>
      </c>
      <c r="AK146" s="114">
        <v>45509</v>
      </c>
      <c r="AL146" s="112"/>
      <c r="AM146" s="126"/>
    </row>
    <row r="147" spans="2:39" ht="15.6" x14ac:dyDescent="0.3">
      <c r="B147" s="63" t="s">
        <v>519</v>
      </c>
      <c r="C147" s="81" t="s">
        <v>718</v>
      </c>
      <c r="D147" s="82" t="s">
        <v>886</v>
      </c>
      <c r="E147" s="83">
        <v>45527</v>
      </c>
      <c r="F147" s="84"/>
      <c r="G147" s="84">
        <v>89.64</v>
      </c>
      <c r="H147" s="85">
        <f t="shared" si="2"/>
        <v>0</v>
      </c>
      <c r="I147" s="83">
        <v>45527</v>
      </c>
      <c r="J147" s="86">
        <v>5.3788486056E-2</v>
      </c>
      <c r="K147" s="71"/>
      <c r="L147" s="87"/>
      <c r="M147" s="88"/>
      <c r="N147" s="88"/>
      <c r="O147" s="88"/>
      <c r="P147" s="88"/>
      <c r="Q147" s="88"/>
      <c r="R147" s="88"/>
      <c r="S147" s="88"/>
      <c r="T147" s="89"/>
      <c r="U147" s="71"/>
      <c r="V147" s="90"/>
      <c r="W147" s="91"/>
      <c r="X147" s="91">
        <v>6.1429033302999999E-3</v>
      </c>
      <c r="Y147" s="91">
        <v>6.1429033302999999E-3</v>
      </c>
      <c r="Z147" s="91">
        <v>8.6808923376000005E-2</v>
      </c>
      <c r="AA147" s="91">
        <v>-1.8575851394E-2</v>
      </c>
      <c r="AB147" s="91">
        <v>0.44141009123000002</v>
      </c>
      <c r="AC147" s="91">
        <v>0.14449662606999999</v>
      </c>
      <c r="AD147" s="92"/>
      <c r="AE147" s="91"/>
      <c r="AF147" s="93"/>
      <c r="AG147" s="94"/>
      <c r="AH147" s="94"/>
      <c r="AI147" s="85">
        <v>-6.1020036430000001E-2</v>
      </c>
      <c r="AJ147" s="83">
        <v>45475</v>
      </c>
      <c r="AK147" s="83">
        <v>45482</v>
      </c>
      <c r="AL147" s="81">
        <v>38</v>
      </c>
      <c r="AM147" s="95">
        <v>45527</v>
      </c>
    </row>
    <row r="148" spans="2:39" ht="15.6" x14ac:dyDescent="0.3">
      <c r="B148" s="111" t="s">
        <v>59</v>
      </c>
      <c r="C148" s="112" t="s">
        <v>128</v>
      </c>
      <c r="D148" s="113" t="s">
        <v>101</v>
      </c>
      <c r="E148" s="114">
        <v>45553</v>
      </c>
      <c r="F148" s="115"/>
      <c r="G148" s="115">
        <v>41.97</v>
      </c>
      <c r="H148" s="116">
        <f t="shared" si="2"/>
        <v>0</v>
      </c>
      <c r="I148" s="114">
        <v>45534</v>
      </c>
      <c r="J148" s="117">
        <v>104.52480740999999</v>
      </c>
      <c r="K148" s="71"/>
      <c r="L148" s="118"/>
      <c r="M148" s="119">
        <v>2.5667351129E-2</v>
      </c>
      <c r="N148" s="119">
        <v>0.24824306923</v>
      </c>
      <c r="O148" s="119">
        <v>0.50493182897</v>
      </c>
      <c r="P148" s="119">
        <v>0.58197048308999999</v>
      </c>
      <c r="Q148" s="119">
        <v>0.50827217250000001</v>
      </c>
      <c r="R148" s="119"/>
      <c r="S148" s="119"/>
      <c r="T148" s="120">
        <v>0.32283270129000002</v>
      </c>
      <c r="U148" s="71"/>
      <c r="V148" s="121">
        <v>0.26734353910000003</v>
      </c>
      <c r="W148" s="122">
        <v>2.7829871940000001E-2</v>
      </c>
      <c r="X148" s="122">
        <v>0.1384096024</v>
      </c>
      <c r="Y148" s="122">
        <v>-0.10924002828</v>
      </c>
      <c r="Z148" s="122">
        <v>0.10473340587</v>
      </c>
      <c r="AA148" s="122">
        <v>-4.7891350963999997E-2</v>
      </c>
      <c r="AB148" s="122">
        <v>0.32283270129000002</v>
      </c>
      <c r="AC148" s="122">
        <v>3.4702574716000002E-2</v>
      </c>
      <c r="AD148" s="123">
        <v>11</v>
      </c>
      <c r="AE148" s="122"/>
      <c r="AF148" s="124">
        <v>1.5482171902999999</v>
      </c>
      <c r="AG148" s="125"/>
      <c r="AH148" s="125"/>
      <c r="AI148" s="116">
        <v>-0.12309629449999999</v>
      </c>
      <c r="AJ148" s="114">
        <v>45195</v>
      </c>
      <c r="AK148" s="114">
        <v>45201</v>
      </c>
      <c r="AL148" s="112">
        <v>39</v>
      </c>
      <c r="AM148" s="126">
        <v>45253</v>
      </c>
    </row>
    <row r="149" spans="2:39" ht="15.6" x14ac:dyDescent="0.3">
      <c r="B149" s="63" t="s">
        <v>520</v>
      </c>
      <c r="C149" s="81" t="s">
        <v>719</v>
      </c>
      <c r="D149" s="82" t="s">
        <v>887</v>
      </c>
      <c r="E149" s="83">
        <v>45449</v>
      </c>
      <c r="F149" s="84"/>
      <c r="G149" s="84">
        <v>9.8371428569999999</v>
      </c>
      <c r="H149" s="85">
        <f t="shared" si="2"/>
        <v>0</v>
      </c>
      <c r="I149" s="83">
        <v>45449</v>
      </c>
      <c r="J149" s="86">
        <v>2.2215743825000001</v>
      </c>
      <c r="K149" s="71"/>
      <c r="L149" s="87"/>
      <c r="M149" s="88"/>
      <c r="N149" s="88"/>
      <c r="O149" s="88"/>
      <c r="P149" s="88"/>
      <c r="Q149" s="88"/>
      <c r="R149" s="88"/>
      <c r="S149" s="88"/>
      <c r="T149" s="89"/>
      <c r="U149" s="71"/>
      <c r="V149" s="90"/>
      <c r="W149" s="91"/>
      <c r="X149" s="91">
        <v>-3.1217481792E-3</v>
      </c>
      <c r="Y149" s="91">
        <v>-3.1217481792E-3</v>
      </c>
      <c r="Z149" s="91">
        <v>2.432558516E-2</v>
      </c>
      <c r="AA149" s="91">
        <v>-4.4722719121999998E-4</v>
      </c>
      <c r="AB149" s="91">
        <v>8.1748340491999999E-2</v>
      </c>
      <c r="AC149" s="91">
        <v>8.1748340491999999E-2</v>
      </c>
      <c r="AD149" s="92"/>
      <c r="AE149" s="91"/>
      <c r="AF149" s="93"/>
      <c r="AG149" s="94"/>
      <c r="AH149" s="94"/>
      <c r="AI149" s="85">
        <v>-8.1469860246999991E-3</v>
      </c>
      <c r="AJ149" s="83">
        <v>45343</v>
      </c>
      <c r="AK149" s="83">
        <v>45384</v>
      </c>
      <c r="AL149" s="81">
        <v>43</v>
      </c>
      <c r="AM149" s="95">
        <v>45405</v>
      </c>
    </row>
    <row r="150" spans="2:39" ht="15.6" x14ac:dyDescent="0.3">
      <c r="B150" s="111" t="s">
        <v>186</v>
      </c>
      <c r="C150" s="112" t="s">
        <v>222</v>
      </c>
      <c r="D150" s="113" t="s">
        <v>258</v>
      </c>
      <c r="E150" s="114">
        <v>45534</v>
      </c>
      <c r="F150" s="115"/>
      <c r="G150" s="115">
        <v>54.35</v>
      </c>
      <c r="H150" s="116">
        <f t="shared" si="2"/>
        <v>0</v>
      </c>
      <c r="I150" s="114">
        <v>45534</v>
      </c>
      <c r="J150" s="117">
        <v>8.2841821513999996</v>
      </c>
      <c r="K150" s="71"/>
      <c r="L150" s="118"/>
      <c r="M150" s="119"/>
      <c r="N150" s="119"/>
      <c r="O150" s="119"/>
      <c r="P150" s="119"/>
      <c r="Q150" s="119"/>
      <c r="R150" s="119"/>
      <c r="S150" s="119"/>
      <c r="T150" s="120"/>
      <c r="U150" s="71"/>
      <c r="V150" s="121"/>
      <c r="W150" s="122"/>
      <c r="X150" s="122">
        <v>1.1562115620000001E-2</v>
      </c>
      <c r="Y150" s="122">
        <v>-1.3846928498E-2</v>
      </c>
      <c r="Z150" s="122">
        <v>8.6348191084000006E-2</v>
      </c>
      <c r="AA150" s="122">
        <v>-1.6373411534000001E-2</v>
      </c>
      <c r="AB150" s="122">
        <v>0.31682694199</v>
      </c>
      <c r="AC150" s="122">
        <v>-0.18514336226</v>
      </c>
      <c r="AD150" s="123"/>
      <c r="AE150" s="122"/>
      <c r="AF150" s="124"/>
      <c r="AG150" s="125"/>
      <c r="AH150" s="125"/>
      <c r="AI150" s="116">
        <v>-7.3557237464999994E-2</v>
      </c>
      <c r="AJ150" s="114">
        <v>45205</v>
      </c>
      <c r="AK150" s="114">
        <v>45226</v>
      </c>
      <c r="AL150" s="112">
        <v>44</v>
      </c>
      <c r="AM150" s="126">
        <v>45272</v>
      </c>
    </row>
    <row r="151" spans="2:39" ht="15.6" x14ac:dyDescent="0.3">
      <c r="B151" s="63" t="s">
        <v>60</v>
      </c>
      <c r="C151" s="81" t="s">
        <v>129</v>
      </c>
      <c r="D151" s="82" t="s">
        <v>102</v>
      </c>
      <c r="E151" s="83">
        <v>45546</v>
      </c>
      <c r="F151" s="84"/>
      <c r="G151" s="84">
        <v>64.28</v>
      </c>
      <c r="H151" s="85">
        <f t="shared" si="2"/>
        <v>0</v>
      </c>
      <c r="I151" s="83">
        <v>45534</v>
      </c>
      <c r="J151" s="86">
        <v>125.94251207000001</v>
      </c>
      <c r="K151" s="71"/>
      <c r="L151" s="87"/>
      <c r="M151" s="88"/>
      <c r="N151" s="88"/>
      <c r="O151" s="88"/>
      <c r="P151" s="88"/>
      <c r="Q151" s="88"/>
      <c r="R151" s="88"/>
      <c r="S151" s="88"/>
      <c r="T151" s="89"/>
      <c r="U151" s="71"/>
      <c r="V151" s="90"/>
      <c r="W151" s="91"/>
      <c r="X151" s="91">
        <v>1.8341307814E-2</v>
      </c>
      <c r="Y151" s="91">
        <v>-2.1739130435E-2</v>
      </c>
      <c r="Z151" s="91">
        <v>8.1132611440000002E-2</v>
      </c>
      <c r="AA151" s="91">
        <v>-1.2912258867000001E-2</v>
      </c>
      <c r="AB151" s="91">
        <v>0.3605038377</v>
      </c>
      <c r="AC151" s="91">
        <v>-0.15302625191999999</v>
      </c>
      <c r="AD151" s="92">
        <v>10</v>
      </c>
      <c r="AE151" s="91"/>
      <c r="AF151" s="93"/>
      <c r="AG151" s="94"/>
      <c r="AH151" s="94"/>
      <c r="AI151" s="85">
        <v>-5.2834224598000003E-2</v>
      </c>
      <c r="AJ151" s="83">
        <v>45208</v>
      </c>
      <c r="AK151" s="83">
        <v>45226</v>
      </c>
      <c r="AL151" s="81">
        <v>29</v>
      </c>
      <c r="AM151" s="95">
        <v>45252</v>
      </c>
    </row>
    <row r="152" spans="2:39" ht="15.6" x14ac:dyDescent="0.3">
      <c r="B152" s="111" t="s">
        <v>187</v>
      </c>
      <c r="C152" s="112" t="s">
        <v>223</v>
      </c>
      <c r="D152" s="113" t="s">
        <v>259</v>
      </c>
      <c r="E152" s="114">
        <v>45554</v>
      </c>
      <c r="F152" s="115">
        <v>54.5</v>
      </c>
      <c r="G152" s="115">
        <v>55.58</v>
      </c>
      <c r="H152" s="116">
        <f t="shared" si="2"/>
        <v>0.98056854983807129</v>
      </c>
      <c r="I152" s="114">
        <v>45534</v>
      </c>
      <c r="J152" s="117">
        <v>379.99398215000002</v>
      </c>
      <c r="K152" s="71"/>
      <c r="L152" s="118"/>
      <c r="M152" s="119">
        <v>2.3474178403999998E-2</v>
      </c>
      <c r="N152" s="119">
        <v>0.18099676889999999</v>
      </c>
      <c r="O152" s="119">
        <v>0.52303078816000004</v>
      </c>
      <c r="P152" s="119">
        <v>0.50352964442000003</v>
      </c>
      <c r="Q152" s="119">
        <v>0.17918379014999999</v>
      </c>
      <c r="R152" s="119"/>
      <c r="S152" s="119"/>
      <c r="T152" s="120">
        <v>0.43280646549000001</v>
      </c>
      <c r="U152" s="71"/>
      <c r="V152" s="121"/>
      <c r="W152" s="122"/>
      <c r="X152" s="122">
        <v>3.1639501437999998E-2</v>
      </c>
      <c r="Y152" s="122">
        <v>-5.7301293899000003E-2</v>
      </c>
      <c r="Z152" s="122">
        <v>0.10993828217</v>
      </c>
      <c r="AA152" s="122">
        <v>-3.2157865888000001E-2</v>
      </c>
      <c r="AB152" s="122">
        <v>0.43280646549000001</v>
      </c>
      <c r="AC152" s="122">
        <v>-0.24700403956</v>
      </c>
      <c r="AD152" s="123">
        <v>8</v>
      </c>
      <c r="AE152" s="122"/>
      <c r="AF152" s="124"/>
      <c r="AG152" s="125"/>
      <c r="AH152" s="125"/>
      <c r="AI152" s="116">
        <v>-9.6021699818999995E-2</v>
      </c>
      <c r="AJ152" s="114">
        <v>45488</v>
      </c>
      <c r="AK152" s="114">
        <v>45509</v>
      </c>
      <c r="AL152" s="112">
        <v>34</v>
      </c>
      <c r="AM152" s="126">
        <v>45534</v>
      </c>
    </row>
    <row r="153" spans="2:39" ht="15.6" x14ac:dyDescent="0.3">
      <c r="B153" s="63" t="s">
        <v>188</v>
      </c>
      <c r="C153" s="81" t="s">
        <v>224</v>
      </c>
      <c r="D153" s="82" t="s">
        <v>260</v>
      </c>
      <c r="E153" s="83">
        <v>45554</v>
      </c>
      <c r="F153" s="84">
        <v>64.83</v>
      </c>
      <c r="G153" s="84">
        <v>67.3</v>
      </c>
      <c r="H153" s="85">
        <f t="shared" si="2"/>
        <v>0.96329866270430908</v>
      </c>
      <c r="I153" s="83">
        <v>45537</v>
      </c>
      <c r="J153" s="86">
        <v>482.68611664999997</v>
      </c>
      <c r="K153" s="71"/>
      <c r="L153" s="87">
        <v>4.8047117161000002E-3</v>
      </c>
      <c r="M153" s="88">
        <v>2.4980237153E-2</v>
      </c>
      <c r="N153" s="88">
        <v>0.19412031814</v>
      </c>
      <c r="O153" s="88">
        <v>0.48735989792000001</v>
      </c>
      <c r="P153" s="88">
        <v>0.69135613196000001</v>
      </c>
      <c r="Q153" s="88">
        <v>0.36390844951000001</v>
      </c>
      <c r="R153" s="88"/>
      <c r="S153" s="88"/>
      <c r="T153" s="89">
        <v>0.35542990458000001</v>
      </c>
      <c r="U153" s="71"/>
      <c r="V153" s="90"/>
      <c r="W153" s="91"/>
      <c r="X153" s="91">
        <v>2.6637069922999999E-2</v>
      </c>
      <c r="Y153" s="91">
        <v>-2.7964408933E-2</v>
      </c>
      <c r="Z153" s="91">
        <v>0.12356045659000001</v>
      </c>
      <c r="AA153" s="91">
        <v>-2.9054964805E-2</v>
      </c>
      <c r="AB153" s="91">
        <v>0.35542990458000001</v>
      </c>
      <c r="AC153" s="91">
        <v>-0.26606833283999998</v>
      </c>
      <c r="AD153" s="92">
        <v>9</v>
      </c>
      <c r="AE153" s="91"/>
      <c r="AF153" s="93"/>
      <c r="AG153" s="94"/>
      <c r="AH153" s="94"/>
      <c r="AI153" s="85">
        <v>-7.9869423285999996E-2</v>
      </c>
      <c r="AJ153" s="83">
        <v>45208</v>
      </c>
      <c r="AK153" s="83">
        <v>45226</v>
      </c>
      <c r="AL153" s="81">
        <v>28</v>
      </c>
      <c r="AM153" s="95">
        <v>45251</v>
      </c>
    </row>
    <row r="154" spans="2:39" ht="15.6" x14ac:dyDescent="0.3">
      <c r="B154" s="111" t="s">
        <v>189</v>
      </c>
      <c r="C154" s="112" t="s">
        <v>225</v>
      </c>
      <c r="D154" s="113" t="s">
        <v>261</v>
      </c>
      <c r="E154" s="114">
        <v>45509</v>
      </c>
      <c r="F154" s="115"/>
      <c r="G154" s="115">
        <v>53.69</v>
      </c>
      <c r="H154" s="116">
        <f t="shared" si="2"/>
        <v>0</v>
      </c>
      <c r="I154" s="114">
        <v>45505</v>
      </c>
      <c r="J154" s="117">
        <v>0.28336565737000002</v>
      </c>
      <c r="K154" s="71"/>
      <c r="L154" s="118"/>
      <c r="M154" s="119"/>
      <c r="N154" s="119"/>
      <c r="O154" s="119"/>
      <c r="P154" s="119"/>
      <c r="Q154" s="119"/>
      <c r="R154" s="119"/>
      <c r="S154" s="119"/>
      <c r="T154" s="120"/>
      <c r="U154" s="71"/>
      <c r="V154" s="121"/>
      <c r="W154" s="122"/>
      <c r="X154" s="122">
        <v>7.5519194470000002E-3</v>
      </c>
      <c r="Y154" s="122">
        <v>-2.2085259372E-2</v>
      </c>
      <c r="Z154" s="122">
        <v>4.2996742672000002E-2</v>
      </c>
      <c r="AA154" s="122">
        <v>-7.2099517646000005E-2</v>
      </c>
      <c r="AB154" s="122">
        <v>0.40751568575000002</v>
      </c>
      <c r="AC154" s="122">
        <v>-0.18754949454</v>
      </c>
      <c r="AD154" s="123"/>
      <c r="AE154" s="122"/>
      <c r="AF154" s="124"/>
      <c r="AG154" s="125"/>
      <c r="AH154" s="125"/>
      <c r="AI154" s="116">
        <v>-7.2099517646000005E-2</v>
      </c>
      <c r="AJ154" s="114">
        <v>45198</v>
      </c>
      <c r="AK154" s="114">
        <v>45226</v>
      </c>
      <c r="AL154" s="112">
        <v>104</v>
      </c>
      <c r="AM154" s="126">
        <v>45356</v>
      </c>
    </row>
    <row r="155" spans="2:39" ht="15.6" x14ac:dyDescent="0.3">
      <c r="B155" s="63" t="s">
        <v>190</v>
      </c>
      <c r="C155" s="81" t="s">
        <v>226</v>
      </c>
      <c r="D155" s="82" t="s">
        <v>262</v>
      </c>
      <c r="E155" s="83">
        <v>45547</v>
      </c>
      <c r="F155" s="84"/>
      <c r="G155" s="84">
        <v>60.72</v>
      </c>
      <c r="H155" s="85">
        <f t="shared" si="2"/>
        <v>0</v>
      </c>
      <c r="I155" s="83">
        <v>45534</v>
      </c>
      <c r="J155" s="86">
        <v>116.38851717</v>
      </c>
      <c r="K155" s="71"/>
      <c r="L155" s="87"/>
      <c r="M155" s="88"/>
      <c r="N155" s="88"/>
      <c r="O155" s="88"/>
      <c r="P155" s="88"/>
      <c r="Q155" s="88"/>
      <c r="R155" s="88"/>
      <c r="S155" s="88"/>
      <c r="T155" s="89"/>
      <c r="U155" s="71"/>
      <c r="V155" s="90"/>
      <c r="W155" s="91"/>
      <c r="X155" s="91">
        <v>1.7773620205999999E-2</v>
      </c>
      <c r="Y155" s="91">
        <v>-4.3478260869000002E-2</v>
      </c>
      <c r="Z155" s="91">
        <v>9.3460559578999999E-2</v>
      </c>
      <c r="AA155" s="91">
        <v>-3.7636761488999998E-2</v>
      </c>
      <c r="AB155" s="91">
        <v>0.27309001979999997</v>
      </c>
      <c r="AC155" s="91">
        <v>-0.20332494598</v>
      </c>
      <c r="AD155" s="92">
        <v>9</v>
      </c>
      <c r="AE155" s="91"/>
      <c r="AF155" s="93"/>
      <c r="AG155" s="94"/>
      <c r="AH155" s="94"/>
      <c r="AI155" s="85">
        <v>-8.7944664031E-2</v>
      </c>
      <c r="AJ155" s="83">
        <v>45505</v>
      </c>
      <c r="AK155" s="83">
        <v>45516</v>
      </c>
      <c r="AL155" s="81">
        <v>21</v>
      </c>
      <c r="AM155" s="95">
        <v>45534</v>
      </c>
    </row>
    <row r="156" spans="2:39" ht="15.6" x14ac:dyDescent="0.3">
      <c r="B156" s="111" t="s">
        <v>521</v>
      </c>
      <c r="C156" s="112" t="s">
        <v>720</v>
      </c>
      <c r="D156" s="113" t="s">
        <v>888</v>
      </c>
      <c r="E156" s="114">
        <v>45552</v>
      </c>
      <c r="F156" s="115"/>
      <c r="G156" s="115">
        <v>51.4</v>
      </c>
      <c r="H156" s="116">
        <f t="shared" si="2"/>
        <v>0</v>
      </c>
      <c r="I156" s="114">
        <v>45552</v>
      </c>
      <c r="J156" s="117">
        <v>1.29212749E-2</v>
      </c>
      <c r="K156" s="71"/>
      <c r="L156" s="118"/>
      <c r="M156" s="119">
        <v>4.7910295617999997E-2</v>
      </c>
      <c r="N156" s="119">
        <v>0.18084827646000001</v>
      </c>
      <c r="O156" s="119"/>
      <c r="P156" s="119"/>
      <c r="Q156" s="119"/>
      <c r="R156" s="119"/>
      <c r="S156" s="119"/>
      <c r="T156" s="120"/>
      <c r="U156" s="71"/>
      <c r="V156" s="121"/>
      <c r="W156" s="122"/>
      <c r="X156" s="122">
        <v>8.1967213117999996E-3</v>
      </c>
      <c r="Y156" s="122">
        <v>-5.9288537549999996E-3</v>
      </c>
      <c r="Z156" s="122">
        <v>1.7910447760999999E-2</v>
      </c>
      <c r="AA156" s="122">
        <v>4.8875855336999998E-3</v>
      </c>
      <c r="AB156" s="122">
        <v>0.35756158495000001</v>
      </c>
      <c r="AC156" s="122">
        <v>0.35756158495000001</v>
      </c>
      <c r="AD156" s="123"/>
      <c r="AE156" s="122"/>
      <c r="AF156" s="124"/>
      <c r="AG156" s="125"/>
      <c r="AH156" s="125"/>
      <c r="AI156" s="116">
        <v>-3.0632411067000001E-2</v>
      </c>
      <c r="AJ156" s="114">
        <v>45485</v>
      </c>
      <c r="AK156" s="114">
        <v>45517</v>
      </c>
      <c r="AL156" s="112">
        <v>31</v>
      </c>
      <c r="AM156" s="126">
        <v>45530</v>
      </c>
    </row>
    <row r="157" spans="2:39" ht="15.6" x14ac:dyDescent="0.3">
      <c r="B157" s="63" t="s">
        <v>191</v>
      </c>
      <c r="C157" s="81" t="s">
        <v>227</v>
      </c>
      <c r="D157" s="82" t="s">
        <v>263</v>
      </c>
      <c r="E157" s="83">
        <v>45551</v>
      </c>
      <c r="F157" s="84"/>
      <c r="G157" s="84">
        <v>68.900000000000006</v>
      </c>
      <c r="H157" s="85">
        <f t="shared" si="2"/>
        <v>0</v>
      </c>
      <c r="I157" s="83">
        <v>45546</v>
      </c>
      <c r="J157" s="86">
        <v>1.2887699203</v>
      </c>
      <c r="K157" s="71"/>
      <c r="L157" s="87"/>
      <c r="M157" s="88"/>
      <c r="N157" s="88">
        <v>0.18423113005</v>
      </c>
      <c r="O157" s="88"/>
      <c r="P157" s="88">
        <v>0.62802300321000004</v>
      </c>
      <c r="Q157" s="88">
        <v>0.37887500906999999</v>
      </c>
      <c r="R157" s="88"/>
      <c r="S157" s="88"/>
      <c r="T157" s="89"/>
      <c r="U157" s="71"/>
      <c r="V157" s="90"/>
      <c r="W157" s="91"/>
      <c r="X157" s="91">
        <v>6.3626723222E-3</v>
      </c>
      <c r="Y157" s="91">
        <v>-5.6239015820999999E-3</v>
      </c>
      <c r="Z157" s="91">
        <v>8.1821415866000002E-2</v>
      </c>
      <c r="AA157" s="91">
        <v>-3.4138799009999998E-2</v>
      </c>
      <c r="AB157" s="91">
        <v>0.34658492206000002</v>
      </c>
      <c r="AC157" s="91">
        <v>-0.25841835039</v>
      </c>
      <c r="AD157" s="92"/>
      <c r="AE157" s="91"/>
      <c r="AF157" s="93"/>
      <c r="AG157" s="94"/>
      <c r="AH157" s="94"/>
      <c r="AI157" s="85">
        <v>-4.4852191641000003E-2</v>
      </c>
      <c r="AJ157" s="83">
        <v>45384</v>
      </c>
      <c r="AK157" s="83">
        <v>45408</v>
      </c>
      <c r="AL157" s="81">
        <v>29</v>
      </c>
      <c r="AM157" s="95">
        <v>45426</v>
      </c>
    </row>
    <row r="158" spans="2:39" ht="15.6" x14ac:dyDescent="0.3">
      <c r="B158" s="111" t="s">
        <v>522</v>
      </c>
      <c r="C158" s="112" t="s">
        <v>721</v>
      </c>
      <c r="D158" s="113" t="s">
        <v>889</v>
      </c>
      <c r="E158" s="114">
        <v>45286</v>
      </c>
      <c r="F158" s="115"/>
      <c r="G158" s="115">
        <v>45.201999999999998</v>
      </c>
      <c r="H158" s="116">
        <f t="shared" si="2"/>
        <v>0</v>
      </c>
      <c r="I158" s="114">
        <v>45286</v>
      </c>
      <c r="J158" s="117">
        <v>3.6812749004E-4</v>
      </c>
      <c r="K158" s="71"/>
      <c r="L158" s="118"/>
      <c r="M158" s="119"/>
      <c r="N158" s="119"/>
      <c r="O158" s="119"/>
      <c r="P158" s="119"/>
      <c r="Q158" s="119"/>
      <c r="R158" s="119"/>
      <c r="S158" s="119"/>
      <c r="T158" s="120"/>
      <c r="U158" s="71"/>
      <c r="V158" s="121"/>
      <c r="W158" s="122"/>
      <c r="X158" s="122"/>
      <c r="Y158" s="122"/>
      <c r="Z158" s="122"/>
      <c r="AA158" s="122"/>
      <c r="AB158" s="122"/>
      <c r="AC158" s="122"/>
      <c r="AD158" s="123"/>
      <c r="AE158" s="122"/>
      <c r="AF158" s="124"/>
      <c r="AG158" s="125"/>
      <c r="AH158" s="125"/>
      <c r="AI158" s="116">
        <v>0</v>
      </c>
      <c r="AJ158" s="114">
        <v>45286</v>
      </c>
      <c r="AK158" s="114"/>
      <c r="AL158" s="112"/>
      <c r="AM158" s="126"/>
    </row>
    <row r="159" spans="2:39" ht="15.6" x14ac:dyDescent="0.3">
      <c r="B159" s="63" t="s">
        <v>523</v>
      </c>
      <c r="C159" s="81" t="s">
        <v>722</v>
      </c>
      <c r="D159" s="82" t="s">
        <v>890</v>
      </c>
      <c r="E159" s="83">
        <v>45554</v>
      </c>
      <c r="F159" s="84">
        <v>33.96</v>
      </c>
      <c r="G159" s="84"/>
      <c r="H159" s="85" t="str">
        <f t="shared" si="2"/>
        <v/>
      </c>
      <c r="I159" s="83"/>
      <c r="J159" s="86"/>
      <c r="K159" s="71"/>
      <c r="L159" s="87">
        <v>6.6248037677999999E-2</v>
      </c>
      <c r="M159" s="88"/>
      <c r="N159" s="88"/>
      <c r="O159" s="88"/>
      <c r="P159" s="88"/>
      <c r="Q159" s="88"/>
      <c r="R159" s="88"/>
      <c r="S159" s="88"/>
      <c r="T159" s="89"/>
      <c r="U159" s="71"/>
      <c r="V159" s="90"/>
      <c r="W159" s="91"/>
      <c r="X159" s="91">
        <v>6.6248037677999999E-2</v>
      </c>
      <c r="Y159" s="91">
        <v>-6.5425531913999996E-2</v>
      </c>
      <c r="Z159" s="91">
        <v>-5.4038997215000002E-2</v>
      </c>
      <c r="AA159" s="91">
        <v>-5.4038997215000002E-2</v>
      </c>
      <c r="AB159" s="91"/>
      <c r="AC159" s="91"/>
      <c r="AD159" s="92"/>
      <c r="AE159" s="91"/>
      <c r="AF159" s="93"/>
      <c r="AG159" s="94"/>
      <c r="AH159" s="94"/>
      <c r="AI159" s="85">
        <v>-0.15478723404</v>
      </c>
      <c r="AJ159" s="83">
        <v>45537</v>
      </c>
      <c r="AK159" s="83">
        <v>45541</v>
      </c>
      <c r="AL159" s="81"/>
      <c r="AM159" s="95"/>
    </row>
    <row r="160" spans="2:39" ht="15.6" x14ac:dyDescent="0.3">
      <c r="B160" s="111" t="s">
        <v>192</v>
      </c>
      <c r="C160" s="112" t="s">
        <v>228</v>
      </c>
      <c r="D160" s="113" t="s">
        <v>264</v>
      </c>
      <c r="E160" s="114">
        <v>45551</v>
      </c>
      <c r="F160" s="115"/>
      <c r="G160" s="115">
        <v>64.53</v>
      </c>
      <c r="H160" s="116">
        <f t="shared" si="2"/>
        <v>0</v>
      </c>
      <c r="I160" s="114">
        <v>45538</v>
      </c>
      <c r="J160" s="117">
        <v>0.77460932271000005</v>
      </c>
      <c r="K160" s="71"/>
      <c r="L160" s="118"/>
      <c r="M160" s="119">
        <v>4.1095890410000002E-2</v>
      </c>
      <c r="N160" s="119">
        <v>0.16167019383</v>
      </c>
      <c r="O160" s="119">
        <v>0.34105559806000002</v>
      </c>
      <c r="P160" s="119">
        <v>0.52729072512999997</v>
      </c>
      <c r="Q160" s="119">
        <v>0.16404717869999999</v>
      </c>
      <c r="R160" s="119"/>
      <c r="S160" s="119"/>
      <c r="T160" s="120"/>
      <c r="U160" s="71"/>
      <c r="V160" s="121"/>
      <c r="W160" s="122"/>
      <c r="X160" s="122">
        <v>2.937976061E-2</v>
      </c>
      <c r="Y160" s="122">
        <v>-2.0003150103000002E-2</v>
      </c>
      <c r="Z160" s="122">
        <v>8.8160676532000007E-2</v>
      </c>
      <c r="AA160" s="122">
        <v>-4.5492314084E-2</v>
      </c>
      <c r="AB160" s="122">
        <v>0.25429214087000002</v>
      </c>
      <c r="AC160" s="122">
        <v>-0.18341004826000001</v>
      </c>
      <c r="AD160" s="123">
        <v>9</v>
      </c>
      <c r="AE160" s="122"/>
      <c r="AF160" s="124"/>
      <c r="AG160" s="125"/>
      <c r="AH160" s="125"/>
      <c r="AI160" s="116">
        <v>-6.9396110541999997E-2</v>
      </c>
      <c r="AJ160" s="114">
        <v>45209</v>
      </c>
      <c r="AK160" s="114">
        <v>45226</v>
      </c>
      <c r="AL160" s="112">
        <v>38</v>
      </c>
      <c r="AM160" s="126">
        <v>45266</v>
      </c>
    </row>
    <row r="161" spans="2:39" ht="15.6" x14ac:dyDescent="0.3">
      <c r="B161" s="63" t="s">
        <v>524</v>
      </c>
      <c r="C161" s="81" t="s">
        <v>723</v>
      </c>
      <c r="D161" s="82" t="s">
        <v>891</v>
      </c>
      <c r="E161" s="83">
        <v>45174</v>
      </c>
      <c r="F161" s="84"/>
      <c r="G161" s="84"/>
      <c r="H161" s="85" t="str">
        <f t="shared" si="2"/>
        <v/>
      </c>
      <c r="I161" s="83"/>
      <c r="J161" s="86">
        <v>0</v>
      </c>
      <c r="K161" s="71"/>
      <c r="L161" s="87"/>
      <c r="M161" s="88"/>
      <c r="N161" s="88"/>
      <c r="O161" s="88"/>
      <c r="P161" s="88"/>
      <c r="Q161" s="88"/>
      <c r="R161" s="88"/>
      <c r="S161" s="88"/>
      <c r="T161" s="89"/>
      <c r="U161" s="71"/>
      <c r="V161" s="90"/>
      <c r="W161" s="91"/>
      <c r="X161" s="91"/>
      <c r="Y161" s="91"/>
      <c r="Z161" s="91"/>
      <c r="AA161" s="91"/>
      <c r="AB161" s="91"/>
      <c r="AC161" s="91"/>
      <c r="AD161" s="92"/>
      <c r="AE161" s="91"/>
      <c r="AF161" s="93"/>
      <c r="AG161" s="94"/>
      <c r="AH161" s="94"/>
      <c r="AI161" s="85"/>
      <c r="AJ161" s="83"/>
      <c r="AK161" s="83"/>
      <c r="AL161" s="81"/>
      <c r="AM161" s="95"/>
    </row>
    <row r="162" spans="2:39" ht="15.6" x14ac:dyDescent="0.3">
      <c r="B162" s="111" t="s">
        <v>525</v>
      </c>
      <c r="C162" s="112" t="s">
        <v>724</v>
      </c>
      <c r="D162" s="113" t="s">
        <v>892</v>
      </c>
      <c r="E162" s="114">
        <v>45539</v>
      </c>
      <c r="F162" s="115"/>
      <c r="G162" s="115">
        <v>50.5</v>
      </c>
      <c r="H162" s="116">
        <f t="shared" si="2"/>
        <v>0</v>
      </c>
      <c r="I162" s="114">
        <v>45539</v>
      </c>
      <c r="J162" s="117">
        <v>2.1540438246999999E-2</v>
      </c>
      <c r="K162" s="71"/>
      <c r="L162" s="118"/>
      <c r="M162" s="119"/>
      <c r="N162" s="119"/>
      <c r="O162" s="119"/>
      <c r="P162" s="119"/>
      <c r="Q162" s="119"/>
      <c r="R162" s="119"/>
      <c r="S162" s="119"/>
      <c r="T162" s="120"/>
      <c r="U162" s="71"/>
      <c r="V162" s="121"/>
      <c r="W162" s="122"/>
      <c r="X162" s="122">
        <v>5.5617352626999997E-3</v>
      </c>
      <c r="Y162" s="122">
        <v>-6.1475409838999996E-3</v>
      </c>
      <c r="Z162" s="122">
        <v>2.7850334128999999E-2</v>
      </c>
      <c r="AA162" s="122">
        <v>-1.1475142767000001E-2</v>
      </c>
      <c r="AB162" s="122">
        <v>0.24700023035999999</v>
      </c>
      <c r="AC162" s="122">
        <v>0.24700023035999999</v>
      </c>
      <c r="AD162" s="123"/>
      <c r="AE162" s="122"/>
      <c r="AF162" s="124"/>
      <c r="AG162" s="125"/>
      <c r="AH162" s="125"/>
      <c r="AI162" s="116">
        <v>-1.1475142767000001E-2</v>
      </c>
      <c r="AJ162" s="114">
        <v>45498</v>
      </c>
      <c r="AK162" s="114">
        <v>45512</v>
      </c>
      <c r="AL162" s="112">
        <v>29</v>
      </c>
      <c r="AM162" s="126">
        <v>45539</v>
      </c>
    </row>
    <row r="163" spans="2:39" ht="15.6" x14ac:dyDescent="0.3">
      <c r="B163" s="63" t="s">
        <v>526</v>
      </c>
      <c r="C163" s="81" t="s">
        <v>725</v>
      </c>
      <c r="D163" s="82" t="s">
        <v>893</v>
      </c>
      <c r="E163" s="83">
        <v>45365</v>
      </c>
      <c r="F163" s="84"/>
      <c r="G163" s="84">
        <v>59.888288015999997</v>
      </c>
      <c r="H163" s="85">
        <f t="shared" si="2"/>
        <v>0</v>
      </c>
      <c r="I163" s="83">
        <v>45355</v>
      </c>
      <c r="J163" s="86">
        <v>6.4816733067999998E-3</v>
      </c>
      <c r="K163" s="71"/>
      <c r="L163" s="87"/>
      <c r="M163" s="88"/>
      <c r="N163" s="88"/>
      <c r="O163" s="88"/>
      <c r="P163" s="88"/>
      <c r="Q163" s="88"/>
      <c r="R163" s="88"/>
      <c r="S163" s="88"/>
      <c r="T163" s="89"/>
      <c r="U163" s="71"/>
      <c r="V163" s="90"/>
      <c r="W163" s="91"/>
      <c r="X163" s="91">
        <v>1.6692632983999998E-2</v>
      </c>
      <c r="Y163" s="91">
        <v>-3.3377837116000002E-2</v>
      </c>
      <c r="Z163" s="91">
        <v>0.11245598591</v>
      </c>
      <c r="AA163" s="91">
        <v>-0.11145874071</v>
      </c>
      <c r="AB163" s="91">
        <v>0.18512999371</v>
      </c>
      <c r="AC163" s="91">
        <v>-0.41437185319999997</v>
      </c>
      <c r="AD163" s="92"/>
      <c r="AE163" s="91"/>
      <c r="AF163" s="93"/>
      <c r="AG163" s="94"/>
      <c r="AH163" s="94"/>
      <c r="AI163" s="85">
        <v>-0.15056707079000001</v>
      </c>
      <c r="AJ163" s="83">
        <v>45198</v>
      </c>
      <c r="AK163" s="83">
        <v>45226</v>
      </c>
      <c r="AL163" s="81">
        <v>103</v>
      </c>
      <c r="AM163" s="95">
        <v>45355</v>
      </c>
    </row>
    <row r="164" spans="2:39" ht="15.6" x14ac:dyDescent="0.3">
      <c r="B164" s="111" t="s">
        <v>527</v>
      </c>
      <c r="C164" s="112" t="s">
        <v>726</v>
      </c>
      <c r="D164" s="113" t="s">
        <v>894</v>
      </c>
      <c r="E164" s="114">
        <v>45498</v>
      </c>
      <c r="F164" s="115"/>
      <c r="G164" s="115"/>
      <c r="H164" s="116" t="str">
        <f t="shared" si="2"/>
        <v/>
      </c>
      <c r="I164" s="114"/>
      <c r="J164" s="117"/>
      <c r="K164" s="71"/>
      <c r="L164" s="118"/>
      <c r="M164" s="119"/>
      <c r="N164" s="119"/>
      <c r="O164" s="119"/>
      <c r="P164" s="119"/>
      <c r="Q164" s="119"/>
      <c r="R164" s="119"/>
      <c r="S164" s="119"/>
      <c r="T164" s="120"/>
      <c r="U164" s="71"/>
      <c r="V164" s="121"/>
      <c r="W164" s="122"/>
      <c r="X164" s="122">
        <v>1.0122060134999999E-2</v>
      </c>
      <c r="Y164" s="122">
        <v>1.0122060134999999E-2</v>
      </c>
      <c r="Z164" s="122">
        <v>-1.2378426171E-2</v>
      </c>
      <c r="AA164" s="122">
        <v>-1.2378426171E-2</v>
      </c>
      <c r="AB164" s="122"/>
      <c r="AC164" s="122"/>
      <c r="AD164" s="123"/>
      <c r="AE164" s="122"/>
      <c r="AF164" s="124"/>
      <c r="AG164" s="125"/>
      <c r="AH164" s="125"/>
      <c r="AI164" s="116">
        <v>-1.2378426171E-2</v>
      </c>
      <c r="AJ164" s="114">
        <v>45471</v>
      </c>
      <c r="AK164" s="114">
        <v>45498</v>
      </c>
      <c r="AL164" s="112"/>
      <c r="AM164" s="126"/>
    </row>
    <row r="165" spans="2:39" ht="15.6" x14ac:dyDescent="0.3">
      <c r="B165" s="63" t="s">
        <v>312</v>
      </c>
      <c r="C165" s="81" t="s">
        <v>403</v>
      </c>
      <c r="D165" s="82" t="s">
        <v>359</v>
      </c>
      <c r="E165" s="83">
        <v>45551</v>
      </c>
      <c r="F165" s="84"/>
      <c r="G165" s="84">
        <v>40.200000000000003</v>
      </c>
      <c r="H165" s="85">
        <f t="shared" si="2"/>
        <v>0</v>
      </c>
      <c r="I165" s="83">
        <v>45547</v>
      </c>
      <c r="J165" s="86">
        <v>0.36318135458</v>
      </c>
      <c r="K165" s="71"/>
      <c r="L165" s="87"/>
      <c r="M165" s="88">
        <v>3.6194415718999999E-2</v>
      </c>
      <c r="N165" s="88">
        <v>0.16958806848999999</v>
      </c>
      <c r="O165" s="88">
        <v>6.1118131547E-2</v>
      </c>
      <c r="P165" s="88">
        <v>-0.30743539114000001</v>
      </c>
      <c r="Q165" s="88">
        <v>-0.31191846125</v>
      </c>
      <c r="R165" s="88"/>
      <c r="S165" s="88"/>
      <c r="T165" s="89">
        <v>7.2876331702000002E-2</v>
      </c>
      <c r="U165" s="71"/>
      <c r="V165" s="90"/>
      <c r="W165" s="91"/>
      <c r="X165" s="91">
        <v>2.7334851936999999E-2</v>
      </c>
      <c r="Y165" s="91">
        <v>-3.4206896551000003E-2</v>
      </c>
      <c r="Z165" s="91">
        <v>0.1573964497</v>
      </c>
      <c r="AA165" s="91">
        <v>-0.10804157549</v>
      </c>
      <c r="AB165" s="91">
        <v>7.2876331702000002E-2</v>
      </c>
      <c r="AC165" s="91">
        <v>-0.31674744555000001</v>
      </c>
      <c r="AD165" s="92">
        <v>6</v>
      </c>
      <c r="AE165" s="91"/>
      <c r="AF165" s="93"/>
      <c r="AG165" s="94"/>
      <c r="AH165" s="94"/>
      <c r="AI165" s="85">
        <v>-0.15932471643000001</v>
      </c>
      <c r="AJ165" s="83">
        <v>45189</v>
      </c>
      <c r="AK165" s="83">
        <v>45231</v>
      </c>
      <c r="AL165" s="81">
        <v>165</v>
      </c>
      <c r="AM165" s="95">
        <v>45434</v>
      </c>
    </row>
    <row r="166" spans="2:39" ht="15.6" x14ac:dyDescent="0.3">
      <c r="B166" s="111" t="s">
        <v>528</v>
      </c>
      <c r="C166" s="112" t="s">
        <v>727</v>
      </c>
      <c r="D166" s="113" t="s">
        <v>895</v>
      </c>
      <c r="E166" s="114">
        <v>45513</v>
      </c>
      <c r="F166" s="115"/>
      <c r="G166" s="115">
        <v>68.62</v>
      </c>
      <c r="H166" s="116">
        <f t="shared" si="2"/>
        <v>0</v>
      </c>
      <c r="I166" s="114">
        <v>45475</v>
      </c>
      <c r="J166" s="117">
        <v>5.8471880876000002</v>
      </c>
      <c r="K166" s="71"/>
      <c r="L166" s="118"/>
      <c r="M166" s="119"/>
      <c r="N166" s="119"/>
      <c r="O166" s="119"/>
      <c r="P166" s="119"/>
      <c r="Q166" s="119"/>
      <c r="R166" s="119"/>
      <c r="S166" s="119"/>
      <c r="T166" s="120"/>
      <c r="U166" s="71"/>
      <c r="V166" s="121"/>
      <c r="W166" s="122"/>
      <c r="X166" s="122">
        <v>1.2121212120999999E-2</v>
      </c>
      <c r="Y166" s="122">
        <v>-1.10775428E-2</v>
      </c>
      <c r="Z166" s="122">
        <v>3.8216560509999997E-2</v>
      </c>
      <c r="AA166" s="122">
        <v>1.3212050960000001E-2</v>
      </c>
      <c r="AB166" s="122">
        <v>0.20344104221000001</v>
      </c>
      <c r="AC166" s="122">
        <v>-0.12368939816000001</v>
      </c>
      <c r="AD166" s="123"/>
      <c r="AE166" s="122"/>
      <c r="AF166" s="124"/>
      <c r="AG166" s="125"/>
      <c r="AH166" s="125"/>
      <c r="AI166" s="116">
        <v>-3.9055668901999997E-2</v>
      </c>
      <c r="AJ166" s="114">
        <v>45475</v>
      </c>
      <c r="AK166" s="114">
        <v>45482</v>
      </c>
      <c r="AL166" s="112"/>
      <c r="AM166" s="126"/>
    </row>
    <row r="167" spans="2:39" ht="15.6" x14ac:dyDescent="0.3">
      <c r="B167" s="63" t="s">
        <v>529</v>
      </c>
      <c r="C167" s="81" t="s">
        <v>728</v>
      </c>
      <c r="D167" s="82" t="s">
        <v>896</v>
      </c>
      <c r="E167" s="83">
        <v>45551</v>
      </c>
      <c r="F167" s="84"/>
      <c r="G167" s="84">
        <v>58.6</v>
      </c>
      <c r="H167" s="85">
        <f t="shared" si="2"/>
        <v>0</v>
      </c>
      <c r="I167" s="83">
        <v>45476</v>
      </c>
      <c r="J167" s="86">
        <v>280.38320764999997</v>
      </c>
      <c r="K167" s="71"/>
      <c r="L167" s="87"/>
      <c r="M167" s="88"/>
      <c r="N167" s="88">
        <v>4.1002506663000003E-2</v>
      </c>
      <c r="O167" s="88">
        <v>9.3530864357000004E-2</v>
      </c>
      <c r="P167" s="88"/>
      <c r="Q167" s="88"/>
      <c r="R167" s="88"/>
      <c r="S167" s="88"/>
      <c r="T167" s="89"/>
      <c r="U167" s="71"/>
      <c r="V167" s="90"/>
      <c r="W167" s="91"/>
      <c r="X167" s="91">
        <v>2.8291621326999999E-2</v>
      </c>
      <c r="Y167" s="91">
        <v>-4.5999999999000001E-2</v>
      </c>
      <c r="Z167" s="91">
        <v>9.4994892745999995E-2</v>
      </c>
      <c r="AA167" s="91">
        <v>-4.6953046951999998E-2</v>
      </c>
      <c r="AB167" s="91">
        <v>0.14147505714</v>
      </c>
      <c r="AC167" s="91">
        <v>0.14147505714</v>
      </c>
      <c r="AD167" s="92">
        <v>8</v>
      </c>
      <c r="AE167" s="91"/>
      <c r="AF167" s="93"/>
      <c r="AG167" s="94"/>
      <c r="AH167" s="94"/>
      <c r="AI167" s="85">
        <v>-0.12627319745999999</v>
      </c>
      <c r="AJ167" s="83">
        <v>45197</v>
      </c>
      <c r="AK167" s="83">
        <v>45309</v>
      </c>
      <c r="AL167" s="81">
        <v>114</v>
      </c>
      <c r="AM167" s="95">
        <v>45369</v>
      </c>
    </row>
    <row r="168" spans="2:39" ht="15.6" x14ac:dyDescent="0.3">
      <c r="B168" s="111" t="s">
        <v>313</v>
      </c>
      <c r="C168" s="112" t="s">
        <v>404</v>
      </c>
      <c r="D168" s="113" t="s">
        <v>360</v>
      </c>
      <c r="E168" s="114">
        <v>45524</v>
      </c>
      <c r="F168" s="115"/>
      <c r="G168" s="115">
        <v>62.13</v>
      </c>
      <c r="H168" s="116">
        <f t="shared" si="2"/>
        <v>0</v>
      </c>
      <c r="I168" s="114">
        <v>45498</v>
      </c>
      <c r="J168" s="117">
        <v>0.16158051793</v>
      </c>
      <c r="K168" s="71"/>
      <c r="L168" s="118"/>
      <c r="M168" s="119"/>
      <c r="N168" s="119"/>
      <c r="O168" s="119"/>
      <c r="P168" s="119"/>
      <c r="Q168" s="119"/>
      <c r="R168" s="119"/>
      <c r="S168" s="119"/>
      <c r="T168" s="120"/>
      <c r="U168" s="71"/>
      <c r="V168" s="121"/>
      <c r="W168" s="122"/>
      <c r="X168" s="122">
        <v>0</v>
      </c>
      <c r="Y168" s="122">
        <v>0</v>
      </c>
      <c r="Z168" s="122">
        <v>9.8448826160000003E-2</v>
      </c>
      <c r="AA168" s="122">
        <v>-3.3800096571000001E-3</v>
      </c>
      <c r="AB168" s="122">
        <v>0.49393155181999998</v>
      </c>
      <c r="AC168" s="122">
        <v>-0.18697455719</v>
      </c>
      <c r="AD168" s="123"/>
      <c r="AE168" s="122"/>
      <c r="AF168" s="124"/>
      <c r="AG168" s="125"/>
      <c r="AH168" s="125"/>
      <c r="AI168" s="116">
        <v>-3.4926766456999998E-2</v>
      </c>
      <c r="AJ168" s="114">
        <v>45498</v>
      </c>
      <c r="AK168" s="114">
        <v>45509</v>
      </c>
      <c r="AL168" s="112"/>
      <c r="AM168" s="126"/>
    </row>
    <row r="169" spans="2:39" ht="15.6" x14ac:dyDescent="0.3">
      <c r="B169" s="63" t="s">
        <v>173</v>
      </c>
      <c r="C169" s="81" t="s">
        <v>175</v>
      </c>
      <c r="D169" s="82" t="s">
        <v>177</v>
      </c>
      <c r="E169" s="83">
        <v>45554</v>
      </c>
      <c r="F169" s="84">
        <v>67.48</v>
      </c>
      <c r="G169" s="84">
        <v>71.89</v>
      </c>
      <c r="H169" s="85">
        <f t="shared" si="2"/>
        <v>0.93865628042843241</v>
      </c>
      <c r="I169" s="83">
        <v>45534</v>
      </c>
      <c r="J169" s="86">
        <v>46.381174582</v>
      </c>
      <c r="K169" s="71"/>
      <c r="L169" s="87"/>
      <c r="M169" s="88">
        <v>1.1542497376999999E-2</v>
      </c>
      <c r="N169" s="88">
        <v>0.17027472251</v>
      </c>
      <c r="O169" s="88">
        <v>0.32720228777999999</v>
      </c>
      <c r="P169" s="88">
        <v>0.35160096186000001</v>
      </c>
      <c r="Q169" s="88">
        <v>0.20614151802</v>
      </c>
      <c r="R169" s="88"/>
      <c r="S169" s="88"/>
      <c r="T169" s="89">
        <v>0.35447596383000002</v>
      </c>
      <c r="U169" s="71"/>
      <c r="V169" s="90"/>
      <c r="W169" s="91"/>
      <c r="X169" s="91">
        <v>7.4999999999000005E-2</v>
      </c>
      <c r="Y169" s="91">
        <v>-5.6576833839000001E-2</v>
      </c>
      <c r="Z169" s="91">
        <v>7.4174189641999996E-2</v>
      </c>
      <c r="AA169" s="91">
        <v>-6.1343719572000001E-2</v>
      </c>
      <c r="AB169" s="91">
        <v>0.35447596383000002</v>
      </c>
      <c r="AC169" s="91">
        <v>-0.10542156518</v>
      </c>
      <c r="AD169" s="92">
        <v>8</v>
      </c>
      <c r="AE169" s="91"/>
      <c r="AF169" s="93"/>
      <c r="AG169" s="94"/>
      <c r="AH169" s="94"/>
      <c r="AI169" s="85">
        <v>-8.6574420345E-2</v>
      </c>
      <c r="AJ169" s="83">
        <v>45205</v>
      </c>
      <c r="AK169" s="83">
        <v>45226</v>
      </c>
      <c r="AL169" s="81">
        <v>56</v>
      </c>
      <c r="AM169" s="95">
        <v>45293</v>
      </c>
    </row>
    <row r="170" spans="2:39" ht="15.6" x14ac:dyDescent="0.3">
      <c r="B170" s="111" t="s">
        <v>61</v>
      </c>
      <c r="C170" s="112" t="s">
        <v>130</v>
      </c>
      <c r="D170" s="113" t="s">
        <v>897</v>
      </c>
      <c r="E170" s="114">
        <v>45544</v>
      </c>
      <c r="F170" s="115"/>
      <c r="G170" s="115">
        <v>73.400000000000006</v>
      </c>
      <c r="H170" s="116">
        <f t="shared" si="2"/>
        <v>0</v>
      </c>
      <c r="I170" s="114">
        <v>45540</v>
      </c>
      <c r="J170" s="117">
        <v>9.2241642231000007</v>
      </c>
      <c r="K170" s="71"/>
      <c r="L170" s="118"/>
      <c r="M170" s="119"/>
      <c r="N170" s="119"/>
      <c r="O170" s="119"/>
      <c r="P170" s="119"/>
      <c r="Q170" s="119"/>
      <c r="R170" s="119"/>
      <c r="S170" s="119"/>
      <c r="T170" s="120"/>
      <c r="U170" s="71"/>
      <c r="V170" s="121"/>
      <c r="W170" s="122"/>
      <c r="X170" s="122">
        <v>2.8256374915E-2</v>
      </c>
      <c r="Y170" s="122">
        <v>-2.7815013404999998E-2</v>
      </c>
      <c r="Z170" s="122">
        <v>7.0114942528000004E-2</v>
      </c>
      <c r="AA170" s="122">
        <v>-2.5579683474000001E-2</v>
      </c>
      <c r="AB170" s="122">
        <v>0.28535673229000003</v>
      </c>
      <c r="AC170" s="122">
        <v>-7.6692302616000005E-2</v>
      </c>
      <c r="AD170" s="123">
        <v>8</v>
      </c>
      <c r="AE170" s="122"/>
      <c r="AF170" s="124"/>
      <c r="AG170" s="125"/>
      <c r="AH170" s="125"/>
      <c r="AI170" s="116">
        <v>-5.2960647297000001E-2</v>
      </c>
      <c r="AJ170" s="114">
        <v>45210</v>
      </c>
      <c r="AK170" s="114">
        <v>45226</v>
      </c>
      <c r="AL170" s="112">
        <v>16</v>
      </c>
      <c r="AM170" s="126">
        <v>45236</v>
      </c>
    </row>
    <row r="171" spans="2:39" ht="15.6" x14ac:dyDescent="0.3">
      <c r="B171" s="63" t="s">
        <v>174</v>
      </c>
      <c r="C171" s="81" t="s">
        <v>176</v>
      </c>
      <c r="D171" s="82" t="s">
        <v>178</v>
      </c>
      <c r="E171" s="83">
        <v>45554</v>
      </c>
      <c r="F171" s="84">
        <v>14.89</v>
      </c>
      <c r="G171" s="84">
        <v>15.9</v>
      </c>
      <c r="H171" s="85">
        <f t="shared" si="2"/>
        <v>0.93647798742138366</v>
      </c>
      <c r="I171" s="83">
        <v>45477</v>
      </c>
      <c r="J171" s="86">
        <v>138.66096877000001</v>
      </c>
      <c r="K171" s="71"/>
      <c r="L171" s="87">
        <v>2.3367697595E-2</v>
      </c>
      <c r="M171" s="88">
        <v>-1.3413816232000001E-3</v>
      </c>
      <c r="N171" s="88">
        <v>0.20044917564</v>
      </c>
      <c r="O171" s="88">
        <v>0.54665386504000002</v>
      </c>
      <c r="P171" s="88">
        <v>0.91859959329999996</v>
      </c>
      <c r="Q171" s="88">
        <v>0.46741366559999997</v>
      </c>
      <c r="R171" s="88"/>
      <c r="S171" s="88"/>
      <c r="T171" s="89">
        <v>0.38436200199999998</v>
      </c>
      <c r="U171" s="71"/>
      <c r="V171" s="90"/>
      <c r="W171" s="91"/>
      <c r="X171" s="91">
        <v>6.6331658291999995E-2</v>
      </c>
      <c r="Y171" s="91">
        <v>-7.7849860982999994E-2</v>
      </c>
      <c r="Z171" s="91">
        <v>0.18968106136999999</v>
      </c>
      <c r="AA171" s="91">
        <v>-3.0598958333000002E-2</v>
      </c>
      <c r="AB171" s="91">
        <v>0.39834788209999999</v>
      </c>
      <c r="AC171" s="91">
        <v>-0.34183839825000001</v>
      </c>
      <c r="AD171" s="92">
        <v>9</v>
      </c>
      <c r="AE171" s="91"/>
      <c r="AF171" s="93"/>
      <c r="AG171" s="94"/>
      <c r="AH171" s="94"/>
      <c r="AI171" s="85">
        <v>-0.13773584906</v>
      </c>
      <c r="AJ171" s="83">
        <v>45475</v>
      </c>
      <c r="AK171" s="83">
        <v>45511</v>
      </c>
      <c r="AL171" s="81"/>
      <c r="AM171" s="95"/>
    </row>
    <row r="172" spans="2:39" ht="15.6" x14ac:dyDescent="0.3">
      <c r="B172" s="111" t="s">
        <v>62</v>
      </c>
      <c r="C172" s="112" t="s">
        <v>131</v>
      </c>
      <c r="D172" s="113" t="s">
        <v>103</v>
      </c>
      <c r="E172" s="114">
        <v>45554</v>
      </c>
      <c r="F172" s="115">
        <v>66.290000000000006</v>
      </c>
      <c r="G172" s="115">
        <v>67.92</v>
      </c>
      <c r="H172" s="116">
        <f t="shared" si="2"/>
        <v>0.97600117785630158</v>
      </c>
      <c r="I172" s="114">
        <v>45548</v>
      </c>
      <c r="J172" s="117">
        <v>1452.1111745999999</v>
      </c>
      <c r="K172" s="71"/>
      <c r="L172" s="118">
        <v>4.6983934535000001E-3</v>
      </c>
      <c r="M172" s="119">
        <v>3.3842794761000002E-2</v>
      </c>
      <c r="N172" s="119">
        <v>0.29599217985999998</v>
      </c>
      <c r="O172" s="119">
        <v>0.48899371069000003</v>
      </c>
      <c r="P172" s="119">
        <v>0.61525341131</v>
      </c>
      <c r="Q172" s="119">
        <v>0.50488081725</v>
      </c>
      <c r="R172" s="119"/>
      <c r="S172" s="119"/>
      <c r="T172" s="120">
        <v>0.39264705882000001</v>
      </c>
      <c r="U172" s="71"/>
      <c r="V172" s="121">
        <v>0.17529895414999999</v>
      </c>
      <c r="W172" s="122">
        <v>1.8135943153999998E-2</v>
      </c>
      <c r="X172" s="122">
        <v>4.1546323038000002E-2</v>
      </c>
      <c r="Y172" s="122">
        <v>-4.2258064515999998E-2</v>
      </c>
      <c r="Z172" s="122">
        <v>9.2419522325000003E-2</v>
      </c>
      <c r="AA172" s="122">
        <v>-7.4861506209000003E-3</v>
      </c>
      <c r="AB172" s="122">
        <v>0.39264705882000001</v>
      </c>
      <c r="AC172" s="122">
        <v>-5.6674278596000001E-2</v>
      </c>
      <c r="AD172" s="123">
        <v>11</v>
      </c>
      <c r="AE172" s="122">
        <v>0.57768924303000002</v>
      </c>
      <c r="AF172" s="124">
        <v>2.0655261376</v>
      </c>
      <c r="AG172" s="125"/>
      <c r="AH172" s="125"/>
      <c r="AI172" s="116">
        <v>-8.0833333332999996E-2</v>
      </c>
      <c r="AJ172" s="114">
        <v>45398</v>
      </c>
      <c r="AK172" s="114">
        <v>45415</v>
      </c>
      <c r="AL172" s="112">
        <v>44</v>
      </c>
      <c r="AM172" s="126">
        <v>45462</v>
      </c>
    </row>
    <row r="173" spans="2:39" ht="15.6" x14ac:dyDescent="0.3">
      <c r="B173" s="63" t="s">
        <v>530</v>
      </c>
      <c r="C173" s="81" t="s">
        <v>729</v>
      </c>
      <c r="D173" s="82" t="s">
        <v>898</v>
      </c>
      <c r="E173" s="83">
        <v>45553</v>
      </c>
      <c r="F173" s="84"/>
      <c r="G173" s="84">
        <v>52.9</v>
      </c>
      <c r="H173" s="85">
        <f t="shared" si="2"/>
        <v>0</v>
      </c>
      <c r="I173" s="83">
        <v>45475</v>
      </c>
      <c r="J173" s="86">
        <v>34.916981911999997</v>
      </c>
      <c r="K173" s="71"/>
      <c r="L173" s="87"/>
      <c r="M173" s="88">
        <v>3.2051282051000001E-3</v>
      </c>
      <c r="N173" s="88">
        <v>3.6423841060000003E-2</v>
      </c>
      <c r="O173" s="88">
        <v>6.6792418601999996E-3</v>
      </c>
      <c r="P173" s="88"/>
      <c r="Q173" s="88"/>
      <c r="R173" s="88"/>
      <c r="S173" s="88"/>
      <c r="T173" s="89">
        <v>0.14122508508000001</v>
      </c>
      <c r="U173" s="71"/>
      <c r="V173" s="90"/>
      <c r="W173" s="91"/>
      <c r="X173" s="91">
        <v>4.5767716536000001E-2</v>
      </c>
      <c r="Y173" s="91">
        <v>-5.0256410256E-2</v>
      </c>
      <c r="Z173" s="91">
        <v>9.0517241378999996E-2</v>
      </c>
      <c r="AA173" s="91">
        <v>-6.1909758657999997E-2</v>
      </c>
      <c r="AB173" s="91">
        <v>0.14122508508000001</v>
      </c>
      <c r="AC173" s="91">
        <v>0.14122508508000001</v>
      </c>
      <c r="AD173" s="92">
        <v>4</v>
      </c>
      <c r="AE173" s="91"/>
      <c r="AF173" s="93"/>
      <c r="AG173" s="94"/>
      <c r="AH173" s="94"/>
      <c r="AI173" s="85">
        <v>-0.15574780226000001</v>
      </c>
      <c r="AJ173" s="83">
        <v>45196</v>
      </c>
      <c r="AK173" s="83">
        <v>45299</v>
      </c>
      <c r="AL173" s="81">
        <v>173</v>
      </c>
      <c r="AM173" s="95">
        <v>45454</v>
      </c>
    </row>
    <row r="174" spans="2:39" ht="15.6" x14ac:dyDescent="0.3">
      <c r="B174" s="111" t="s">
        <v>531</v>
      </c>
      <c r="C174" s="112" t="s">
        <v>730</v>
      </c>
      <c r="D174" s="113" t="s">
        <v>899</v>
      </c>
      <c r="E174" s="114">
        <v>45554</v>
      </c>
      <c r="F174" s="115">
        <v>54.44</v>
      </c>
      <c r="G174" s="115">
        <v>55.96</v>
      </c>
      <c r="H174" s="116">
        <f t="shared" si="2"/>
        <v>0.97283774124374545</v>
      </c>
      <c r="I174" s="114">
        <v>45546</v>
      </c>
      <c r="J174" s="117">
        <v>53.859865378999999</v>
      </c>
      <c r="K174" s="71"/>
      <c r="L174" s="118">
        <v>-2.9304029304E-3</v>
      </c>
      <c r="M174" s="119">
        <v>2.0852285533999999E-2</v>
      </c>
      <c r="N174" s="119">
        <v>0.14152039120000001</v>
      </c>
      <c r="O174" s="119">
        <v>0.2470197214</v>
      </c>
      <c r="P174" s="119">
        <v>0.21771743215</v>
      </c>
      <c r="Q174" s="119"/>
      <c r="R174" s="119"/>
      <c r="S174" s="119"/>
      <c r="T174" s="120">
        <v>0.17266478706999999</v>
      </c>
      <c r="U174" s="71"/>
      <c r="V174" s="121">
        <v>0.17654789497000001</v>
      </c>
      <c r="W174" s="122">
        <v>1.8230682747000002E-2</v>
      </c>
      <c r="X174" s="122">
        <v>8.0271216098000003E-2</v>
      </c>
      <c r="Y174" s="122">
        <v>-7.5765730527000003E-2</v>
      </c>
      <c r="Z174" s="122">
        <v>7.1032639413000004E-2</v>
      </c>
      <c r="AA174" s="122">
        <v>-5.4437247384999998E-2</v>
      </c>
      <c r="AB174" s="122">
        <v>0.17266478706999999</v>
      </c>
      <c r="AC174" s="122">
        <v>-1.8322703070000002E-2</v>
      </c>
      <c r="AD174" s="123">
        <v>10</v>
      </c>
      <c r="AE174" s="122"/>
      <c r="AF174" s="124">
        <v>0.39970783416</v>
      </c>
      <c r="AG174" s="125"/>
      <c r="AH174" s="125"/>
      <c r="AI174" s="116">
        <v>-8.2062711263999999E-2</v>
      </c>
      <c r="AJ174" s="114">
        <v>45230</v>
      </c>
      <c r="AK174" s="114">
        <v>45237</v>
      </c>
      <c r="AL174" s="112">
        <v>72</v>
      </c>
      <c r="AM174" s="126">
        <v>45341</v>
      </c>
    </row>
    <row r="175" spans="2:39" ht="15.6" x14ac:dyDescent="0.3">
      <c r="B175" s="63" t="s">
        <v>532</v>
      </c>
      <c r="C175" s="81" t="s">
        <v>731</v>
      </c>
      <c r="D175" s="82" t="s">
        <v>900</v>
      </c>
      <c r="E175" s="83">
        <v>45554</v>
      </c>
      <c r="F175" s="84">
        <v>61.62</v>
      </c>
      <c r="G175" s="84">
        <v>66.853864483999999</v>
      </c>
      <c r="H175" s="85">
        <f t="shared" si="2"/>
        <v>0.92171186326479881</v>
      </c>
      <c r="I175" s="83">
        <v>45537</v>
      </c>
      <c r="J175" s="86">
        <v>79.317008126999994</v>
      </c>
      <c r="K175" s="71"/>
      <c r="L175" s="87">
        <v>-3.8797284186999998E-3</v>
      </c>
      <c r="M175" s="88">
        <v>2.2090282005999998E-2</v>
      </c>
      <c r="N175" s="88">
        <v>0.15104911609999999</v>
      </c>
      <c r="O175" s="88">
        <v>0.25035523977000002</v>
      </c>
      <c r="P175" s="88"/>
      <c r="Q175" s="88"/>
      <c r="R175" s="88"/>
      <c r="S175" s="88"/>
      <c r="T175" s="89">
        <v>0.14154404801000001</v>
      </c>
      <c r="U175" s="71"/>
      <c r="V175" s="90">
        <v>0.19521166628</v>
      </c>
      <c r="W175" s="91">
        <v>2.0204359985999999E-2</v>
      </c>
      <c r="X175" s="91">
        <v>6.5182829888999996E-2</v>
      </c>
      <c r="Y175" s="91">
        <v>-5.9441058712999997E-2</v>
      </c>
      <c r="Z175" s="91">
        <v>7.3502581163E-2</v>
      </c>
      <c r="AA175" s="91">
        <v>-1.8208349145999999E-2</v>
      </c>
      <c r="AB175" s="91">
        <v>0.14154404801000001</v>
      </c>
      <c r="AC175" s="91">
        <v>-5.0007068095000003E-2</v>
      </c>
      <c r="AD175" s="92">
        <v>9</v>
      </c>
      <c r="AE175" s="91">
        <v>0.53386454182999998</v>
      </c>
      <c r="AF175" s="93">
        <v>0.75474492645000002</v>
      </c>
      <c r="AG175" s="94"/>
      <c r="AH175" s="94"/>
      <c r="AI175" s="85">
        <v>-7.8288136735E-2</v>
      </c>
      <c r="AJ175" s="83">
        <v>45537</v>
      </c>
      <c r="AK175" s="83">
        <v>45554</v>
      </c>
      <c r="AL175" s="81"/>
      <c r="AM175" s="95"/>
    </row>
    <row r="176" spans="2:39" ht="15.6" x14ac:dyDescent="0.3">
      <c r="B176" s="111" t="s">
        <v>7</v>
      </c>
      <c r="C176" s="112" t="s">
        <v>24</v>
      </c>
      <c r="D176" s="113" t="s">
        <v>37</v>
      </c>
      <c r="E176" s="114">
        <v>45554</v>
      </c>
      <c r="F176" s="115">
        <v>111.4</v>
      </c>
      <c r="G176" s="115">
        <v>114.61</v>
      </c>
      <c r="H176" s="116">
        <f t="shared" si="2"/>
        <v>0.97199197277724458</v>
      </c>
      <c r="I176" s="114">
        <v>45532</v>
      </c>
      <c r="J176" s="117">
        <v>265.55049358999997</v>
      </c>
      <c r="K176" s="71"/>
      <c r="L176" s="118">
        <v>-5.8897019453000004E-3</v>
      </c>
      <c r="M176" s="119">
        <v>-1.7896500044000001E-2</v>
      </c>
      <c r="N176" s="119">
        <v>4.9458313708000003E-2</v>
      </c>
      <c r="O176" s="119">
        <v>0.13407309376000001</v>
      </c>
      <c r="P176" s="119">
        <v>0.19017094017</v>
      </c>
      <c r="Q176" s="119">
        <v>0.18775988910999999</v>
      </c>
      <c r="R176" s="119">
        <v>0.36519607843000002</v>
      </c>
      <c r="S176" s="119">
        <v>0.29324355699999999</v>
      </c>
      <c r="T176" s="120">
        <v>0</v>
      </c>
      <c r="U176" s="71"/>
      <c r="V176" s="121">
        <v>0.12551232566000001</v>
      </c>
      <c r="W176" s="122">
        <v>1.2980529988000001E-2</v>
      </c>
      <c r="X176" s="122">
        <v>2.4372461200999999E-2</v>
      </c>
      <c r="Y176" s="122">
        <v>-2.4879129733999999E-2</v>
      </c>
      <c r="Z176" s="122">
        <v>0.12230368716999999</v>
      </c>
      <c r="AA176" s="122">
        <v>-3.8599640934E-2</v>
      </c>
      <c r="AB176" s="122">
        <v>0.36554035186</v>
      </c>
      <c r="AC176" s="122">
        <v>-0.12294881214</v>
      </c>
      <c r="AD176" s="123">
        <v>6</v>
      </c>
      <c r="AE176" s="122">
        <v>0.52191235059999996</v>
      </c>
      <c r="AF176" s="124">
        <v>0.22973095595000001</v>
      </c>
      <c r="AG176" s="125">
        <v>0.99681351766000004</v>
      </c>
      <c r="AH176" s="125">
        <v>0.97154817840999996</v>
      </c>
      <c r="AI176" s="116">
        <v>-0.10628366247</v>
      </c>
      <c r="AJ176" s="114">
        <v>45287</v>
      </c>
      <c r="AK176" s="114">
        <v>45460</v>
      </c>
      <c r="AL176" s="112">
        <v>159</v>
      </c>
      <c r="AM176" s="126">
        <v>45519</v>
      </c>
    </row>
    <row r="177" spans="2:39" ht="15.6" x14ac:dyDescent="0.3">
      <c r="B177" s="63" t="s">
        <v>8</v>
      </c>
      <c r="C177" s="81" t="s">
        <v>25</v>
      </c>
      <c r="D177" s="82" t="s">
        <v>38</v>
      </c>
      <c r="E177" s="83">
        <v>45554</v>
      </c>
      <c r="F177" s="84">
        <v>113.55</v>
      </c>
      <c r="G177" s="84">
        <v>116.31</v>
      </c>
      <c r="H177" s="85">
        <f t="shared" si="2"/>
        <v>0.97627031209698212</v>
      </c>
      <c r="I177" s="83">
        <v>45539</v>
      </c>
      <c r="J177" s="86">
        <v>55.018564343000001</v>
      </c>
      <c r="K177" s="71"/>
      <c r="L177" s="87">
        <v>-8.9028541497000006E-3</v>
      </c>
      <c r="M177" s="88">
        <v>-1.7988411310999999E-2</v>
      </c>
      <c r="N177" s="88">
        <v>3.3494129425999997E-2</v>
      </c>
      <c r="O177" s="88">
        <v>0.15855524946999999</v>
      </c>
      <c r="P177" s="88">
        <v>0.15560757175000001</v>
      </c>
      <c r="Q177" s="88">
        <v>8.8373430463000002E-2</v>
      </c>
      <c r="R177" s="88">
        <v>0.12436874938</v>
      </c>
      <c r="S177" s="88">
        <v>2.7787834902E-2</v>
      </c>
      <c r="T177" s="89">
        <v>8.7056942356999994E-3</v>
      </c>
      <c r="U177" s="71"/>
      <c r="V177" s="90"/>
      <c r="W177" s="91"/>
      <c r="X177" s="91">
        <v>3.5050451406000001E-2</v>
      </c>
      <c r="Y177" s="91">
        <v>-2.6514010243E-2</v>
      </c>
      <c r="Z177" s="91">
        <v>0.14438444923999999</v>
      </c>
      <c r="AA177" s="91">
        <v>-4.5216309852000001E-2</v>
      </c>
      <c r="AB177" s="91">
        <v>0.33866133865999998</v>
      </c>
      <c r="AC177" s="91">
        <v>-0.20310391362999999</v>
      </c>
      <c r="AD177" s="92">
        <v>6</v>
      </c>
      <c r="AE177" s="91"/>
      <c r="AF177" s="93"/>
      <c r="AG177" s="94">
        <v>0.96855153571999997</v>
      </c>
      <c r="AH177" s="94">
        <v>1.0092709317999999</v>
      </c>
      <c r="AI177" s="85">
        <v>-0.11148618637</v>
      </c>
      <c r="AJ177" s="83">
        <v>45288</v>
      </c>
      <c r="AK177" s="83">
        <v>45460</v>
      </c>
      <c r="AL177" s="81">
        <v>157</v>
      </c>
      <c r="AM177" s="95">
        <v>45518</v>
      </c>
    </row>
    <row r="178" spans="2:39" ht="15.6" x14ac:dyDescent="0.3">
      <c r="B178" s="111" t="s">
        <v>533</v>
      </c>
      <c r="C178" s="112" t="s">
        <v>732</v>
      </c>
      <c r="D178" s="113" t="s">
        <v>901</v>
      </c>
      <c r="E178" s="114">
        <v>45517</v>
      </c>
      <c r="F178" s="115"/>
      <c r="G178" s="115">
        <v>52.827100000000002</v>
      </c>
      <c r="H178" s="116">
        <f t="shared" si="2"/>
        <v>0</v>
      </c>
      <c r="I178" s="114">
        <v>45450</v>
      </c>
      <c r="J178" s="117">
        <v>1.5001163346999999</v>
      </c>
      <c r="K178" s="71"/>
      <c r="L178" s="118"/>
      <c r="M178" s="119"/>
      <c r="N178" s="119"/>
      <c r="O178" s="119"/>
      <c r="P178" s="119"/>
      <c r="Q178" s="119"/>
      <c r="R178" s="119"/>
      <c r="S178" s="119"/>
      <c r="T178" s="120"/>
      <c r="U178" s="71"/>
      <c r="V178" s="121"/>
      <c r="W178" s="122"/>
      <c r="X178" s="122">
        <v>7.6754385973E-3</v>
      </c>
      <c r="Y178" s="122">
        <v>-8.8790233067000002E-3</v>
      </c>
      <c r="Z178" s="122">
        <v>4.7076837923999998E-2</v>
      </c>
      <c r="AA178" s="122">
        <v>-1.2927256792E-2</v>
      </c>
      <c r="AB178" s="122">
        <v>0.16759054839000001</v>
      </c>
      <c r="AC178" s="122">
        <v>0.16759054839000001</v>
      </c>
      <c r="AD178" s="123"/>
      <c r="AE178" s="122"/>
      <c r="AF178" s="124"/>
      <c r="AG178" s="125"/>
      <c r="AH178" s="125"/>
      <c r="AI178" s="116">
        <v>-2.5121575858000001E-2</v>
      </c>
      <c r="AJ178" s="114">
        <v>45450</v>
      </c>
      <c r="AK178" s="114">
        <v>45471</v>
      </c>
      <c r="AL178" s="112"/>
      <c r="AM178" s="126"/>
    </row>
    <row r="179" spans="2:39" ht="15.6" x14ac:dyDescent="0.3">
      <c r="B179" s="63" t="s">
        <v>534</v>
      </c>
      <c r="C179" s="81" t="s">
        <v>733</v>
      </c>
      <c r="D179" s="82" t="s">
        <v>902</v>
      </c>
      <c r="E179" s="83"/>
      <c r="F179" s="84"/>
      <c r="G179" s="84"/>
      <c r="H179" s="85" t="str">
        <f t="shared" si="2"/>
        <v/>
      </c>
      <c r="I179" s="83"/>
      <c r="J179" s="86"/>
      <c r="K179" s="71"/>
      <c r="L179" s="87"/>
      <c r="M179" s="88"/>
      <c r="N179" s="88"/>
      <c r="O179" s="88"/>
      <c r="P179" s="88"/>
      <c r="Q179" s="88"/>
      <c r="R179" s="88"/>
      <c r="S179" s="88"/>
      <c r="T179" s="89"/>
      <c r="U179" s="71"/>
      <c r="V179" s="90"/>
      <c r="W179" s="91"/>
      <c r="X179" s="91"/>
      <c r="Y179" s="91"/>
      <c r="Z179" s="91"/>
      <c r="AA179" s="91"/>
      <c r="AB179" s="91"/>
      <c r="AC179" s="91"/>
      <c r="AD179" s="92"/>
      <c r="AE179" s="91"/>
      <c r="AF179" s="93"/>
      <c r="AG179" s="94"/>
      <c r="AH179" s="94"/>
      <c r="AI179" s="85"/>
      <c r="AJ179" s="83"/>
      <c r="AK179" s="83"/>
      <c r="AL179" s="81"/>
      <c r="AM179" s="95"/>
    </row>
    <row r="180" spans="2:39" ht="15.6" x14ac:dyDescent="0.3">
      <c r="B180" s="111" t="s">
        <v>535</v>
      </c>
      <c r="C180" s="112" t="s">
        <v>734</v>
      </c>
      <c r="D180" s="113" t="s">
        <v>903</v>
      </c>
      <c r="E180" s="114"/>
      <c r="F180" s="115"/>
      <c r="G180" s="115"/>
      <c r="H180" s="116" t="str">
        <f t="shared" si="2"/>
        <v/>
      </c>
      <c r="I180" s="114"/>
      <c r="J180" s="117"/>
      <c r="K180" s="71"/>
      <c r="L180" s="118"/>
      <c r="M180" s="119"/>
      <c r="N180" s="119"/>
      <c r="O180" s="119"/>
      <c r="P180" s="119"/>
      <c r="Q180" s="119"/>
      <c r="R180" s="119"/>
      <c r="S180" s="119"/>
      <c r="T180" s="120"/>
      <c r="U180" s="71"/>
      <c r="V180" s="121"/>
      <c r="W180" s="122"/>
      <c r="X180" s="122"/>
      <c r="Y180" s="122"/>
      <c r="Z180" s="122"/>
      <c r="AA180" s="122"/>
      <c r="AB180" s="122"/>
      <c r="AC180" s="122"/>
      <c r="AD180" s="123"/>
      <c r="AE180" s="122"/>
      <c r="AF180" s="124"/>
      <c r="AG180" s="125"/>
      <c r="AH180" s="125"/>
      <c r="AI180" s="116"/>
      <c r="AJ180" s="114"/>
      <c r="AK180" s="114"/>
      <c r="AL180" s="112"/>
      <c r="AM180" s="126"/>
    </row>
    <row r="181" spans="2:39" ht="15.6" x14ac:dyDescent="0.3">
      <c r="B181" s="63" t="s">
        <v>536</v>
      </c>
      <c r="C181" s="81" t="s">
        <v>735</v>
      </c>
      <c r="D181" s="82" t="s">
        <v>904</v>
      </c>
      <c r="E181" s="83">
        <v>45531</v>
      </c>
      <c r="F181" s="84"/>
      <c r="G181" s="84">
        <v>52.372505920999998</v>
      </c>
      <c r="H181" s="85">
        <f t="shared" si="2"/>
        <v>0</v>
      </c>
      <c r="I181" s="83">
        <v>45531</v>
      </c>
      <c r="J181" s="86">
        <v>63.77557745</v>
      </c>
      <c r="K181" s="71"/>
      <c r="L181" s="87"/>
      <c r="M181" s="88"/>
      <c r="N181" s="88"/>
      <c r="O181" s="88"/>
      <c r="P181" s="88"/>
      <c r="Q181" s="88"/>
      <c r="R181" s="88"/>
      <c r="S181" s="88"/>
      <c r="T181" s="89"/>
      <c r="U181" s="71"/>
      <c r="V181" s="90"/>
      <c r="W181" s="91"/>
      <c r="X181" s="91"/>
      <c r="Y181" s="91"/>
      <c r="Z181" s="91">
        <v>4.8720797115999998E-2</v>
      </c>
      <c r="AA181" s="91">
        <v>-2.9349305896E-4</v>
      </c>
      <c r="AB181" s="91">
        <v>0.19181723252999999</v>
      </c>
      <c r="AC181" s="91">
        <v>0.19181723252999999</v>
      </c>
      <c r="AD181" s="92"/>
      <c r="AE181" s="91"/>
      <c r="AF181" s="93"/>
      <c r="AG181" s="94"/>
      <c r="AH181" s="94"/>
      <c r="AI181" s="85">
        <v>-2.9349305936000002E-4</v>
      </c>
      <c r="AJ181" s="83">
        <v>45468</v>
      </c>
      <c r="AK181" s="83">
        <v>45489</v>
      </c>
      <c r="AL181" s="81">
        <v>43</v>
      </c>
      <c r="AM181" s="95">
        <v>45527</v>
      </c>
    </row>
    <row r="182" spans="2:39" ht="15.6" x14ac:dyDescent="0.3">
      <c r="B182" s="111" t="s">
        <v>537</v>
      </c>
      <c r="C182" s="112" t="s">
        <v>736</v>
      </c>
      <c r="D182" s="113" t="s">
        <v>905</v>
      </c>
      <c r="E182" s="114">
        <v>45552</v>
      </c>
      <c r="F182" s="115"/>
      <c r="G182" s="115">
        <v>67.48</v>
      </c>
      <c r="H182" s="116">
        <f t="shared" si="2"/>
        <v>0</v>
      </c>
      <c r="I182" s="114">
        <v>45552</v>
      </c>
      <c r="J182" s="117">
        <v>1.5680604382000001</v>
      </c>
      <c r="K182" s="71"/>
      <c r="L182" s="118"/>
      <c r="M182" s="119">
        <v>6.5025252524999994E-2</v>
      </c>
      <c r="N182" s="119"/>
      <c r="O182" s="119"/>
      <c r="P182" s="119"/>
      <c r="Q182" s="119"/>
      <c r="R182" s="119"/>
      <c r="S182" s="119"/>
      <c r="T182" s="120"/>
      <c r="U182" s="71"/>
      <c r="V182" s="121"/>
      <c r="W182" s="122"/>
      <c r="X182" s="122">
        <v>-5.3171983864000001E-3</v>
      </c>
      <c r="Y182" s="122">
        <v>-5.3171983864000001E-3</v>
      </c>
      <c r="Z182" s="122">
        <v>8.3432418736000005E-2</v>
      </c>
      <c r="AA182" s="122">
        <v>-1.2633024513E-2</v>
      </c>
      <c r="AB182" s="122">
        <v>0.23699691612000001</v>
      </c>
      <c r="AC182" s="122">
        <v>0.23699691612000001</v>
      </c>
      <c r="AD182" s="123"/>
      <c r="AE182" s="122"/>
      <c r="AF182" s="124"/>
      <c r="AG182" s="125"/>
      <c r="AH182" s="125"/>
      <c r="AI182" s="116">
        <v>-2.0346829011E-2</v>
      </c>
      <c r="AJ182" s="114">
        <v>45371</v>
      </c>
      <c r="AK182" s="114">
        <v>45398</v>
      </c>
      <c r="AL182" s="112">
        <v>32</v>
      </c>
      <c r="AM182" s="126">
        <v>45419</v>
      </c>
    </row>
    <row r="183" spans="2:39" ht="15.6" x14ac:dyDescent="0.3">
      <c r="B183" s="63" t="s">
        <v>63</v>
      </c>
      <c r="C183" s="81" t="s">
        <v>132</v>
      </c>
      <c r="D183" s="82" t="s">
        <v>104</v>
      </c>
      <c r="E183" s="83">
        <v>45554</v>
      </c>
      <c r="F183" s="84">
        <v>64.34</v>
      </c>
      <c r="G183" s="84">
        <v>66.27</v>
      </c>
      <c r="H183" s="85">
        <f t="shared" si="2"/>
        <v>0.9708767164629547</v>
      </c>
      <c r="I183" s="83">
        <v>45537</v>
      </c>
      <c r="J183" s="86">
        <v>1175.7320107</v>
      </c>
      <c r="K183" s="71"/>
      <c r="L183" s="87">
        <v>1.1635220125E-2</v>
      </c>
      <c r="M183" s="88">
        <v>2.6156299840000001E-2</v>
      </c>
      <c r="N183" s="88">
        <v>0.18295556358000001</v>
      </c>
      <c r="O183" s="88">
        <v>0.39599144351999999</v>
      </c>
      <c r="P183" s="88">
        <v>0.50534058813000005</v>
      </c>
      <c r="Q183" s="88">
        <v>0.21718254409000001</v>
      </c>
      <c r="R183" s="88"/>
      <c r="S183" s="88"/>
      <c r="T183" s="89">
        <v>0.30320760150999998</v>
      </c>
      <c r="U183" s="71"/>
      <c r="V183" s="90">
        <v>0.15215928112999999</v>
      </c>
      <c r="W183" s="91">
        <v>1.5693400754000001E-2</v>
      </c>
      <c r="X183" s="91">
        <v>3.8090401218000003E-2</v>
      </c>
      <c r="Y183" s="91">
        <v>-4.2679127725000002E-2</v>
      </c>
      <c r="Z183" s="91">
        <v>8.7945002159000002E-2</v>
      </c>
      <c r="AA183" s="91">
        <v>-2.2930903568999999E-2</v>
      </c>
      <c r="AB183" s="91">
        <v>0.30320760150999998</v>
      </c>
      <c r="AC183" s="91">
        <v>-0.23120177383000001</v>
      </c>
      <c r="AD183" s="92">
        <v>10</v>
      </c>
      <c r="AE183" s="91">
        <v>0.56573705179</v>
      </c>
      <c r="AF183" s="93">
        <v>1.7924111620000001</v>
      </c>
      <c r="AG183" s="94"/>
      <c r="AH183" s="94"/>
      <c r="AI183" s="85">
        <v>-7.2296730929000005E-2</v>
      </c>
      <c r="AJ183" s="83">
        <v>45205</v>
      </c>
      <c r="AK183" s="83">
        <v>45226</v>
      </c>
      <c r="AL183" s="81">
        <v>30</v>
      </c>
      <c r="AM183" s="95">
        <v>45252</v>
      </c>
    </row>
    <row r="184" spans="2:39" ht="15.6" x14ac:dyDescent="0.3">
      <c r="B184" s="111" t="s">
        <v>64</v>
      </c>
      <c r="C184" s="112" t="s">
        <v>133</v>
      </c>
      <c r="D184" s="113" t="s">
        <v>105</v>
      </c>
      <c r="E184" s="114">
        <v>45554</v>
      </c>
      <c r="F184" s="115">
        <v>40.1</v>
      </c>
      <c r="G184" s="115">
        <v>41.18</v>
      </c>
      <c r="H184" s="116">
        <f t="shared" si="2"/>
        <v>0.97377367654201075</v>
      </c>
      <c r="I184" s="114">
        <v>45534</v>
      </c>
      <c r="J184" s="117">
        <v>325.58911298999999</v>
      </c>
      <c r="K184" s="71"/>
      <c r="L184" s="118"/>
      <c r="M184" s="119">
        <v>6.2735257215999997E-3</v>
      </c>
      <c r="N184" s="119">
        <v>0.19668527966999999</v>
      </c>
      <c r="O184" s="119">
        <v>0.28863656841000002</v>
      </c>
      <c r="P184" s="119">
        <v>0.24484917011999999</v>
      </c>
      <c r="Q184" s="119">
        <v>-9.3717686800999997E-2</v>
      </c>
      <c r="R184" s="119"/>
      <c r="S184" s="119"/>
      <c r="T184" s="120">
        <v>0.27053613446000002</v>
      </c>
      <c r="U184" s="71"/>
      <c r="V184" s="121">
        <v>0.14792314910000001</v>
      </c>
      <c r="W184" s="122">
        <v>1.5300367537000001E-2</v>
      </c>
      <c r="X184" s="122">
        <v>2.8199566161E-2</v>
      </c>
      <c r="Y184" s="122">
        <v>-2.7472527472000002E-2</v>
      </c>
      <c r="Z184" s="122">
        <v>0.1093504154</v>
      </c>
      <c r="AA184" s="122">
        <v>-2.6226323457999998E-2</v>
      </c>
      <c r="AB184" s="122">
        <v>0.27053613446000002</v>
      </c>
      <c r="AC184" s="122">
        <v>-0.24460509362999999</v>
      </c>
      <c r="AD184" s="123">
        <v>7</v>
      </c>
      <c r="AE184" s="122"/>
      <c r="AF184" s="124">
        <v>1.4847696841</v>
      </c>
      <c r="AG184" s="125"/>
      <c r="AH184" s="125"/>
      <c r="AI184" s="116">
        <v>-7.3049217967999999E-2</v>
      </c>
      <c r="AJ184" s="114">
        <v>45280</v>
      </c>
      <c r="AK184" s="114">
        <v>45308</v>
      </c>
      <c r="AL184" s="112">
        <v>37</v>
      </c>
      <c r="AM184" s="126">
        <v>45338</v>
      </c>
    </row>
    <row r="185" spans="2:39" ht="15.6" x14ac:dyDescent="0.3">
      <c r="B185" s="63" t="s">
        <v>193</v>
      </c>
      <c r="C185" s="81" t="s">
        <v>229</v>
      </c>
      <c r="D185" s="82" t="s">
        <v>265</v>
      </c>
      <c r="E185" s="83">
        <v>45554</v>
      </c>
      <c r="F185" s="84">
        <v>48.3</v>
      </c>
      <c r="G185" s="84">
        <v>51.85</v>
      </c>
      <c r="H185" s="85">
        <f t="shared" si="2"/>
        <v>0.93153326904532296</v>
      </c>
      <c r="I185" s="83">
        <v>45545</v>
      </c>
      <c r="J185" s="86">
        <v>6.9648890438000004</v>
      </c>
      <c r="K185" s="71"/>
      <c r="L185" s="87">
        <v>2.0746887967000001E-3</v>
      </c>
      <c r="M185" s="88">
        <v>5.4585152838999999E-2</v>
      </c>
      <c r="N185" s="88">
        <v>0.20788551977</v>
      </c>
      <c r="O185" s="88">
        <v>0.37704571809999998</v>
      </c>
      <c r="P185" s="88">
        <v>0.37848670142000002</v>
      </c>
      <c r="Q185" s="88">
        <v>0.15260194577</v>
      </c>
      <c r="R185" s="88"/>
      <c r="S185" s="88"/>
      <c r="T185" s="89">
        <v>0.2579678192</v>
      </c>
      <c r="U185" s="71"/>
      <c r="V185" s="90"/>
      <c r="W185" s="91"/>
      <c r="X185" s="91">
        <v>9.3881856538999997E-2</v>
      </c>
      <c r="Y185" s="91">
        <v>-7.2324011571999997E-2</v>
      </c>
      <c r="Z185" s="91">
        <v>6.9214758575999999E-2</v>
      </c>
      <c r="AA185" s="91">
        <v>-3.1676538761000003E-2</v>
      </c>
      <c r="AB185" s="91">
        <v>0.2579678192</v>
      </c>
      <c r="AC185" s="91">
        <v>-8.9310971215999999E-2</v>
      </c>
      <c r="AD185" s="92">
        <v>8</v>
      </c>
      <c r="AE185" s="91"/>
      <c r="AF185" s="93"/>
      <c r="AG185" s="94"/>
      <c r="AH185" s="94"/>
      <c r="AI185" s="85">
        <v>-8.7271750807000004E-2</v>
      </c>
      <c r="AJ185" s="83">
        <v>45205</v>
      </c>
      <c r="AK185" s="83">
        <v>45226</v>
      </c>
      <c r="AL185" s="81">
        <v>44</v>
      </c>
      <c r="AM185" s="95">
        <v>45272</v>
      </c>
    </row>
    <row r="186" spans="2:39" ht="15.6" x14ac:dyDescent="0.3">
      <c r="B186" s="111" t="s">
        <v>65</v>
      </c>
      <c r="C186" s="112" t="s">
        <v>134</v>
      </c>
      <c r="D186" s="113" t="s">
        <v>106</v>
      </c>
      <c r="E186" s="114">
        <v>45551</v>
      </c>
      <c r="F186" s="115"/>
      <c r="G186" s="115">
        <v>56.22</v>
      </c>
      <c r="H186" s="116">
        <f t="shared" si="2"/>
        <v>0</v>
      </c>
      <c r="I186" s="114">
        <v>45530</v>
      </c>
      <c r="J186" s="117">
        <v>161.51285967999999</v>
      </c>
      <c r="K186" s="71"/>
      <c r="L186" s="118"/>
      <c r="M186" s="119">
        <v>-1.0891268830000001E-3</v>
      </c>
      <c r="N186" s="119">
        <v>4.7321601079999998E-2</v>
      </c>
      <c r="O186" s="119">
        <v>0.10468289108000001</v>
      </c>
      <c r="P186" s="119">
        <v>0.10747614508</v>
      </c>
      <c r="Q186" s="119">
        <v>3.9867488918000002E-2</v>
      </c>
      <c r="R186" s="119"/>
      <c r="S186" s="119"/>
      <c r="T186" s="120">
        <v>-4.6988533449999998E-4</v>
      </c>
      <c r="U186" s="71"/>
      <c r="V186" s="121"/>
      <c r="W186" s="122"/>
      <c r="X186" s="122">
        <v>2.6052104207E-2</v>
      </c>
      <c r="Y186" s="122">
        <v>-2.2278678914E-2</v>
      </c>
      <c r="Z186" s="122">
        <v>0.11884174542000001</v>
      </c>
      <c r="AA186" s="122">
        <v>-3.8066803508999998E-2</v>
      </c>
      <c r="AB186" s="122">
        <v>0.18307681405000001</v>
      </c>
      <c r="AC186" s="122">
        <v>-0.17894390774999999</v>
      </c>
      <c r="AD186" s="123">
        <v>6</v>
      </c>
      <c r="AE186" s="122"/>
      <c r="AF186" s="124"/>
      <c r="AG186" s="125"/>
      <c r="AH186" s="125"/>
      <c r="AI186" s="116">
        <v>-0.11742824604</v>
      </c>
      <c r="AJ186" s="114">
        <v>45279</v>
      </c>
      <c r="AK186" s="114">
        <v>45456</v>
      </c>
      <c r="AL186" s="112">
        <v>171</v>
      </c>
      <c r="AM186" s="126">
        <v>45530</v>
      </c>
    </row>
    <row r="187" spans="2:39" ht="15.6" x14ac:dyDescent="0.3">
      <c r="B187" s="63" t="s">
        <v>194</v>
      </c>
      <c r="C187" s="81" t="s">
        <v>230</v>
      </c>
      <c r="D187" s="82" t="s">
        <v>266</v>
      </c>
      <c r="E187" s="83">
        <v>45552</v>
      </c>
      <c r="F187" s="84"/>
      <c r="G187" s="84">
        <v>56.7</v>
      </c>
      <c r="H187" s="85">
        <f t="shared" si="2"/>
        <v>0</v>
      </c>
      <c r="I187" s="83">
        <v>45533</v>
      </c>
      <c r="J187" s="86">
        <v>133.99098892000001</v>
      </c>
      <c r="K187" s="71"/>
      <c r="L187" s="87"/>
      <c r="M187" s="88">
        <v>6.0543580132000001E-2</v>
      </c>
      <c r="N187" s="88">
        <v>0.20914865329999999</v>
      </c>
      <c r="O187" s="88">
        <v>0.35258735489999998</v>
      </c>
      <c r="P187" s="88">
        <v>0.32850033168999998</v>
      </c>
      <c r="Q187" s="88">
        <v>0.19785072992</v>
      </c>
      <c r="R187" s="88"/>
      <c r="S187" s="88"/>
      <c r="T187" s="89">
        <v>0.28731694328000001</v>
      </c>
      <c r="U187" s="71"/>
      <c r="V187" s="90"/>
      <c r="W187" s="91"/>
      <c r="X187" s="91">
        <v>2.2710622712E-2</v>
      </c>
      <c r="Y187" s="91">
        <v>-1.8801704688E-2</v>
      </c>
      <c r="Z187" s="91">
        <v>7.8219956871000001E-2</v>
      </c>
      <c r="AA187" s="91">
        <v>-4.8705155620000003E-2</v>
      </c>
      <c r="AB187" s="91">
        <v>0.28731694328000001</v>
      </c>
      <c r="AC187" s="91">
        <v>-0.17750873218999999</v>
      </c>
      <c r="AD187" s="92">
        <v>10</v>
      </c>
      <c r="AE187" s="91"/>
      <c r="AF187" s="93"/>
      <c r="AG187" s="94"/>
      <c r="AH187" s="94"/>
      <c r="AI187" s="85">
        <v>-7.7104456493999995E-2</v>
      </c>
      <c r="AJ187" s="83">
        <v>45209</v>
      </c>
      <c r="AK187" s="83">
        <v>45226</v>
      </c>
      <c r="AL187" s="81">
        <v>37</v>
      </c>
      <c r="AM187" s="95">
        <v>45265</v>
      </c>
    </row>
    <row r="188" spans="2:39" ht="15.6" x14ac:dyDescent="0.3">
      <c r="B188" s="111" t="s">
        <v>538</v>
      </c>
      <c r="C188" s="112" t="s">
        <v>737</v>
      </c>
      <c r="D188" s="113" t="s">
        <v>906</v>
      </c>
      <c r="E188" s="114"/>
      <c r="F188" s="115"/>
      <c r="G188" s="115"/>
      <c r="H188" s="116" t="str">
        <f t="shared" si="2"/>
        <v/>
      </c>
      <c r="I188" s="114"/>
      <c r="J188" s="117"/>
      <c r="K188" s="71"/>
      <c r="L188" s="118"/>
      <c r="M188" s="119"/>
      <c r="N188" s="119"/>
      <c r="O188" s="119"/>
      <c r="P188" s="119"/>
      <c r="Q188" s="119"/>
      <c r="R188" s="119"/>
      <c r="S188" s="119"/>
      <c r="T188" s="120"/>
      <c r="U188" s="71"/>
      <c r="V188" s="121"/>
      <c r="W188" s="122"/>
      <c r="X188" s="122"/>
      <c r="Y188" s="122"/>
      <c r="Z188" s="122"/>
      <c r="AA188" s="122"/>
      <c r="AB188" s="122"/>
      <c r="AC188" s="122"/>
      <c r="AD188" s="123"/>
      <c r="AE188" s="122"/>
      <c r="AF188" s="124"/>
      <c r="AG188" s="125"/>
      <c r="AH188" s="125"/>
      <c r="AI188" s="116"/>
      <c r="AJ188" s="114"/>
      <c r="AK188" s="114"/>
      <c r="AL188" s="112"/>
      <c r="AM188" s="126"/>
    </row>
    <row r="189" spans="2:39" ht="15.6" x14ac:dyDescent="0.3">
      <c r="B189" s="63" t="s">
        <v>66</v>
      </c>
      <c r="C189" s="81" t="s">
        <v>135</v>
      </c>
      <c r="D189" s="82" t="s">
        <v>907</v>
      </c>
      <c r="E189" s="83">
        <v>45554</v>
      </c>
      <c r="F189" s="84">
        <v>29.01</v>
      </c>
      <c r="G189" s="84">
        <v>30.25</v>
      </c>
      <c r="H189" s="85">
        <f t="shared" si="2"/>
        <v>0.95900826446280996</v>
      </c>
      <c r="I189" s="83">
        <v>45476</v>
      </c>
      <c r="J189" s="86">
        <v>132.43026370999999</v>
      </c>
      <c r="K189" s="71"/>
      <c r="L189" s="87">
        <v>2.2198731502E-2</v>
      </c>
      <c r="M189" s="88">
        <v>2.0725388604E-3</v>
      </c>
      <c r="N189" s="88">
        <v>0.16179832961999999</v>
      </c>
      <c r="O189" s="88">
        <v>0.10764481542</v>
      </c>
      <c r="P189" s="88">
        <v>3.9921025290999999E-3</v>
      </c>
      <c r="Q189" s="88">
        <v>-0.33516487072000001</v>
      </c>
      <c r="R189" s="88"/>
      <c r="S189" s="88"/>
      <c r="T189" s="89">
        <v>0.19214734721000001</v>
      </c>
      <c r="U189" s="71"/>
      <c r="V189" s="90">
        <v>0.21118273524</v>
      </c>
      <c r="W189" s="91">
        <v>2.1863307243999999E-2</v>
      </c>
      <c r="X189" s="91">
        <v>4.3440105308E-2</v>
      </c>
      <c r="Y189" s="91">
        <v>-3.4677419353999997E-2</v>
      </c>
      <c r="Z189" s="91">
        <v>0.11314611314</v>
      </c>
      <c r="AA189" s="91">
        <v>-7.5918367345000001E-2</v>
      </c>
      <c r="AB189" s="91">
        <v>0.19214734721000001</v>
      </c>
      <c r="AC189" s="91">
        <v>-0.27266088902000002</v>
      </c>
      <c r="AD189" s="92">
        <v>6</v>
      </c>
      <c r="AE189" s="91"/>
      <c r="AF189" s="93">
        <v>0.11170879269</v>
      </c>
      <c r="AG189" s="94"/>
      <c r="AH189" s="94"/>
      <c r="AI189" s="85">
        <v>-0.18431030163000001</v>
      </c>
      <c r="AJ189" s="83">
        <v>45210</v>
      </c>
      <c r="AK189" s="83">
        <v>45324</v>
      </c>
      <c r="AL189" s="81">
        <v>136</v>
      </c>
      <c r="AM189" s="95">
        <v>45414</v>
      </c>
    </row>
    <row r="190" spans="2:39" ht="15.6" x14ac:dyDescent="0.3">
      <c r="B190" s="111" t="s">
        <v>67</v>
      </c>
      <c r="C190" s="112" t="s">
        <v>136</v>
      </c>
      <c r="D190" s="113" t="s">
        <v>107</v>
      </c>
      <c r="E190" s="114">
        <v>45548</v>
      </c>
      <c r="F190" s="115"/>
      <c r="G190" s="115">
        <v>57.66</v>
      </c>
      <c r="H190" s="116">
        <f t="shared" si="2"/>
        <v>0</v>
      </c>
      <c r="I190" s="114">
        <v>45547</v>
      </c>
      <c r="J190" s="117">
        <v>16.615021594000002</v>
      </c>
      <c r="K190" s="71"/>
      <c r="L190" s="118"/>
      <c r="M190" s="119"/>
      <c r="N190" s="119">
        <v>0.15811835199999999</v>
      </c>
      <c r="O190" s="119"/>
      <c r="P190" s="119">
        <v>0.49257861981000001</v>
      </c>
      <c r="Q190" s="119">
        <v>0.11111865143000001</v>
      </c>
      <c r="R190" s="119"/>
      <c r="S190" s="119"/>
      <c r="T190" s="120">
        <v>0.23367500404</v>
      </c>
      <c r="U190" s="71"/>
      <c r="V190" s="121"/>
      <c r="W190" s="122"/>
      <c r="X190" s="122">
        <v>2.9803921569E-2</v>
      </c>
      <c r="Y190" s="122">
        <v>-2.8256880732999999E-2</v>
      </c>
      <c r="Z190" s="122">
        <v>8.1651895151999998E-2</v>
      </c>
      <c r="AA190" s="122">
        <v>-3.0163481464999999E-2</v>
      </c>
      <c r="AB190" s="122">
        <v>0.23367500404</v>
      </c>
      <c r="AC190" s="122">
        <v>-0.21001976244000001</v>
      </c>
      <c r="AD190" s="123">
        <v>9</v>
      </c>
      <c r="AE190" s="122"/>
      <c r="AF190" s="124"/>
      <c r="AG190" s="125"/>
      <c r="AH190" s="125"/>
      <c r="AI190" s="116">
        <v>-5.6741373175999997E-2</v>
      </c>
      <c r="AJ190" s="114">
        <v>45491</v>
      </c>
      <c r="AK190" s="114">
        <v>45502</v>
      </c>
      <c r="AL190" s="112">
        <v>25</v>
      </c>
      <c r="AM190" s="126">
        <v>45526</v>
      </c>
    </row>
    <row r="191" spans="2:39" ht="15.6" x14ac:dyDescent="0.3">
      <c r="B191" s="63" t="s">
        <v>195</v>
      </c>
      <c r="C191" s="81" t="s">
        <v>231</v>
      </c>
      <c r="D191" s="82" t="s">
        <v>267</v>
      </c>
      <c r="E191" s="83">
        <v>45548</v>
      </c>
      <c r="F191" s="84"/>
      <c r="G191" s="84">
        <v>58.15</v>
      </c>
      <c r="H191" s="85">
        <f t="shared" si="2"/>
        <v>0</v>
      </c>
      <c r="I191" s="83">
        <v>45548</v>
      </c>
      <c r="J191" s="86">
        <v>409.01015876999998</v>
      </c>
      <c r="K191" s="71"/>
      <c r="L191" s="87"/>
      <c r="M191" s="88">
        <v>4.8692515780000001E-2</v>
      </c>
      <c r="N191" s="88">
        <v>0.12549817068999999</v>
      </c>
      <c r="O191" s="88"/>
      <c r="P191" s="88">
        <v>0.43827293319999999</v>
      </c>
      <c r="Q191" s="88">
        <v>8.8481285275000005E-3</v>
      </c>
      <c r="R191" s="88"/>
      <c r="S191" s="88"/>
      <c r="T191" s="89"/>
      <c r="U191" s="71"/>
      <c r="V191" s="90"/>
      <c r="W191" s="91"/>
      <c r="X191" s="91">
        <v>6.7413441955E-2</v>
      </c>
      <c r="Y191" s="91">
        <v>-1.6865776528E-2</v>
      </c>
      <c r="Z191" s="91">
        <v>7.5244075980999997E-2</v>
      </c>
      <c r="AA191" s="91">
        <v>-3.1940063090999997E-2</v>
      </c>
      <c r="AB191" s="91">
        <v>0.26162689672</v>
      </c>
      <c r="AC191" s="91">
        <v>-0.28507622154000001</v>
      </c>
      <c r="AD191" s="92">
        <v>10</v>
      </c>
      <c r="AE191" s="91"/>
      <c r="AF191" s="93"/>
      <c r="AG191" s="94"/>
      <c r="AH191" s="94"/>
      <c r="AI191" s="85">
        <v>-8.7360594796000002E-2</v>
      </c>
      <c r="AJ191" s="83">
        <v>45358</v>
      </c>
      <c r="AK191" s="83">
        <v>45379</v>
      </c>
      <c r="AL191" s="81">
        <v>48</v>
      </c>
      <c r="AM191" s="95">
        <v>45428</v>
      </c>
    </row>
    <row r="192" spans="2:39" ht="15.6" x14ac:dyDescent="0.3">
      <c r="B192" s="111" t="s">
        <v>68</v>
      </c>
      <c r="C192" s="112" t="s">
        <v>137</v>
      </c>
      <c r="D192" s="113" t="s">
        <v>108</v>
      </c>
      <c r="E192" s="114">
        <v>45554</v>
      </c>
      <c r="F192" s="115">
        <v>55.46</v>
      </c>
      <c r="G192" s="115">
        <v>58.77</v>
      </c>
      <c r="H192" s="116">
        <f t="shared" si="2"/>
        <v>0.94367874766037085</v>
      </c>
      <c r="I192" s="114">
        <v>45537</v>
      </c>
      <c r="J192" s="117">
        <v>135.23732888000001</v>
      </c>
      <c r="K192" s="71"/>
      <c r="L192" s="118">
        <v>-3.9511494250999996E-3</v>
      </c>
      <c r="M192" s="119">
        <v>1.1121239745999999E-2</v>
      </c>
      <c r="N192" s="119">
        <v>0.13099252627999999</v>
      </c>
      <c r="O192" s="119">
        <v>0.30181385304000002</v>
      </c>
      <c r="P192" s="119">
        <v>0.46997778313999999</v>
      </c>
      <c r="Q192" s="119">
        <v>8.4868423186000005E-2</v>
      </c>
      <c r="R192" s="119"/>
      <c r="S192" s="119"/>
      <c r="T192" s="120">
        <v>0.23499183904000001</v>
      </c>
      <c r="U192" s="71"/>
      <c r="V192" s="121"/>
      <c r="W192" s="122"/>
      <c r="X192" s="122">
        <v>2.0250723240999999E-2</v>
      </c>
      <c r="Y192" s="122">
        <v>-2.2435897435000001E-2</v>
      </c>
      <c r="Z192" s="122">
        <v>5.3784860557999997E-2</v>
      </c>
      <c r="AA192" s="122">
        <v>-2.042237178E-2</v>
      </c>
      <c r="AB192" s="122">
        <v>0.23499183904000001</v>
      </c>
      <c r="AC192" s="122">
        <v>-0.18677795278000001</v>
      </c>
      <c r="AD192" s="123">
        <v>10</v>
      </c>
      <c r="AE192" s="122"/>
      <c r="AF192" s="124"/>
      <c r="AG192" s="125"/>
      <c r="AH192" s="125"/>
      <c r="AI192" s="116">
        <v>-6.0482037289E-2</v>
      </c>
      <c r="AJ192" s="114">
        <v>45209</v>
      </c>
      <c r="AK192" s="114">
        <v>45225</v>
      </c>
      <c r="AL192" s="112">
        <v>30</v>
      </c>
      <c r="AM192" s="126">
        <v>45254</v>
      </c>
    </row>
    <row r="193" spans="2:39" ht="15.6" x14ac:dyDescent="0.3">
      <c r="B193" s="63" t="s">
        <v>314</v>
      </c>
      <c r="C193" s="81" t="s">
        <v>405</v>
      </c>
      <c r="D193" s="82" t="s">
        <v>908</v>
      </c>
      <c r="E193" s="83">
        <v>45553</v>
      </c>
      <c r="F193" s="84"/>
      <c r="G193" s="84">
        <v>46.6</v>
      </c>
      <c r="H193" s="85">
        <f t="shared" si="2"/>
        <v>0</v>
      </c>
      <c r="I193" s="83">
        <v>45534</v>
      </c>
      <c r="J193" s="86">
        <v>0.28158055777000002</v>
      </c>
      <c r="K193" s="71"/>
      <c r="L193" s="87"/>
      <c r="M193" s="88"/>
      <c r="N193" s="88">
        <v>0.17783479277</v>
      </c>
      <c r="O193" s="88"/>
      <c r="P193" s="88"/>
      <c r="Q193" s="88"/>
      <c r="R193" s="88"/>
      <c r="S193" s="88"/>
      <c r="T193" s="89"/>
      <c r="U193" s="71"/>
      <c r="V193" s="90"/>
      <c r="W193" s="91"/>
      <c r="X193" s="91">
        <v>9.7932535355000003E-3</v>
      </c>
      <c r="Y193" s="91">
        <v>-1.3959981386000001E-2</v>
      </c>
      <c r="Z193" s="91">
        <v>5.0234741784000003E-2</v>
      </c>
      <c r="AA193" s="91">
        <v>-1.1802575107E-2</v>
      </c>
      <c r="AB193" s="91">
        <v>0.25694530129999998</v>
      </c>
      <c r="AC193" s="91">
        <v>-0.27003418651</v>
      </c>
      <c r="AD193" s="92"/>
      <c r="AE193" s="91"/>
      <c r="AF193" s="93"/>
      <c r="AG193" s="94"/>
      <c r="AH193" s="94"/>
      <c r="AI193" s="85">
        <v>-5.2749217702000001E-2</v>
      </c>
      <c r="AJ193" s="83">
        <v>45495</v>
      </c>
      <c r="AK193" s="83">
        <v>45510</v>
      </c>
      <c r="AL193" s="81">
        <v>25</v>
      </c>
      <c r="AM193" s="95">
        <v>45530</v>
      </c>
    </row>
    <row r="194" spans="2:39" ht="15.6" x14ac:dyDescent="0.3">
      <c r="B194" s="111" t="s">
        <v>197</v>
      </c>
      <c r="C194" s="112" t="s">
        <v>233</v>
      </c>
      <c r="D194" s="113" t="s">
        <v>268</v>
      </c>
      <c r="E194" s="114">
        <v>45554</v>
      </c>
      <c r="F194" s="115">
        <v>51.95</v>
      </c>
      <c r="G194" s="115">
        <v>53.85</v>
      </c>
      <c r="H194" s="116">
        <f t="shared" si="2"/>
        <v>0.9647168059424327</v>
      </c>
      <c r="I194" s="114">
        <v>45534</v>
      </c>
      <c r="J194" s="117">
        <v>576.88726908000001</v>
      </c>
      <c r="K194" s="71"/>
      <c r="L194" s="118">
        <v>4.0587553157999997E-3</v>
      </c>
      <c r="M194" s="119">
        <v>3.5685805424000003E-2</v>
      </c>
      <c r="N194" s="119">
        <v>0.16979126533</v>
      </c>
      <c r="O194" s="119">
        <v>0.30984795848000002</v>
      </c>
      <c r="P194" s="119">
        <v>0.47011251635000001</v>
      </c>
      <c r="Q194" s="119">
        <v>0.22266662736000001</v>
      </c>
      <c r="R194" s="119"/>
      <c r="S194" s="119"/>
      <c r="T194" s="120">
        <v>0.24474229561999999</v>
      </c>
      <c r="U194" s="71"/>
      <c r="V194" s="121"/>
      <c r="W194" s="122"/>
      <c r="X194" s="122">
        <v>0.16872861279000001</v>
      </c>
      <c r="Y194" s="122">
        <v>-6.2859884837000002E-2</v>
      </c>
      <c r="Z194" s="122">
        <v>5.3009259257999999E-2</v>
      </c>
      <c r="AA194" s="122">
        <v>-3.5283194056999999E-2</v>
      </c>
      <c r="AB194" s="122">
        <v>0.24474229561999999</v>
      </c>
      <c r="AC194" s="122">
        <v>-0.13373221827000001</v>
      </c>
      <c r="AD194" s="123">
        <v>10</v>
      </c>
      <c r="AE194" s="122"/>
      <c r="AF194" s="124"/>
      <c r="AG194" s="125"/>
      <c r="AH194" s="125"/>
      <c r="AI194" s="116">
        <v>-0.13264840183000001</v>
      </c>
      <c r="AJ194" s="114">
        <v>45357</v>
      </c>
      <c r="AK194" s="114">
        <v>45365</v>
      </c>
      <c r="AL194" s="112">
        <v>7</v>
      </c>
      <c r="AM194" s="126">
        <v>45366</v>
      </c>
    </row>
    <row r="195" spans="2:39" ht="15.6" x14ac:dyDescent="0.3">
      <c r="B195" s="63" t="s">
        <v>69</v>
      </c>
      <c r="C195" s="81" t="s">
        <v>138</v>
      </c>
      <c r="D195" s="82" t="s">
        <v>109</v>
      </c>
      <c r="E195" s="83">
        <v>45553</v>
      </c>
      <c r="F195" s="84"/>
      <c r="G195" s="84">
        <v>48.27</v>
      </c>
      <c r="H195" s="85">
        <f t="shared" si="2"/>
        <v>0</v>
      </c>
      <c r="I195" s="83">
        <v>45533</v>
      </c>
      <c r="J195" s="86">
        <v>4.6950479680999999</v>
      </c>
      <c r="K195" s="71"/>
      <c r="L195" s="87"/>
      <c r="M195" s="88"/>
      <c r="N195" s="88">
        <v>0.17075919522999999</v>
      </c>
      <c r="O195" s="88">
        <v>0.26993946267000002</v>
      </c>
      <c r="P195" s="88">
        <v>0.22684175040999999</v>
      </c>
      <c r="Q195" s="88">
        <v>-0.11723412642</v>
      </c>
      <c r="R195" s="88"/>
      <c r="S195" s="88"/>
      <c r="T195" s="89">
        <v>0.23096966813</v>
      </c>
      <c r="U195" s="71"/>
      <c r="V195" s="90"/>
      <c r="W195" s="91"/>
      <c r="X195" s="91">
        <v>7.7136514985000001E-2</v>
      </c>
      <c r="Y195" s="91">
        <v>-3.2044051539000001E-2</v>
      </c>
      <c r="Z195" s="91">
        <v>8.8260430904000001E-2</v>
      </c>
      <c r="AA195" s="91">
        <v>-2.6310337685000001E-2</v>
      </c>
      <c r="AB195" s="91">
        <v>0.23096966813</v>
      </c>
      <c r="AC195" s="91">
        <v>-0.26647833441000002</v>
      </c>
      <c r="AD195" s="92">
        <v>8</v>
      </c>
      <c r="AE195" s="91"/>
      <c r="AF195" s="93"/>
      <c r="AG195" s="94"/>
      <c r="AH195" s="94"/>
      <c r="AI195" s="85">
        <v>-9.7306380380000002E-2</v>
      </c>
      <c r="AJ195" s="83">
        <v>45252</v>
      </c>
      <c r="AK195" s="83">
        <v>45328</v>
      </c>
      <c r="AL195" s="81">
        <v>73</v>
      </c>
      <c r="AM195" s="95">
        <v>45362</v>
      </c>
    </row>
    <row r="196" spans="2:39" ht="15.6" x14ac:dyDescent="0.3">
      <c r="B196" s="111" t="s">
        <v>539</v>
      </c>
      <c r="C196" s="112" t="s">
        <v>738</v>
      </c>
      <c r="D196" s="113" t="s">
        <v>909</v>
      </c>
      <c r="E196" s="114">
        <v>45554</v>
      </c>
      <c r="F196" s="115">
        <v>66.569999999999993</v>
      </c>
      <c r="G196" s="115">
        <v>68.709999999999994</v>
      </c>
      <c r="H196" s="116">
        <f t="shared" si="2"/>
        <v>0.9688546063164023</v>
      </c>
      <c r="I196" s="114">
        <v>45534</v>
      </c>
      <c r="J196" s="117">
        <v>15.661235337999999</v>
      </c>
      <c r="K196" s="71"/>
      <c r="L196" s="118"/>
      <c r="M196" s="119">
        <v>4.2238648347999999E-3</v>
      </c>
      <c r="N196" s="119">
        <v>0.17675410469</v>
      </c>
      <c r="O196" s="119"/>
      <c r="P196" s="119"/>
      <c r="Q196" s="119"/>
      <c r="R196" s="119"/>
      <c r="S196" s="119"/>
      <c r="T196" s="120">
        <v>0.25933722436000001</v>
      </c>
      <c r="U196" s="71"/>
      <c r="V196" s="121"/>
      <c r="W196" s="122"/>
      <c r="X196" s="122">
        <v>9.0225563907999993E-3</v>
      </c>
      <c r="Y196" s="122">
        <v>-1.0956175297E-2</v>
      </c>
      <c r="Z196" s="122">
        <v>4.4595548908999999E-2</v>
      </c>
      <c r="AA196" s="122">
        <v>-3.1145393683999999E-2</v>
      </c>
      <c r="AB196" s="122">
        <v>0.25933722436000001</v>
      </c>
      <c r="AC196" s="122">
        <v>0.25933722436000001</v>
      </c>
      <c r="AD196" s="123"/>
      <c r="AE196" s="122"/>
      <c r="AF196" s="124"/>
      <c r="AG196" s="125"/>
      <c r="AH196" s="125"/>
      <c r="AI196" s="116">
        <v>-3.7180249850999998E-2</v>
      </c>
      <c r="AJ196" s="114">
        <v>45491</v>
      </c>
      <c r="AK196" s="114">
        <v>45513</v>
      </c>
      <c r="AL196" s="112">
        <v>28</v>
      </c>
      <c r="AM196" s="126">
        <v>45531</v>
      </c>
    </row>
    <row r="197" spans="2:39" ht="15.6" x14ac:dyDescent="0.3">
      <c r="B197" s="63" t="s">
        <v>70</v>
      </c>
      <c r="C197" s="81" t="s">
        <v>139</v>
      </c>
      <c r="D197" s="82" t="s">
        <v>110</v>
      </c>
      <c r="E197" s="83">
        <v>45554</v>
      </c>
      <c r="F197" s="84">
        <v>39.54</v>
      </c>
      <c r="G197" s="84">
        <v>40.94</v>
      </c>
      <c r="H197" s="85">
        <f t="shared" si="2"/>
        <v>0.96580361504640944</v>
      </c>
      <c r="I197" s="83">
        <v>45534</v>
      </c>
      <c r="J197" s="86">
        <v>133.25756186999999</v>
      </c>
      <c r="K197" s="71"/>
      <c r="L197" s="87">
        <v>1.1770726711999999E-2</v>
      </c>
      <c r="M197" s="88">
        <v>-5.0556117367000001E-4</v>
      </c>
      <c r="N197" s="88">
        <v>0.16801457336</v>
      </c>
      <c r="O197" s="88">
        <v>0.27468894197999999</v>
      </c>
      <c r="P197" s="88">
        <v>0.25178368102999998</v>
      </c>
      <c r="Q197" s="88">
        <v>-8.6277808568000006E-2</v>
      </c>
      <c r="R197" s="88"/>
      <c r="S197" s="88"/>
      <c r="T197" s="89"/>
      <c r="U197" s="71"/>
      <c r="V197" s="90"/>
      <c r="W197" s="91"/>
      <c r="X197" s="91">
        <v>3.5823637480000003E-2</v>
      </c>
      <c r="Y197" s="91">
        <v>-9.6058394160999996E-2</v>
      </c>
      <c r="Z197" s="91">
        <v>8.6637148514999998E-2</v>
      </c>
      <c r="AA197" s="91">
        <v>-5.0921606025000003E-2</v>
      </c>
      <c r="AB197" s="91">
        <v>0.19066422011</v>
      </c>
      <c r="AC197" s="91">
        <v>-0.25524521164000002</v>
      </c>
      <c r="AD197" s="92">
        <v>9</v>
      </c>
      <c r="AE197" s="91"/>
      <c r="AF197" s="93"/>
      <c r="AG197" s="94"/>
      <c r="AH197" s="94"/>
      <c r="AI197" s="85">
        <v>-0.11503649635</v>
      </c>
      <c r="AJ197" s="83">
        <v>45218</v>
      </c>
      <c r="AK197" s="83">
        <v>45226</v>
      </c>
      <c r="AL197" s="81">
        <v>95</v>
      </c>
      <c r="AM197" s="95">
        <v>45362</v>
      </c>
    </row>
    <row r="198" spans="2:39" ht="15.6" x14ac:dyDescent="0.3">
      <c r="B198" s="111" t="s">
        <v>71</v>
      </c>
      <c r="C198" s="112" t="s">
        <v>140</v>
      </c>
      <c r="D198" s="113" t="s">
        <v>111</v>
      </c>
      <c r="E198" s="114">
        <v>45548</v>
      </c>
      <c r="F198" s="115"/>
      <c r="G198" s="115">
        <v>71.89</v>
      </c>
      <c r="H198" s="116">
        <f t="shared" si="2"/>
        <v>0</v>
      </c>
      <c r="I198" s="114">
        <v>45533</v>
      </c>
      <c r="J198" s="117">
        <v>298.21267494</v>
      </c>
      <c r="K198" s="71"/>
      <c r="L198" s="118"/>
      <c r="M198" s="119">
        <v>3.2921810699999998E-2</v>
      </c>
      <c r="N198" s="119">
        <v>0.1194059546</v>
      </c>
      <c r="O198" s="119">
        <v>0.33656885904</v>
      </c>
      <c r="P198" s="119">
        <v>0.58834568761999995</v>
      </c>
      <c r="Q198" s="119">
        <v>0.11769745935000001</v>
      </c>
      <c r="R198" s="119"/>
      <c r="S198" s="119"/>
      <c r="T198" s="120"/>
      <c r="U198" s="71"/>
      <c r="V198" s="121"/>
      <c r="W198" s="122"/>
      <c r="X198" s="122">
        <v>7.5647865854999996E-2</v>
      </c>
      <c r="Y198" s="122">
        <v>-9.2116917625999994E-2</v>
      </c>
      <c r="Z198" s="122">
        <v>7.1139386927999995E-2</v>
      </c>
      <c r="AA198" s="122">
        <v>-2.2395326193000002E-2</v>
      </c>
      <c r="AB198" s="122">
        <v>0.23379156264000001</v>
      </c>
      <c r="AC198" s="122">
        <v>-0.23575906267999999</v>
      </c>
      <c r="AD198" s="123">
        <v>10</v>
      </c>
      <c r="AE198" s="122"/>
      <c r="AF198" s="124"/>
      <c r="AG198" s="125"/>
      <c r="AH198" s="125"/>
      <c r="AI198" s="116">
        <v>-0.10664304694</v>
      </c>
      <c r="AJ198" s="114">
        <v>45218</v>
      </c>
      <c r="AK198" s="114">
        <v>45226</v>
      </c>
      <c r="AL198" s="112">
        <v>30</v>
      </c>
      <c r="AM198" s="126">
        <v>45264</v>
      </c>
    </row>
    <row r="199" spans="2:39" ht="15.6" x14ac:dyDescent="0.3">
      <c r="B199" s="63" t="s">
        <v>540</v>
      </c>
      <c r="C199" s="81" t="s">
        <v>739</v>
      </c>
      <c r="D199" s="82" t="s">
        <v>910</v>
      </c>
      <c r="E199" s="83"/>
      <c r="F199" s="84"/>
      <c r="G199" s="84"/>
      <c r="H199" s="85" t="str">
        <f t="shared" si="2"/>
        <v/>
      </c>
      <c r="I199" s="83"/>
      <c r="J199" s="86"/>
      <c r="K199" s="71"/>
      <c r="L199" s="87"/>
      <c r="M199" s="88"/>
      <c r="N199" s="88"/>
      <c r="O199" s="88"/>
      <c r="P199" s="88"/>
      <c r="Q199" s="88"/>
      <c r="R199" s="88"/>
      <c r="S199" s="88"/>
      <c r="T199" s="89"/>
      <c r="U199" s="71"/>
      <c r="V199" s="90"/>
      <c r="W199" s="91"/>
      <c r="X199" s="91"/>
      <c r="Y199" s="91"/>
      <c r="Z199" s="91"/>
      <c r="AA199" s="91"/>
      <c r="AB199" s="91"/>
      <c r="AC199" s="91"/>
      <c r="AD199" s="92"/>
      <c r="AE199" s="91"/>
      <c r="AF199" s="93"/>
      <c r="AG199" s="94"/>
      <c r="AH199" s="94"/>
      <c r="AI199" s="85"/>
      <c r="AJ199" s="83"/>
      <c r="AK199" s="83"/>
      <c r="AL199" s="81"/>
      <c r="AM199" s="95"/>
    </row>
    <row r="200" spans="2:39" ht="15.6" x14ac:dyDescent="0.3">
      <c r="B200" s="111" t="s">
        <v>198</v>
      </c>
      <c r="C200" s="112" t="s">
        <v>234</v>
      </c>
      <c r="D200" s="113" t="s">
        <v>269</v>
      </c>
      <c r="E200" s="114">
        <v>45552</v>
      </c>
      <c r="F200" s="115"/>
      <c r="G200" s="115">
        <v>56.54</v>
      </c>
      <c r="H200" s="116">
        <f t="shared" ref="H200:H263" si="3">IF(B200="","",IFERROR(F200/G200,""))</f>
        <v>0</v>
      </c>
      <c r="I200" s="114">
        <v>45534</v>
      </c>
      <c r="J200" s="117">
        <v>20.668508048</v>
      </c>
      <c r="K200" s="71"/>
      <c r="L200" s="118"/>
      <c r="M200" s="119"/>
      <c r="N200" s="119">
        <v>4.8901842727000003E-2</v>
      </c>
      <c r="O200" s="119">
        <v>0.20977932221000001</v>
      </c>
      <c r="P200" s="119">
        <v>0.44165062295000002</v>
      </c>
      <c r="Q200" s="119">
        <v>0.11473336984</v>
      </c>
      <c r="R200" s="119"/>
      <c r="S200" s="119"/>
      <c r="T200" s="120"/>
      <c r="U200" s="71"/>
      <c r="V200" s="121"/>
      <c r="W200" s="122"/>
      <c r="X200" s="122">
        <v>2.0188679245999999E-2</v>
      </c>
      <c r="Y200" s="122">
        <v>-3.2697547684000003E-2</v>
      </c>
      <c r="Z200" s="122">
        <v>7.4169346194999999E-2</v>
      </c>
      <c r="AA200" s="122">
        <v>-4.4923947647000001E-2</v>
      </c>
      <c r="AB200" s="122">
        <v>0.14654778332999999</v>
      </c>
      <c r="AC200" s="122">
        <v>-0.17170826443000001</v>
      </c>
      <c r="AD200" s="123">
        <v>8</v>
      </c>
      <c r="AE200" s="122"/>
      <c r="AF200" s="124"/>
      <c r="AG200" s="125"/>
      <c r="AH200" s="125"/>
      <c r="AI200" s="116">
        <v>-7.9622819016999996E-2</v>
      </c>
      <c r="AJ200" s="114">
        <v>45449</v>
      </c>
      <c r="AK200" s="114">
        <v>45457</v>
      </c>
      <c r="AL200" s="112">
        <v>39</v>
      </c>
      <c r="AM200" s="126">
        <v>45504</v>
      </c>
    </row>
    <row r="201" spans="2:39" ht="15.6" x14ac:dyDescent="0.3">
      <c r="B201" s="63" t="s">
        <v>72</v>
      </c>
      <c r="C201" s="81" t="s">
        <v>141</v>
      </c>
      <c r="D201" s="82" t="s">
        <v>112</v>
      </c>
      <c r="E201" s="83">
        <v>45553</v>
      </c>
      <c r="F201" s="84"/>
      <c r="G201" s="84">
        <v>61.42</v>
      </c>
      <c r="H201" s="85">
        <f t="shared" si="3"/>
        <v>0</v>
      </c>
      <c r="I201" s="83">
        <v>45537</v>
      </c>
      <c r="J201" s="86">
        <v>117.51719227</v>
      </c>
      <c r="K201" s="71"/>
      <c r="L201" s="87"/>
      <c r="M201" s="88">
        <v>4.1987403780000002E-2</v>
      </c>
      <c r="N201" s="88">
        <v>0.15169626125999999</v>
      </c>
      <c r="O201" s="88">
        <v>0.36763772974999998</v>
      </c>
      <c r="P201" s="88">
        <v>0.63110500200999997</v>
      </c>
      <c r="Q201" s="88">
        <v>4.1560959279999997E-2</v>
      </c>
      <c r="R201" s="88"/>
      <c r="S201" s="88"/>
      <c r="T201" s="89">
        <v>0.21320704680999999</v>
      </c>
      <c r="U201" s="71"/>
      <c r="V201" s="90"/>
      <c r="W201" s="91"/>
      <c r="X201" s="91">
        <v>2.4258257137E-2</v>
      </c>
      <c r="Y201" s="91">
        <v>-3.0367231639E-2</v>
      </c>
      <c r="Z201" s="91">
        <v>0.10804435008</v>
      </c>
      <c r="AA201" s="91">
        <v>-3.1749657377000001E-2</v>
      </c>
      <c r="AB201" s="91">
        <v>0.21320704680999999</v>
      </c>
      <c r="AC201" s="91">
        <v>-0.21866596858000001</v>
      </c>
      <c r="AD201" s="92">
        <v>9</v>
      </c>
      <c r="AE201" s="91"/>
      <c r="AF201" s="93"/>
      <c r="AG201" s="94"/>
      <c r="AH201" s="94"/>
      <c r="AI201" s="85">
        <v>-7.2343293643000003E-2</v>
      </c>
      <c r="AJ201" s="83">
        <v>45209</v>
      </c>
      <c r="AK201" s="83">
        <v>45226</v>
      </c>
      <c r="AL201" s="81">
        <v>26</v>
      </c>
      <c r="AM201" s="95">
        <v>45250</v>
      </c>
    </row>
    <row r="202" spans="2:39" ht="15.6" x14ac:dyDescent="0.3">
      <c r="B202" s="111" t="s">
        <v>541</v>
      </c>
      <c r="C202" s="112" t="s">
        <v>740</v>
      </c>
      <c r="D202" s="113" t="s">
        <v>911</v>
      </c>
      <c r="E202" s="114">
        <v>45554</v>
      </c>
      <c r="F202" s="115">
        <v>50.7</v>
      </c>
      <c r="G202" s="115">
        <v>50.75</v>
      </c>
      <c r="H202" s="116">
        <f t="shared" si="3"/>
        <v>0.9990147783251232</v>
      </c>
      <c r="I202" s="114">
        <v>45547</v>
      </c>
      <c r="J202" s="117">
        <v>2.0334292828999998</v>
      </c>
      <c r="K202" s="71"/>
      <c r="L202" s="118"/>
      <c r="M202" s="119"/>
      <c r="N202" s="119"/>
      <c r="O202" s="119"/>
      <c r="P202" s="119"/>
      <c r="Q202" s="119"/>
      <c r="R202" s="119"/>
      <c r="S202" s="119"/>
      <c r="T202" s="120"/>
      <c r="U202" s="71"/>
      <c r="V202" s="121"/>
      <c r="W202" s="122"/>
      <c r="X202" s="122">
        <v>1.8498128164999999E-2</v>
      </c>
      <c r="Y202" s="122">
        <v>-6.3248581634999995E-2</v>
      </c>
      <c r="Z202" s="122">
        <v>3.3981667783999997E-2</v>
      </c>
      <c r="AA202" s="122">
        <v>-8.3450917154000007E-2</v>
      </c>
      <c r="AB202" s="122">
        <v>0.13271005524000001</v>
      </c>
      <c r="AC202" s="122">
        <v>0.13271005524000001</v>
      </c>
      <c r="AD202" s="123"/>
      <c r="AE202" s="122"/>
      <c r="AF202" s="124"/>
      <c r="AG202" s="125"/>
      <c r="AH202" s="125"/>
      <c r="AI202" s="116">
        <v>-6.5770119772999999E-2</v>
      </c>
      <c r="AJ202" s="114">
        <v>45337</v>
      </c>
      <c r="AK202" s="114">
        <v>45343</v>
      </c>
      <c r="AL202" s="112">
        <v>147</v>
      </c>
      <c r="AM202" s="126">
        <v>45547</v>
      </c>
    </row>
    <row r="203" spans="2:39" ht="15.6" x14ac:dyDescent="0.3">
      <c r="B203" s="63" t="s">
        <v>199</v>
      </c>
      <c r="C203" s="81" t="s">
        <v>235</v>
      </c>
      <c r="D203" s="82" t="s">
        <v>270</v>
      </c>
      <c r="E203" s="83">
        <v>45554</v>
      </c>
      <c r="F203" s="84">
        <v>61.74</v>
      </c>
      <c r="G203" s="84">
        <v>64.02</v>
      </c>
      <c r="H203" s="85">
        <f t="shared" si="3"/>
        <v>0.96438612933458301</v>
      </c>
      <c r="I203" s="83">
        <v>45534</v>
      </c>
      <c r="J203" s="86">
        <v>9.1837641832999992</v>
      </c>
      <c r="K203" s="71"/>
      <c r="L203" s="87">
        <v>-9.7087378617E-4</v>
      </c>
      <c r="M203" s="88">
        <v>3.5211267604999999E-2</v>
      </c>
      <c r="N203" s="88"/>
      <c r="O203" s="88">
        <v>0.31963861221000001</v>
      </c>
      <c r="P203" s="88">
        <v>0.26795252978</v>
      </c>
      <c r="Q203" s="88">
        <v>0.14863687943000001</v>
      </c>
      <c r="R203" s="88"/>
      <c r="S203" s="88"/>
      <c r="T203" s="89">
        <v>0.28000783215000002</v>
      </c>
      <c r="U203" s="71"/>
      <c r="V203" s="90"/>
      <c r="W203" s="91"/>
      <c r="X203" s="91">
        <v>7.7259442974999995E-2</v>
      </c>
      <c r="Y203" s="91">
        <v>-9.0725806439999994E-3</v>
      </c>
      <c r="Z203" s="91">
        <v>7.4815595363999995E-2</v>
      </c>
      <c r="AA203" s="91">
        <v>-3.5613870665999997E-2</v>
      </c>
      <c r="AB203" s="91">
        <v>0.28000783215000002</v>
      </c>
      <c r="AC203" s="91">
        <v>-0.15506727796</v>
      </c>
      <c r="AD203" s="92">
        <v>10</v>
      </c>
      <c r="AE203" s="91"/>
      <c r="AF203" s="93"/>
      <c r="AG203" s="94"/>
      <c r="AH203" s="94"/>
      <c r="AI203" s="85">
        <v>-9.2338709677000003E-2</v>
      </c>
      <c r="AJ203" s="83">
        <v>45261</v>
      </c>
      <c r="AK203" s="83">
        <v>45280</v>
      </c>
      <c r="AL203" s="81">
        <v>19</v>
      </c>
      <c r="AM203" s="95">
        <v>45293</v>
      </c>
    </row>
    <row r="204" spans="2:39" ht="15.6" x14ac:dyDescent="0.3">
      <c r="B204" s="111" t="s">
        <v>542</v>
      </c>
      <c r="C204" s="112" t="s">
        <v>741</v>
      </c>
      <c r="D204" s="113" t="s">
        <v>912</v>
      </c>
      <c r="E204" s="114">
        <v>45516</v>
      </c>
      <c r="F204" s="115"/>
      <c r="G204" s="115">
        <v>58.350906049999999</v>
      </c>
      <c r="H204" s="116">
        <f t="shared" si="3"/>
        <v>0</v>
      </c>
      <c r="I204" s="114">
        <v>45433</v>
      </c>
      <c r="J204" s="117">
        <v>0.59139306773</v>
      </c>
      <c r="K204" s="71"/>
      <c r="L204" s="118"/>
      <c r="M204" s="119"/>
      <c r="N204" s="119"/>
      <c r="O204" s="119"/>
      <c r="P204" s="119"/>
      <c r="Q204" s="119"/>
      <c r="R204" s="119"/>
      <c r="S204" s="119"/>
      <c r="T204" s="120"/>
      <c r="U204" s="71"/>
      <c r="V204" s="121"/>
      <c r="W204" s="122"/>
      <c r="X204" s="122">
        <v>1.5625E-2</v>
      </c>
      <c r="Y204" s="122">
        <v>1.9569471623999998E-3</v>
      </c>
      <c r="Z204" s="122">
        <v>0.10185728249999999</v>
      </c>
      <c r="AA204" s="122">
        <v>-6.0021629415E-2</v>
      </c>
      <c r="AB204" s="122">
        <v>0.14075641903</v>
      </c>
      <c r="AC204" s="122">
        <v>5.9772890362999997E-3</v>
      </c>
      <c r="AD204" s="123"/>
      <c r="AE204" s="122"/>
      <c r="AF204" s="124"/>
      <c r="AG204" s="125"/>
      <c r="AH204" s="125"/>
      <c r="AI204" s="116">
        <v>-0.10626923332</v>
      </c>
      <c r="AJ204" s="114">
        <v>45433</v>
      </c>
      <c r="AK204" s="114">
        <v>45516</v>
      </c>
      <c r="AL204" s="112"/>
      <c r="AM204" s="126"/>
    </row>
    <row r="205" spans="2:39" ht="15.6" x14ac:dyDescent="0.3">
      <c r="B205" s="63" t="s">
        <v>543</v>
      </c>
      <c r="C205" s="81" t="s">
        <v>742</v>
      </c>
      <c r="D205" s="82" t="s">
        <v>913</v>
      </c>
      <c r="E205" s="83">
        <v>45021</v>
      </c>
      <c r="F205" s="84"/>
      <c r="G205" s="84"/>
      <c r="H205" s="85" t="str">
        <f t="shared" si="3"/>
        <v/>
      </c>
      <c r="I205" s="83"/>
      <c r="J205" s="86">
        <v>0</v>
      </c>
      <c r="K205" s="71"/>
      <c r="L205" s="87"/>
      <c r="M205" s="88"/>
      <c r="N205" s="88"/>
      <c r="O205" s="88"/>
      <c r="P205" s="88"/>
      <c r="Q205" s="88"/>
      <c r="R205" s="88"/>
      <c r="S205" s="88"/>
      <c r="T205" s="89"/>
      <c r="U205" s="71"/>
      <c r="V205" s="90"/>
      <c r="W205" s="91"/>
      <c r="X205" s="91"/>
      <c r="Y205" s="91"/>
      <c r="Z205" s="91"/>
      <c r="AA205" s="91"/>
      <c r="AB205" s="91">
        <v>1.8205046312000001E-2</v>
      </c>
      <c r="AC205" s="91">
        <v>1.8205046312000001E-2</v>
      </c>
      <c r="AD205" s="92"/>
      <c r="AE205" s="91"/>
      <c r="AF205" s="93"/>
      <c r="AG205" s="94"/>
      <c r="AH205" s="94"/>
      <c r="AI205" s="85"/>
      <c r="AJ205" s="83"/>
      <c r="AK205" s="83"/>
      <c r="AL205" s="81"/>
      <c r="AM205" s="95"/>
    </row>
    <row r="206" spans="2:39" ht="15.6" x14ac:dyDescent="0.3">
      <c r="B206" s="111" t="s">
        <v>73</v>
      </c>
      <c r="C206" s="112" t="s">
        <v>142</v>
      </c>
      <c r="D206" s="113" t="s">
        <v>113</v>
      </c>
      <c r="E206" s="114">
        <v>45530</v>
      </c>
      <c r="F206" s="115"/>
      <c r="G206" s="115">
        <v>29.963441368000002</v>
      </c>
      <c r="H206" s="116">
        <f t="shared" si="3"/>
        <v>0</v>
      </c>
      <c r="I206" s="114">
        <v>45425</v>
      </c>
      <c r="J206" s="117">
        <v>28.637388167000001</v>
      </c>
      <c r="K206" s="71"/>
      <c r="L206" s="118"/>
      <c r="M206" s="119"/>
      <c r="N206" s="119"/>
      <c r="O206" s="119"/>
      <c r="P206" s="119"/>
      <c r="Q206" s="119"/>
      <c r="R206" s="119"/>
      <c r="S206" s="119"/>
      <c r="T206" s="120"/>
      <c r="U206" s="71"/>
      <c r="V206" s="121"/>
      <c r="W206" s="122"/>
      <c r="X206" s="122">
        <v>2.5998492840000002E-2</v>
      </c>
      <c r="Y206" s="122">
        <v>-5.0055617353000001E-2</v>
      </c>
      <c r="Z206" s="122">
        <v>0.14619883041000001</v>
      </c>
      <c r="AA206" s="122">
        <v>-6.3291613009999997E-2</v>
      </c>
      <c r="AB206" s="122">
        <v>7.1468665370000004E-2</v>
      </c>
      <c r="AC206" s="122">
        <v>-0.23396317326999999</v>
      </c>
      <c r="AD206" s="123"/>
      <c r="AE206" s="122"/>
      <c r="AF206" s="124"/>
      <c r="AG206" s="125"/>
      <c r="AH206" s="125"/>
      <c r="AI206" s="116">
        <v>-0.12460189139</v>
      </c>
      <c r="AJ206" s="114">
        <v>45208</v>
      </c>
      <c r="AK206" s="114">
        <v>45313</v>
      </c>
      <c r="AL206" s="112">
        <v>143</v>
      </c>
      <c r="AM206" s="126">
        <v>45421</v>
      </c>
    </row>
    <row r="207" spans="2:39" ht="15.6" x14ac:dyDescent="0.3">
      <c r="B207" s="63" t="s">
        <v>74</v>
      </c>
      <c r="C207" s="81" t="s">
        <v>143</v>
      </c>
      <c r="D207" s="82" t="s">
        <v>114</v>
      </c>
      <c r="E207" s="83">
        <v>45554</v>
      </c>
      <c r="F207" s="84">
        <v>79.010000000000005</v>
      </c>
      <c r="G207" s="84">
        <v>83</v>
      </c>
      <c r="H207" s="85">
        <f t="shared" si="3"/>
        <v>0.95192771084337358</v>
      </c>
      <c r="I207" s="83">
        <v>45537</v>
      </c>
      <c r="J207" s="86">
        <v>267.87057664999998</v>
      </c>
      <c r="K207" s="71"/>
      <c r="L207" s="87">
        <v>1.6480730228000001E-3</v>
      </c>
      <c r="M207" s="88">
        <v>3.2001044931999997E-2</v>
      </c>
      <c r="N207" s="88">
        <v>0.25532252939</v>
      </c>
      <c r="O207" s="88">
        <v>0.44073668854999998</v>
      </c>
      <c r="P207" s="88">
        <v>0.41518068949999998</v>
      </c>
      <c r="Q207" s="88">
        <v>0.22122492098999999</v>
      </c>
      <c r="R207" s="88"/>
      <c r="S207" s="88"/>
      <c r="T207" s="89">
        <v>0.32633876111999999</v>
      </c>
      <c r="U207" s="71"/>
      <c r="V207" s="90">
        <v>0.16912254231000001</v>
      </c>
      <c r="W207" s="91">
        <v>1.7479275549000001E-2</v>
      </c>
      <c r="X207" s="91">
        <v>4.6647230321000002E-2</v>
      </c>
      <c r="Y207" s="91">
        <v>-4.4983183856000003E-2</v>
      </c>
      <c r="Z207" s="91">
        <v>0.11995967741999999</v>
      </c>
      <c r="AA207" s="91">
        <v>-3.1265326140999999E-2</v>
      </c>
      <c r="AB207" s="91">
        <v>0.32633876111999999</v>
      </c>
      <c r="AC207" s="91">
        <v>-0.11439329065000001</v>
      </c>
      <c r="AD207" s="92">
        <v>10</v>
      </c>
      <c r="AE207" s="91"/>
      <c r="AF207" s="93">
        <v>1.8466117498000001</v>
      </c>
      <c r="AG207" s="94"/>
      <c r="AH207" s="94"/>
      <c r="AI207" s="85">
        <v>-7.2607260726000003E-2</v>
      </c>
      <c r="AJ207" s="83">
        <v>45205</v>
      </c>
      <c r="AK207" s="83">
        <v>45225</v>
      </c>
      <c r="AL207" s="81">
        <v>38</v>
      </c>
      <c r="AM207" s="95">
        <v>45264</v>
      </c>
    </row>
    <row r="208" spans="2:39" ht="15.6" x14ac:dyDescent="0.3">
      <c r="B208" s="111" t="s">
        <v>75</v>
      </c>
      <c r="C208" s="112" t="s">
        <v>144</v>
      </c>
      <c r="D208" s="113" t="s">
        <v>115</v>
      </c>
      <c r="E208" s="114">
        <v>45554</v>
      </c>
      <c r="F208" s="115">
        <v>48.4</v>
      </c>
      <c r="G208" s="115">
        <v>50.82</v>
      </c>
      <c r="H208" s="116">
        <f t="shared" si="3"/>
        <v>0.95238095238095233</v>
      </c>
      <c r="I208" s="114">
        <v>45534</v>
      </c>
      <c r="J208" s="117">
        <v>287.45218144</v>
      </c>
      <c r="K208" s="71"/>
      <c r="L208" s="118">
        <v>1.6166281755000001E-2</v>
      </c>
      <c r="M208" s="119">
        <v>1.6166281755000001E-2</v>
      </c>
      <c r="N208" s="119">
        <v>8.1915043389000006E-2</v>
      </c>
      <c r="O208" s="119">
        <v>0.27172249858999997</v>
      </c>
      <c r="P208" s="119">
        <v>0.48516952219999998</v>
      </c>
      <c r="Q208" s="119">
        <v>3.2996427080000001E-2</v>
      </c>
      <c r="R208" s="119"/>
      <c r="S208" s="119"/>
      <c r="T208" s="120">
        <v>0.26839375100000001</v>
      </c>
      <c r="U208" s="71"/>
      <c r="V208" s="121">
        <v>0.19645507313999999</v>
      </c>
      <c r="W208" s="122">
        <v>2.0239272321999999E-2</v>
      </c>
      <c r="X208" s="122">
        <v>4.0115798180000002E-2</v>
      </c>
      <c r="Y208" s="122">
        <v>-6.1314791404000001E-2</v>
      </c>
      <c r="Z208" s="122">
        <v>7.1186440680000004E-2</v>
      </c>
      <c r="AA208" s="122">
        <v>-4.7619047618000003E-2</v>
      </c>
      <c r="AB208" s="122">
        <v>0.26839375100000001</v>
      </c>
      <c r="AC208" s="122">
        <v>-0.18659849019999999</v>
      </c>
      <c r="AD208" s="123">
        <v>9</v>
      </c>
      <c r="AE208" s="122"/>
      <c r="AF208" s="124">
        <v>0.82022810734999996</v>
      </c>
      <c r="AG208" s="125"/>
      <c r="AH208" s="125"/>
      <c r="AI208" s="116">
        <v>-0.1143141153</v>
      </c>
      <c r="AJ208" s="114">
        <v>45504</v>
      </c>
      <c r="AK208" s="114">
        <v>45510</v>
      </c>
      <c r="AL208" s="112">
        <v>22</v>
      </c>
      <c r="AM208" s="126">
        <v>45534</v>
      </c>
    </row>
    <row r="209" spans="2:39" ht="15.6" x14ac:dyDescent="0.3">
      <c r="B209" s="63" t="s">
        <v>76</v>
      </c>
      <c r="C209" s="81" t="s">
        <v>145</v>
      </c>
      <c r="D209" s="82" t="s">
        <v>116</v>
      </c>
      <c r="E209" s="83">
        <v>45554</v>
      </c>
      <c r="F209" s="84">
        <v>75.010000000000005</v>
      </c>
      <c r="G209" s="84">
        <v>88.215134345999999</v>
      </c>
      <c r="H209" s="85">
        <f t="shared" si="3"/>
        <v>0.85030760941533656</v>
      </c>
      <c r="I209" s="83">
        <v>45390</v>
      </c>
      <c r="J209" s="86">
        <v>51.185925417999997</v>
      </c>
      <c r="K209" s="71"/>
      <c r="L209" s="87">
        <v>-2.1285087140999999E-3</v>
      </c>
      <c r="M209" s="88">
        <v>-4.8337985282E-2</v>
      </c>
      <c r="N209" s="88"/>
      <c r="O209" s="88">
        <v>5.6183213507999999E-2</v>
      </c>
      <c r="P209" s="88">
        <v>0.28056167910000002</v>
      </c>
      <c r="Q209" s="88">
        <v>0.18259917264</v>
      </c>
      <c r="R209" s="88"/>
      <c r="S209" s="88"/>
      <c r="T209" s="89">
        <v>-8.3649081116000001E-2</v>
      </c>
      <c r="U209" s="71"/>
      <c r="V209" s="90"/>
      <c r="W209" s="91"/>
      <c r="X209" s="91">
        <v>5.8550069104999998E-2</v>
      </c>
      <c r="Y209" s="91">
        <v>-0.10592228464</v>
      </c>
      <c r="Z209" s="91">
        <v>0.10262356862999999</v>
      </c>
      <c r="AA209" s="91">
        <v>-8.8684107001000004E-2</v>
      </c>
      <c r="AB209" s="91">
        <v>0.29235305937</v>
      </c>
      <c r="AC209" s="91">
        <v>-8.3649081116000001E-2</v>
      </c>
      <c r="AD209" s="92">
        <v>7</v>
      </c>
      <c r="AE209" s="91"/>
      <c r="AF209" s="93"/>
      <c r="AG209" s="94"/>
      <c r="AH209" s="94"/>
      <c r="AI209" s="85">
        <v>-0.18823452993000001</v>
      </c>
      <c r="AJ209" s="83">
        <v>45390</v>
      </c>
      <c r="AK209" s="83">
        <v>45545</v>
      </c>
      <c r="AL209" s="81"/>
      <c r="AM209" s="95"/>
    </row>
    <row r="210" spans="2:39" ht="15.6" x14ac:dyDescent="0.3">
      <c r="B210" s="111" t="s">
        <v>544</v>
      </c>
      <c r="C210" s="112" t="s">
        <v>743</v>
      </c>
      <c r="D210" s="113" t="s">
        <v>914</v>
      </c>
      <c r="E210" s="114">
        <v>45554</v>
      </c>
      <c r="F210" s="115">
        <v>64.680000000000007</v>
      </c>
      <c r="G210" s="115">
        <v>64.849999999999994</v>
      </c>
      <c r="H210" s="116">
        <f t="shared" si="3"/>
        <v>0.99737856592135721</v>
      </c>
      <c r="I210" s="114">
        <v>45547</v>
      </c>
      <c r="J210" s="117">
        <v>6.1849168128000001</v>
      </c>
      <c r="K210" s="71"/>
      <c r="L210" s="118"/>
      <c r="M210" s="119">
        <v>6.4165844026999999E-2</v>
      </c>
      <c r="N210" s="119">
        <v>0.20672082489999999</v>
      </c>
      <c r="O210" s="119">
        <v>0.33687239130000002</v>
      </c>
      <c r="P210" s="119"/>
      <c r="Q210" s="119"/>
      <c r="R210" s="119"/>
      <c r="S210" s="119"/>
      <c r="T210" s="120"/>
      <c r="U210" s="71"/>
      <c r="V210" s="121"/>
      <c r="W210" s="122"/>
      <c r="X210" s="122"/>
      <c r="Y210" s="122"/>
      <c r="Z210" s="122">
        <v>6.4165844026999999E-2</v>
      </c>
      <c r="AA210" s="122">
        <v>-1.07421875E-2</v>
      </c>
      <c r="AB210" s="122">
        <v>0.33687239130000002</v>
      </c>
      <c r="AC210" s="122">
        <v>0.33687239130000002</v>
      </c>
      <c r="AD210" s="123"/>
      <c r="AE210" s="122"/>
      <c r="AF210" s="124"/>
      <c r="AG210" s="125"/>
      <c r="AH210" s="125"/>
      <c r="AI210" s="116">
        <v>-4.1341145832999998E-2</v>
      </c>
      <c r="AJ210" s="114">
        <v>45490</v>
      </c>
      <c r="AK210" s="114">
        <v>45510</v>
      </c>
      <c r="AL210" s="112">
        <v>35</v>
      </c>
      <c r="AM210" s="126">
        <v>45539</v>
      </c>
    </row>
    <row r="211" spans="2:39" ht="15.6" x14ac:dyDescent="0.3">
      <c r="B211" s="63" t="s">
        <v>315</v>
      </c>
      <c r="C211" s="81" t="s">
        <v>406</v>
      </c>
      <c r="D211" s="82" t="s">
        <v>361</v>
      </c>
      <c r="E211" s="83">
        <v>44623</v>
      </c>
      <c r="F211" s="84"/>
      <c r="G211" s="84"/>
      <c r="H211" s="85" t="str">
        <f t="shared" si="3"/>
        <v/>
      </c>
      <c r="I211" s="83"/>
      <c r="J211" s="86">
        <v>0</v>
      </c>
      <c r="K211" s="71"/>
      <c r="L211" s="87"/>
      <c r="M211" s="88"/>
      <c r="N211" s="88"/>
      <c r="O211" s="88"/>
      <c r="P211" s="88"/>
      <c r="Q211" s="88"/>
      <c r="R211" s="88"/>
      <c r="S211" s="88"/>
      <c r="T211" s="89"/>
      <c r="U211" s="71"/>
      <c r="V211" s="90"/>
      <c r="W211" s="91"/>
      <c r="X211" s="91"/>
      <c r="Y211" s="91"/>
      <c r="Z211" s="91"/>
      <c r="AA211" s="91"/>
      <c r="AB211" s="91">
        <v>-0.70048555529000001</v>
      </c>
      <c r="AC211" s="91">
        <v>-0.70048555529000001</v>
      </c>
      <c r="AD211" s="92"/>
      <c r="AE211" s="91"/>
      <c r="AF211" s="93"/>
      <c r="AG211" s="94"/>
      <c r="AH211" s="94"/>
      <c r="AI211" s="85"/>
      <c r="AJ211" s="83"/>
      <c r="AK211" s="83"/>
      <c r="AL211" s="81"/>
      <c r="AM211" s="95"/>
    </row>
    <row r="212" spans="2:39" ht="15.6" x14ac:dyDescent="0.3">
      <c r="B212" s="111" t="s">
        <v>545</v>
      </c>
      <c r="C212" s="112" t="s">
        <v>744</v>
      </c>
      <c r="D212" s="113" t="s">
        <v>915</v>
      </c>
      <c r="E212" s="114">
        <v>45551</v>
      </c>
      <c r="F212" s="115"/>
      <c r="G212" s="115">
        <v>58.92</v>
      </c>
      <c r="H212" s="116">
        <f t="shared" si="3"/>
        <v>0</v>
      </c>
      <c r="I212" s="114">
        <v>45497</v>
      </c>
      <c r="J212" s="117">
        <v>2.4756487251000001</v>
      </c>
      <c r="K212" s="71"/>
      <c r="L212" s="118"/>
      <c r="M212" s="119">
        <v>-1.0537407796999999E-3</v>
      </c>
      <c r="N212" s="119"/>
      <c r="O212" s="119">
        <v>0.21391694098</v>
      </c>
      <c r="P212" s="119"/>
      <c r="Q212" s="119"/>
      <c r="R212" s="119"/>
      <c r="S212" s="119"/>
      <c r="T212" s="120"/>
      <c r="U212" s="71"/>
      <c r="V212" s="121"/>
      <c r="W212" s="122"/>
      <c r="X212" s="122">
        <v>2.0393686824000001E-2</v>
      </c>
      <c r="Y212" s="122">
        <v>-3.6869565217000001E-2</v>
      </c>
      <c r="Z212" s="122">
        <v>0.14989384288999999</v>
      </c>
      <c r="AA212" s="122">
        <v>-3.2290958532000001E-2</v>
      </c>
      <c r="AB212" s="122">
        <v>6.4642811972999994E-2</v>
      </c>
      <c r="AC212" s="122">
        <v>2.7071589657E-2</v>
      </c>
      <c r="AD212" s="123"/>
      <c r="AE212" s="122"/>
      <c r="AF212" s="124"/>
      <c r="AG212" s="125"/>
      <c r="AH212" s="125"/>
      <c r="AI212" s="116">
        <v>-5.7535641546999999E-2</v>
      </c>
      <c r="AJ212" s="114">
        <v>45497</v>
      </c>
      <c r="AK212" s="114">
        <v>45513</v>
      </c>
      <c r="AL212" s="112"/>
      <c r="AM212" s="126"/>
    </row>
    <row r="213" spans="2:39" ht="15.6" x14ac:dyDescent="0.3">
      <c r="B213" s="63" t="s">
        <v>77</v>
      </c>
      <c r="C213" s="81" t="s">
        <v>146</v>
      </c>
      <c r="D213" s="82" t="s">
        <v>117</v>
      </c>
      <c r="E213" s="83">
        <v>45554</v>
      </c>
      <c r="F213" s="84">
        <v>43.37</v>
      </c>
      <c r="G213" s="84">
        <v>47.35</v>
      </c>
      <c r="H213" s="85">
        <f t="shared" si="3"/>
        <v>0.91594508975712774</v>
      </c>
      <c r="I213" s="83">
        <v>45476</v>
      </c>
      <c r="J213" s="86">
        <v>138.94277744999999</v>
      </c>
      <c r="K213" s="71"/>
      <c r="L213" s="87"/>
      <c r="M213" s="88">
        <v>-3.3429908624999997E-2</v>
      </c>
      <c r="N213" s="88">
        <v>5.9355153883999999E-2</v>
      </c>
      <c r="O213" s="88">
        <v>0.15062244463999999</v>
      </c>
      <c r="P213" s="88">
        <v>0.27413681621000002</v>
      </c>
      <c r="Q213" s="88">
        <v>-0.18369936444000001</v>
      </c>
      <c r="R213" s="88"/>
      <c r="S213" s="88"/>
      <c r="T213" s="89"/>
      <c r="U213" s="71"/>
      <c r="V213" s="90"/>
      <c r="W213" s="91"/>
      <c r="X213" s="91">
        <v>4.5558739252999997E-2</v>
      </c>
      <c r="Y213" s="91">
        <v>-4.5280468573999998E-2</v>
      </c>
      <c r="Z213" s="91">
        <v>0.12084417460999999</v>
      </c>
      <c r="AA213" s="91">
        <v>-6.7152103559999995E-2</v>
      </c>
      <c r="AB213" s="91">
        <v>0.10259596419</v>
      </c>
      <c r="AC213" s="91">
        <v>-0.29139479435999999</v>
      </c>
      <c r="AD213" s="92">
        <v>7</v>
      </c>
      <c r="AE213" s="91"/>
      <c r="AF213" s="93"/>
      <c r="AG213" s="94"/>
      <c r="AH213" s="94"/>
      <c r="AI213" s="85">
        <v>-0.11383315733</v>
      </c>
      <c r="AJ213" s="83">
        <v>45476</v>
      </c>
      <c r="AK213" s="83">
        <v>45510</v>
      </c>
      <c r="AL213" s="81"/>
      <c r="AM213" s="95"/>
    </row>
    <row r="214" spans="2:39" ht="15.6" x14ac:dyDescent="0.3">
      <c r="B214" s="111" t="s">
        <v>78</v>
      </c>
      <c r="C214" s="112" t="s">
        <v>147</v>
      </c>
      <c r="D214" s="113" t="s">
        <v>160</v>
      </c>
      <c r="E214" s="114">
        <v>45551</v>
      </c>
      <c r="F214" s="115"/>
      <c r="G214" s="115">
        <v>63.24</v>
      </c>
      <c r="H214" s="116">
        <f t="shared" si="3"/>
        <v>0</v>
      </c>
      <c r="I214" s="114">
        <v>45551</v>
      </c>
      <c r="J214" s="117">
        <v>0.58837374501999995</v>
      </c>
      <c r="K214" s="71"/>
      <c r="L214" s="118"/>
      <c r="M214" s="119"/>
      <c r="N214" s="119"/>
      <c r="O214" s="119">
        <v>0.40611731913999999</v>
      </c>
      <c r="P214" s="119">
        <v>0.68819557959</v>
      </c>
      <c r="Q214" s="119"/>
      <c r="R214" s="119"/>
      <c r="S214" s="119"/>
      <c r="T214" s="120">
        <v>0.28636102684999998</v>
      </c>
      <c r="U214" s="71"/>
      <c r="V214" s="121"/>
      <c r="W214" s="122"/>
      <c r="X214" s="122">
        <v>2.8270412642E-2</v>
      </c>
      <c r="Y214" s="122">
        <v>-1.0644831114000001E-2</v>
      </c>
      <c r="Z214" s="122">
        <v>0.10093791871</v>
      </c>
      <c r="AA214" s="122">
        <v>-2.6002822011000001E-2</v>
      </c>
      <c r="AB214" s="122">
        <v>0.28636102684999998</v>
      </c>
      <c r="AC214" s="122">
        <v>-5.7432839765E-2</v>
      </c>
      <c r="AD214" s="123">
        <v>9</v>
      </c>
      <c r="AE214" s="122"/>
      <c r="AF214" s="124"/>
      <c r="AG214" s="125"/>
      <c r="AH214" s="125"/>
      <c r="AI214" s="116">
        <v>-4.6582498912000003E-2</v>
      </c>
      <c r="AJ214" s="114">
        <v>45201</v>
      </c>
      <c r="AK214" s="114">
        <v>45225</v>
      </c>
      <c r="AL214" s="112">
        <v>29</v>
      </c>
      <c r="AM214" s="126">
        <v>45244</v>
      </c>
    </row>
    <row r="215" spans="2:39" ht="15.6" x14ac:dyDescent="0.3">
      <c r="B215" s="63" t="s">
        <v>200</v>
      </c>
      <c r="C215" s="81" t="s">
        <v>236</v>
      </c>
      <c r="D215" s="82" t="s">
        <v>271</v>
      </c>
      <c r="E215" s="83">
        <v>45551</v>
      </c>
      <c r="F215" s="84"/>
      <c r="G215" s="84">
        <v>60.12</v>
      </c>
      <c r="H215" s="85">
        <f t="shared" si="3"/>
        <v>0</v>
      </c>
      <c r="I215" s="83">
        <v>45534</v>
      </c>
      <c r="J215" s="86">
        <v>2.8007322311</v>
      </c>
      <c r="K215" s="71"/>
      <c r="L215" s="87"/>
      <c r="M215" s="88">
        <v>2.5631768953000001E-2</v>
      </c>
      <c r="N215" s="88"/>
      <c r="O215" s="88">
        <v>0.30065797719999998</v>
      </c>
      <c r="P215" s="88">
        <v>0.39833481314000002</v>
      </c>
      <c r="Q215" s="88">
        <v>0.14406363992999999</v>
      </c>
      <c r="R215" s="88"/>
      <c r="S215" s="88"/>
      <c r="T215" s="89">
        <v>0.22637440931</v>
      </c>
      <c r="U215" s="71"/>
      <c r="V215" s="90"/>
      <c r="W215" s="91"/>
      <c r="X215" s="91">
        <v>3.0030030031E-2</v>
      </c>
      <c r="Y215" s="91">
        <v>-2.3221525986E-2</v>
      </c>
      <c r="Z215" s="91">
        <v>8.9153046062999994E-2</v>
      </c>
      <c r="AA215" s="91">
        <v>-5.4890219561E-2</v>
      </c>
      <c r="AB215" s="91">
        <v>0.22637440931</v>
      </c>
      <c r="AC215" s="91">
        <v>-0.19678990472999999</v>
      </c>
      <c r="AD215" s="92">
        <v>8</v>
      </c>
      <c r="AE215" s="91"/>
      <c r="AF215" s="93"/>
      <c r="AG215" s="94"/>
      <c r="AH215" s="94"/>
      <c r="AI215" s="85">
        <v>-7.9876434243999997E-2</v>
      </c>
      <c r="AJ215" s="83">
        <v>45205</v>
      </c>
      <c r="AK215" s="83">
        <v>45226</v>
      </c>
      <c r="AL215" s="81">
        <v>43</v>
      </c>
      <c r="AM215" s="95">
        <v>45271</v>
      </c>
    </row>
    <row r="216" spans="2:39" ht="15.6" x14ac:dyDescent="0.3">
      <c r="B216" s="111" t="s">
        <v>79</v>
      </c>
      <c r="C216" s="112" t="s">
        <v>148</v>
      </c>
      <c r="D216" s="113" t="s">
        <v>161</v>
      </c>
      <c r="E216" s="114">
        <v>45552</v>
      </c>
      <c r="F216" s="115"/>
      <c r="G216" s="115">
        <v>51.75</v>
      </c>
      <c r="H216" s="116">
        <f t="shared" si="3"/>
        <v>0</v>
      </c>
      <c r="I216" s="114">
        <v>45484</v>
      </c>
      <c r="J216" s="117">
        <v>20.583318684999998</v>
      </c>
      <c r="K216" s="71"/>
      <c r="L216" s="118"/>
      <c r="M216" s="119">
        <v>-2.5458248472000001E-2</v>
      </c>
      <c r="N216" s="119"/>
      <c r="O216" s="119">
        <v>0.43053656639999999</v>
      </c>
      <c r="P216" s="119">
        <v>0.30486787732999998</v>
      </c>
      <c r="Q216" s="119">
        <v>-4.2740905742999998E-2</v>
      </c>
      <c r="R216" s="119"/>
      <c r="S216" s="119"/>
      <c r="T216" s="120">
        <v>0.29289381248000002</v>
      </c>
      <c r="U216" s="71"/>
      <c r="V216" s="121"/>
      <c r="W216" s="122"/>
      <c r="X216" s="122">
        <v>4.2571867456000001E-2</v>
      </c>
      <c r="Y216" s="122">
        <v>-0.11002014098</v>
      </c>
      <c r="Z216" s="122">
        <v>0.11067961165</v>
      </c>
      <c r="AA216" s="122">
        <v>-5.6585173502E-2</v>
      </c>
      <c r="AB216" s="122">
        <v>0.35524038712</v>
      </c>
      <c r="AC216" s="122">
        <v>-0.43241074058000001</v>
      </c>
      <c r="AD216" s="123">
        <v>9</v>
      </c>
      <c r="AE216" s="122"/>
      <c r="AF216" s="124"/>
      <c r="AG216" s="125"/>
      <c r="AH216" s="125"/>
      <c r="AI216" s="116">
        <v>-0.12367149758</v>
      </c>
      <c r="AJ216" s="114">
        <v>45484</v>
      </c>
      <c r="AK216" s="114">
        <v>45510</v>
      </c>
      <c r="AL216" s="112"/>
      <c r="AM216" s="126"/>
    </row>
    <row r="217" spans="2:39" ht="15.6" x14ac:dyDescent="0.3">
      <c r="B217" s="63" t="s">
        <v>80</v>
      </c>
      <c r="C217" s="81" t="s">
        <v>149</v>
      </c>
      <c r="D217" s="82" t="s">
        <v>162</v>
      </c>
      <c r="E217" s="83">
        <v>45553</v>
      </c>
      <c r="F217" s="84"/>
      <c r="G217" s="84">
        <v>69.3</v>
      </c>
      <c r="H217" s="85">
        <f t="shared" si="3"/>
        <v>0</v>
      </c>
      <c r="I217" s="83">
        <v>45538</v>
      </c>
      <c r="J217" s="86">
        <v>155.73888653</v>
      </c>
      <c r="K217" s="71"/>
      <c r="L217" s="87"/>
      <c r="M217" s="88">
        <v>1.0201020099999999E-2</v>
      </c>
      <c r="N217" s="88">
        <v>0.21958808262000001</v>
      </c>
      <c r="O217" s="88">
        <v>0.31496815771999997</v>
      </c>
      <c r="P217" s="88">
        <v>0.44586210624</v>
      </c>
      <c r="Q217" s="88">
        <v>0.26700717339000002</v>
      </c>
      <c r="R217" s="88"/>
      <c r="S217" s="88"/>
      <c r="T217" s="89">
        <v>0.27249467109999997</v>
      </c>
      <c r="U217" s="71"/>
      <c r="V217" s="90"/>
      <c r="W217" s="91"/>
      <c r="X217" s="91">
        <v>2.6873886999999999E-2</v>
      </c>
      <c r="Y217" s="91">
        <v>-5.6012884754E-2</v>
      </c>
      <c r="Z217" s="91">
        <v>6.4391000776999996E-2</v>
      </c>
      <c r="AA217" s="91">
        <v>-3.0056710774999999E-2</v>
      </c>
      <c r="AB217" s="91">
        <v>0.27249467109999997</v>
      </c>
      <c r="AC217" s="91">
        <v>-9.2401090648999998E-2</v>
      </c>
      <c r="AD217" s="92">
        <v>10</v>
      </c>
      <c r="AE217" s="91"/>
      <c r="AF217" s="93"/>
      <c r="AG217" s="94"/>
      <c r="AH217" s="94"/>
      <c r="AI217" s="85">
        <v>-7.6681448634000005E-2</v>
      </c>
      <c r="AJ217" s="83">
        <v>45209</v>
      </c>
      <c r="AK217" s="83">
        <v>45226</v>
      </c>
      <c r="AL217" s="81">
        <v>30</v>
      </c>
      <c r="AM217" s="95">
        <v>45254</v>
      </c>
    </row>
    <row r="218" spans="2:39" ht="15.6" x14ac:dyDescent="0.3">
      <c r="B218" s="111" t="s">
        <v>546</v>
      </c>
      <c r="C218" s="112" t="s">
        <v>745</v>
      </c>
      <c r="D218" s="113" t="s">
        <v>916</v>
      </c>
      <c r="E218" s="114">
        <v>45548</v>
      </c>
      <c r="F218" s="115"/>
      <c r="G218" s="115"/>
      <c r="H218" s="116" t="str">
        <f t="shared" si="3"/>
        <v/>
      </c>
      <c r="I218" s="114"/>
      <c r="J218" s="117"/>
      <c r="K218" s="71"/>
      <c r="L218" s="118"/>
      <c r="M218" s="119">
        <v>4.34016656E-2</v>
      </c>
      <c r="N218" s="119"/>
      <c r="O218" s="119"/>
      <c r="P218" s="119"/>
      <c r="Q218" s="119"/>
      <c r="R218" s="119"/>
      <c r="S218" s="119"/>
      <c r="T218" s="120"/>
      <c r="U218" s="71"/>
      <c r="V218" s="121"/>
      <c r="W218" s="122"/>
      <c r="X218" s="122">
        <v>-6.0490289715999998E-3</v>
      </c>
      <c r="Y218" s="122">
        <v>-6.0490289715999998E-3</v>
      </c>
      <c r="Z218" s="122">
        <v>1.3849984437E-2</v>
      </c>
      <c r="AA218" s="122">
        <v>-3.7209302326999998E-3</v>
      </c>
      <c r="AB218" s="122"/>
      <c r="AC218" s="122"/>
      <c r="AD218" s="123"/>
      <c r="AE218" s="122"/>
      <c r="AF218" s="124"/>
      <c r="AG218" s="125"/>
      <c r="AH218" s="125"/>
      <c r="AI218" s="116">
        <v>-4.5581395348999999E-2</v>
      </c>
      <c r="AJ218" s="114">
        <v>45499</v>
      </c>
      <c r="AK218" s="114">
        <v>45513</v>
      </c>
      <c r="AL218" s="112">
        <v>35</v>
      </c>
      <c r="AM218" s="126">
        <v>45548</v>
      </c>
    </row>
    <row r="219" spans="2:39" ht="15.6" x14ac:dyDescent="0.3">
      <c r="B219" s="63" t="s">
        <v>81</v>
      </c>
      <c r="C219" s="81" t="s">
        <v>150</v>
      </c>
      <c r="D219" s="82" t="s">
        <v>163</v>
      </c>
      <c r="E219" s="83">
        <v>45554</v>
      </c>
      <c r="F219" s="84">
        <v>68.3</v>
      </c>
      <c r="G219" s="84">
        <v>69</v>
      </c>
      <c r="H219" s="85">
        <f t="shared" si="3"/>
        <v>0.98985507246376803</v>
      </c>
      <c r="I219" s="83">
        <v>45539</v>
      </c>
      <c r="J219" s="86">
        <v>1917.8257552</v>
      </c>
      <c r="K219" s="71"/>
      <c r="L219" s="87">
        <v>7.8205695736000003E-3</v>
      </c>
      <c r="M219" s="88">
        <v>3.2033847083E-2</v>
      </c>
      <c r="N219" s="88">
        <v>0.20550515159999999</v>
      </c>
      <c r="O219" s="88">
        <v>0.45144118751000001</v>
      </c>
      <c r="P219" s="88">
        <v>0.55208405399000005</v>
      </c>
      <c r="Q219" s="88">
        <v>0.30011371781000001</v>
      </c>
      <c r="R219" s="88"/>
      <c r="S219" s="88"/>
      <c r="T219" s="89">
        <v>0.34628543916999999</v>
      </c>
      <c r="U219" s="71"/>
      <c r="V219" s="90"/>
      <c r="W219" s="91"/>
      <c r="X219" s="91">
        <v>0.14923384410000001</v>
      </c>
      <c r="Y219" s="91">
        <v>-0.12833914053000001</v>
      </c>
      <c r="Z219" s="91">
        <v>0.13757495003</v>
      </c>
      <c r="AA219" s="91">
        <v>-0.10481586402</v>
      </c>
      <c r="AB219" s="91">
        <v>0.36774990801000002</v>
      </c>
      <c r="AC219" s="91">
        <v>-0.25661753879999999</v>
      </c>
      <c r="AD219" s="92">
        <v>10</v>
      </c>
      <c r="AE219" s="91"/>
      <c r="AF219" s="93"/>
      <c r="AG219" s="94"/>
      <c r="AH219" s="94"/>
      <c r="AI219" s="85">
        <v>-0.12833914053000001</v>
      </c>
      <c r="AJ219" s="83">
        <v>45533</v>
      </c>
      <c r="AK219" s="83">
        <v>45534</v>
      </c>
      <c r="AL219" s="81">
        <v>2</v>
      </c>
      <c r="AM219" s="95">
        <v>45537</v>
      </c>
    </row>
    <row r="220" spans="2:39" ht="15.6" x14ac:dyDescent="0.3">
      <c r="B220" s="111" t="s">
        <v>316</v>
      </c>
      <c r="C220" s="112" t="s">
        <v>407</v>
      </c>
      <c r="D220" s="113" t="s">
        <v>362</v>
      </c>
      <c r="E220" s="114">
        <v>45411</v>
      </c>
      <c r="F220" s="115"/>
      <c r="G220" s="115">
        <v>54.096685342999997</v>
      </c>
      <c r="H220" s="116">
        <f t="shared" si="3"/>
        <v>0</v>
      </c>
      <c r="I220" s="114">
        <v>45377</v>
      </c>
      <c r="J220" s="117">
        <v>2.9186055777000001E-3</v>
      </c>
      <c r="K220" s="71"/>
      <c r="L220" s="118"/>
      <c r="M220" s="119"/>
      <c r="N220" s="119"/>
      <c r="O220" s="119"/>
      <c r="P220" s="119"/>
      <c r="Q220" s="119"/>
      <c r="R220" s="119"/>
      <c r="S220" s="119"/>
      <c r="T220" s="120"/>
      <c r="U220" s="71"/>
      <c r="V220" s="121"/>
      <c r="W220" s="122"/>
      <c r="X220" s="122"/>
      <c r="Y220" s="122"/>
      <c r="Z220" s="122">
        <v>6.2134905988999997E-2</v>
      </c>
      <c r="AA220" s="122">
        <v>-5.7185021214999996E-3</v>
      </c>
      <c r="AB220" s="122">
        <v>0.19425010344999999</v>
      </c>
      <c r="AC220" s="122">
        <v>-0.17147875435000001</v>
      </c>
      <c r="AD220" s="123"/>
      <c r="AE220" s="122"/>
      <c r="AF220" s="124"/>
      <c r="AG220" s="125"/>
      <c r="AH220" s="125"/>
      <c r="AI220" s="116">
        <v>-1.4019553588E-2</v>
      </c>
      <c r="AJ220" s="114">
        <v>45377</v>
      </c>
      <c r="AK220" s="114">
        <v>45404</v>
      </c>
      <c r="AL220" s="112"/>
      <c r="AM220" s="126"/>
    </row>
    <row r="221" spans="2:39" ht="15.6" x14ac:dyDescent="0.3">
      <c r="B221" s="63" t="s">
        <v>317</v>
      </c>
      <c r="C221" s="81" t="s">
        <v>408</v>
      </c>
      <c r="D221" s="82" t="s">
        <v>363</v>
      </c>
      <c r="E221" s="83">
        <v>45551</v>
      </c>
      <c r="F221" s="84"/>
      <c r="G221" s="84">
        <v>58.22</v>
      </c>
      <c r="H221" s="85">
        <f t="shared" si="3"/>
        <v>0</v>
      </c>
      <c r="I221" s="83">
        <v>45537</v>
      </c>
      <c r="J221" s="86">
        <v>633.35815668999999</v>
      </c>
      <c r="K221" s="71"/>
      <c r="L221" s="87"/>
      <c r="M221" s="88">
        <v>3.0668127053999999E-2</v>
      </c>
      <c r="N221" s="88">
        <v>0.18604367212</v>
      </c>
      <c r="O221" s="88">
        <v>0.41775784904000002</v>
      </c>
      <c r="P221" s="88"/>
      <c r="Q221" s="88">
        <v>0.26282858557</v>
      </c>
      <c r="R221" s="88"/>
      <c r="S221" s="88"/>
      <c r="T221" s="89"/>
      <c r="U221" s="71"/>
      <c r="V221" s="90"/>
      <c r="W221" s="91"/>
      <c r="X221" s="91">
        <v>2.4234693878000001E-2</v>
      </c>
      <c r="Y221" s="91">
        <v>-1.9924424595999999E-2</v>
      </c>
      <c r="Z221" s="91">
        <v>8.5495204965000002E-2</v>
      </c>
      <c r="AA221" s="91">
        <v>-2.2597467098E-2</v>
      </c>
      <c r="AB221" s="91">
        <v>0.31595164006999998</v>
      </c>
      <c r="AC221" s="91">
        <v>-0.24746722048</v>
      </c>
      <c r="AD221" s="92">
        <v>10</v>
      </c>
      <c r="AE221" s="91"/>
      <c r="AF221" s="93"/>
      <c r="AG221" s="94"/>
      <c r="AH221" s="94"/>
      <c r="AI221" s="85">
        <v>-6.9591261451999994E-2</v>
      </c>
      <c r="AJ221" s="83">
        <v>45504</v>
      </c>
      <c r="AK221" s="83">
        <v>45513</v>
      </c>
      <c r="AL221" s="81">
        <v>23</v>
      </c>
      <c r="AM221" s="95">
        <v>45537</v>
      </c>
    </row>
    <row r="222" spans="2:39" ht="15.6" x14ac:dyDescent="0.3">
      <c r="B222" s="111" t="s">
        <v>82</v>
      </c>
      <c r="C222" s="112" t="s">
        <v>151</v>
      </c>
      <c r="D222" s="113" t="s">
        <v>164</v>
      </c>
      <c r="E222" s="114">
        <v>45554</v>
      </c>
      <c r="F222" s="115">
        <v>54.09</v>
      </c>
      <c r="G222" s="115">
        <v>56.17</v>
      </c>
      <c r="H222" s="116">
        <f t="shared" si="3"/>
        <v>0.96296955670286633</v>
      </c>
      <c r="I222" s="114">
        <v>45504</v>
      </c>
      <c r="J222" s="117">
        <v>135.13971907999999</v>
      </c>
      <c r="K222" s="71"/>
      <c r="L222" s="118">
        <v>1.4812071839999999E-3</v>
      </c>
      <c r="M222" s="119">
        <v>2.4625876113999998E-2</v>
      </c>
      <c r="N222" s="119">
        <v>0.18823310427000001</v>
      </c>
      <c r="O222" s="119">
        <v>0.32714820454999999</v>
      </c>
      <c r="P222" s="119">
        <v>0.29656609501999998</v>
      </c>
      <c r="Q222" s="119">
        <v>-0.10181719597</v>
      </c>
      <c r="R222" s="119"/>
      <c r="S222" s="119"/>
      <c r="T222" s="120">
        <v>0.25811292188000001</v>
      </c>
      <c r="U222" s="71"/>
      <c r="V222" s="121"/>
      <c r="W222" s="122"/>
      <c r="X222" s="122">
        <v>8.6559802712000006E-2</v>
      </c>
      <c r="Y222" s="122">
        <v>-8.7137891078000004E-2</v>
      </c>
      <c r="Z222" s="122">
        <v>9.9248120300999998E-2</v>
      </c>
      <c r="AA222" s="122">
        <v>-7.0295338050999995E-2</v>
      </c>
      <c r="AB222" s="122">
        <v>0.25811292188000001</v>
      </c>
      <c r="AC222" s="122">
        <v>-0.19094133309</v>
      </c>
      <c r="AD222" s="123">
        <v>8</v>
      </c>
      <c r="AE222" s="122"/>
      <c r="AF222" s="124"/>
      <c r="AG222" s="125"/>
      <c r="AH222" s="125"/>
      <c r="AI222" s="116">
        <v>-0.14570729268999999</v>
      </c>
      <c r="AJ222" s="114">
        <v>45195</v>
      </c>
      <c r="AK222" s="114">
        <v>45226</v>
      </c>
      <c r="AL222" s="112">
        <v>64</v>
      </c>
      <c r="AM222" s="126">
        <v>45293</v>
      </c>
    </row>
    <row r="223" spans="2:39" ht="15.6" x14ac:dyDescent="0.3">
      <c r="B223" s="63" t="s">
        <v>547</v>
      </c>
      <c r="C223" s="81" t="s">
        <v>746</v>
      </c>
      <c r="D223" s="82" t="s">
        <v>917</v>
      </c>
      <c r="E223" s="83">
        <v>45349</v>
      </c>
      <c r="F223" s="84"/>
      <c r="G223" s="84">
        <v>52.137766601000003</v>
      </c>
      <c r="H223" s="85">
        <f t="shared" si="3"/>
        <v>0</v>
      </c>
      <c r="I223" s="83">
        <v>45208</v>
      </c>
      <c r="J223" s="86">
        <v>0.17044115537999999</v>
      </c>
      <c r="K223" s="71"/>
      <c r="L223" s="87"/>
      <c r="M223" s="88"/>
      <c r="N223" s="88"/>
      <c r="O223" s="88"/>
      <c r="P223" s="88"/>
      <c r="Q223" s="88"/>
      <c r="R223" s="88"/>
      <c r="S223" s="88"/>
      <c r="T223" s="89"/>
      <c r="U223" s="71"/>
      <c r="V223" s="90"/>
      <c r="W223" s="91"/>
      <c r="X223" s="91">
        <v>-1.9580967273000001E-4</v>
      </c>
      <c r="Y223" s="91">
        <v>-2.3871096081E-2</v>
      </c>
      <c r="Z223" s="91">
        <v>2.3028326879E-2</v>
      </c>
      <c r="AA223" s="91">
        <v>-3.7359257522999997E-2</v>
      </c>
      <c r="AB223" s="91">
        <v>4.3801466727000004E-3</v>
      </c>
      <c r="AC223" s="91">
        <v>4.3801466727000004E-3</v>
      </c>
      <c r="AD223" s="92"/>
      <c r="AE223" s="91"/>
      <c r="AF223" s="93"/>
      <c r="AG223" s="94"/>
      <c r="AH223" s="94"/>
      <c r="AI223" s="85">
        <v>-7.1874408927000005E-2</v>
      </c>
      <c r="AJ223" s="83">
        <v>45208</v>
      </c>
      <c r="AK223" s="83">
        <v>45226</v>
      </c>
      <c r="AL223" s="81"/>
      <c r="AM223" s="95"/>
    </row>
    <row r="224" spans="2:39" ht="15.6" x14ac:dyDescent="0.3">
      <c r="B224" s="111" t="s">
        <v>548</v>
      </c>
      <c r="C224" s="112" t="s">
        <v>747</v>
      </c>
      <c r="D224" s="113" t="s">
        <v>918</v>
      </c>
      <c r="E224" s="114">
        <v>45230</v>
      </c>
      <c r="F224" s="115"/>
      <c r="G224" s="115">
        <v>41.959829661999997</v>
      </c>
      <c r="H224" s="116">
        <f t="shared" si="3"/>
        <v>0</v>
      </c>
      <c r="I224" s="114">
        <v>45208</v>
      </c>
      <c r="J224" s="117">
        <v>6.7024701194999996E-3</v>
      </c>
      <c r="K224" s="71"/>
      <c r="L224" s="118"/>
      <c r="M224" s="119"/>
      <c r="N224" s="119"/>
      <c r="O224" s="119"/>
      <c r="P224" s="119"/>
      <c r="Q224" s="119"/>
      <c r="R224" s="119"/>
      <c r="S224" s="119"/>
      <c r="T224" s="120"/>
      <c r="U224" s="71"/>
      <c r="V224" s="121"/>
      <c r="W224" s="122"/>
      <c r="X224" s="122">
        <v>4.8469387747999996E-3</v>
      </c>
      <c r="Y224" s="122">
        <v>-2.6910383347000001E-2</v>
      </c>
      <c r="Z224" s="122">
        <v>-5.1275820170999999E-2</v>
      </c>
      <c r="AA224" s="122">
        <v>-5.1275820170999999E-2</v>
      </c>
      <c r="AB224" s="122">
        <v>-0.16332660482</v>
      </c>
      <c r="AC224" s="122">
        <v>-0.16332660482</v>
      </c>
      <c r="AD224" s="123"/>
      <c r="AE224" s="122"/>
      <c r="AF224" s="124"/>
      <c r="AG224" s="125"/>
      <c r="AH224" s="125"/>
      <c r="AI224" s="116">
        <v>-0.1019212746</v>
      </c>
      <c r="AJ224" s="114">
        <v>45208</v>
      </c>
      <c r="AK224" s="114">
        <v>45226</v>
      </c>
      <c r="AL224" s="112"/>
      <c r="AM224" s="126"/>
    </row>
    <row r="225" spans="2:39" ht="15.6" x14ac:dyDescent="0.3">
      <c r="B225" s="63" t="s">
        <v>549</v>
      </c>
      <c r="C225" s="81" t="s">
        <v>748</v>
      </c>
      <c r="D225" s="82" t="s">
        <v>919</v>
      </c>
      <c r="E225" s="83">
        <v>45527</v>
      </c>
      <c r="F225" s="84"/>
      <c r="G225" s="84">
        <v>94.85</v>
      </c>
      <c r="H225" s="85">
        <f t="shared" si="3"/>
        <v>0</v>
      </c>
      <c r="I225" s="83">
        <v>45475</v>
      </c>
      <c r="J225" s="86">
        <v>155.55577959999999</v>
      </c>
      <c r="K225" s="71"/>
      <c r="L225" s="87"/>
      <c r="M225" s="88"/>
      <c r="N225" s="88"/>
      <c r="O225" s="88"/>
      <c r="P225" s="88"/>
      <c r="Q225" s="88"/>
      <c r="R225" s="88"/>
      <c r="S225" s="88"/>
      <c r="T225" s="89"/>
      <c r="U225" s="71"/>
      <c r="V225" s="90"/>
      <c r="W225" s="91"/>
      <c r="X225" s="91">
        <v>3.1202435311999999E-2</v>
      </c>
      <c r="Y225" s="91">
        <v>-2.8286637928999998E-2</v>
      </c>
      <c r="Z225" s="91">
        <v>0.10034602076</v>
      </c>
      <c r="AA225" s="91">
        <v>-6.1200623700999997E-2</v>
      </c>
      <c r="AB225" s="91">
        <v>0.31709309267000002</v>
      </c>
      <c r="AC225" s="91">
        <v>0.17069679438999999</v>
      </c>
      <c r="AD225" s="92"/>
      <c r="AE225" s="91"/>
      <c r="AF225" s="93"/>
      <c r="AG225" s="94"/>
      <c r="AH225" s="94"/>
      <c r="AI225" s="85">
        <v>-9.2098577235999998E-2</v>
      </c>
      <c r="AJ225" s="83">
        <v>45205</v>
      </c>
      <c r="AK225" s="83">
        <v>45225</v>
      </c>
      <c r="AL225" s="81">
        <v>28</v>
      </c>
      <c r="AM225" s="95">
        <v>45250</v>
      </c>
    </row>
    <row r="226" spans="2:39" ht="15.6" x14ac:dyDescent="0.3">
      <c r="B226" s="111" t="s">
        <v>201</v>
      </c>
      <c r="C226" s="112" t="s">
        <v>237</v>
      </c>
      <c r="D226" s="113" t="s">
        <v>272</v>
      </c>
      <c r="E226" s="114">
        <v>45554</v>
      </c>
      <c r="F226" s="115">
        <v>80.91</v>
      </c>
      <c r="G226" s="115">
        <v>84.22</v>
      </c>
      <c r="H226" s="116">
        <f t="shared" si="3"/>
        <v>0.96069817145571124</v>
      </c>
      <c r="I226" s="114">
        <v>45475</v>
      </c>
      <c r="J226" s="117">
        <v>294.55593347000001</v>
      </c>
      <c r="K226" s="71"/>
      <c r="L226" s="118"/>
      <c r="M226" s="119">
        <v>2.3011758755999999E-2</v>
      </c>
      <c r="N226" s="119">
        <v>0.21558055703000001</v>
      </c>
      <c r="O226" s="119">
        <v>0.52364143374000005</v>
      </c>
      <c r="P226" s="119">
        <v>0.72396001941999999</v>
      </c>
      <c r="Q226" s="119">
        <v>0.34935377004000001</v>
      </c>
      <c r="R226" s="119"/>
      <c r="S226" s="119"/>
      <c r="T226" s="120"/>
      <c r="U226" s="71"/>
      <c r="V226" s="121"/>
      <c r="W226" s="122"/>
      <c r="X226" s="122">
        <v>4.0699885886999999E-2</v>
      </c>
      <c r="Y226" s="122">
        <v>-3.1707627657999997E-2</v>
      </c>
      <c r="Z226" s="122">
        <v>0.14260336738000001</v>
      </c>
      <c r="AA226" s="122">
        <v>-3.2118591723000002E-2</v>
      </c>
      <c r="AB226" s="122">
        <v>0.36178786234999999</v>
      </c>
      <c r="AC226" s="122">
        <v>-0.35694034979</v>
      </c>
      <c r="AD226" s="123">
        <v>9</v>
      </c>
      <c r="AE226" s="122"/>
      <c r="AF226" s="124"/>
      <c r="AG226" s="125"/>
      <c r="AH226" s="125"/>
      <c r="AI226" s="116">
        <v>-9.8551412965000001E-2</v>
      </c>
      <c r="AJ226" s="114">
        <v>45475</v>
      </c>
      <c r="AK226" s="114">
        <v>45513</v>
      </c>
      <c r="AL226" s="112"/>
      <c r="AM226" s="126"/>
    </row>
    <row r="227" spans="2:39" ht="15.6" x14ac:dyDescent="0.3">
      <c r="B227" s="63" t="s">
        <v>83</v>
      </c>
      <c r="C227" s="81" t="s">
        <v>152</v>
      </c>
      <c r="D227" s="82" t="s">
        <v>165</v>
      </c>
      <c r="E227" s="83">
        <v>45554</v>
      </c>
      <c r="F227" s="84">
        <v>60.84</v>
      </c>
      <c r="G227" s="84">
        <v>64.36</v>
      </c>
      <c r="H227" s="85">
        <f t="shared" si="3"/>
        <v>0.94530764449968929</v>
      </c>
      <c r="I227" s="83">
        <v>45497</v>
      </c>
      <c r="J227" s="86">
        <v>1767.1123921999999</v>
      </c>
      <c r="K227" s="71"/>
      <c r="L227" s="87">
        <v>8.9552238804999993E-3</v>
      </c>
      <c r="M227" s="88">
        <v>4.6439628481999999E-2</v>
      </c>
      <c r="N227" s="88">
        <v>0.20172234744</v>
      </c>
      <c r="O227" s="88">
        <v>0.38681483232000002</v>
      </c>
      <c r="P227" s="88">
        <v>0.32834973915999999</v>
      </c>
      <c r="Q227" s="88">
        <v>6.1212428734999998E-2</v>
      </c>
      <c r="R227" s="88"/>
      <c r="S227" s="88"/>
      <c r="T227" s="89">
        <v>0.22387835064</v>
      </c>
      <c r="U227" s="71"/>
      <c r="V227" s="90">
        <v>0.22042436427000001</v>
      </c>
      <c r="W227" s="91">
        <v>2.2854890382999999E-2</v>
      </c>
      <c r="X227" s="91">
        <v>5.7116620751999997E-2</v>
      </c>
      <c r="Y227" s="91">
        <v>-4.7672372419999998E-2</v>
      </c>
      <c r="Z227" s="91">
        <v>0.13149693671000001</v>
      </c>
      <c r="AA227" s="91">
        <v>-6.6080288680000002E-2</v>
      </c>
      <c r="AB227" s="91">
        <v>0.23020500109</v>
      </c>
      <c r="AC227" s="91">
        <v>-0.27798353577000001</v>
      </c>
      <c r="AD227" s="92">
        <v>7</v>
      </c>
      <c r="AE227" s="91"/>
      <c r="AF227" s="93">
        <v>1.7127051287999999</v>
      </c>
      <c r="AG227" s="94"/>
      <c r="AH227" s="94"/>
      <c r="AI227" s="85">
        <v>-0.12647607209</v>
      </c>
      <c r="AJ227" s="83">
        <v>45497</v>
      </c>
      <c r="AK227" s="83">
        <v>45516</v>
      </c>
      <c r="AL227" s="81"/>
      <c r="AM227" s="95"/>
    </row>
    <row r="228" spans="2:39" ht="15.6" x14ac:dyDescent="0.3">
      <c r="B228" s="111" t="s">
        <v>319</v>
      </c>
      <c r="C228" s="112" t="s">
        <v>410</v>
      </c>
      <c r="D228" s="113" t="s">
        <v>364</v>
      </c>
      <c r="E228" s="114">
        <v>45548</v>
      </c>
      <c r="F228" s="115"/>
      <c r="G228" s="115">
        <v>75.989999999999995</v>
      </c>
      <c r="H228" s="116">
        <f t="shared" si="3"/>
        <v>0</v>
      </c>
      <c r="I228" s="114">
        <v>45475</v>
      </c>
      <c r="J228" s="117">
        <v>520.52901104</v>
      </c>
      <c r="K228" s="71"/>
      <c r="L228" s="118"/>
      <c r="M228" s="119">
        <v>2.9335516438999999E-2</v>
      </c>
      <c r="N228" s="119">
        <v>0.24463975184</v>
      </c>
      <c r="O228" s="119">
        <v>0.49446804045999998</v>
      </c>
      <c r="P228" s="119"/>
      <c r="Q228" s="119">
        <v>0.42569171950000001</v>
      </c>
      <c r="R228" s="119"/>
      <c r="S228" s="119"/>
      <c r="T228" s="120">
        <v>0.40750710969999998</v>
      </c>
      <c r="U228" s="71"/>
      <c r="V228" s="121"/>
      <c r="W228" s="122"/>
      <c r="X228" s="122">
        <v>2.0447906522999999E-2</v>
      </c>
      <c r="Y228" s="122">
        <v>-1.4743972903E-2</v>
      </c>
      <c r="Z228" s="122">
        <v>0.11425844401</v>
      </c>
      <c r="AA228" s="122">
        <v>-2.4436832932E-2</v>
      </c>
      <c r="AB228" s="122">
        <v>0.40750710969999998</v>
      </c>
      <c r="AC228" s="122">
        <v>-0.26123320649999998</v>
      </c>
      <c r="AD228" s="123">
        <v>10</v>
      </c>
      <c r="AE228" s="122"/>
      <c r="AF228" s="124"/>
      <c r="AG228" s="125"/>
      <c r="AH228" s="125"/>
      <c r="AI228" s="116">
        <v>-6.5008553755999995E-2</v>
      </c>
      <c r="AJ228" s="114">
        <v>45475</v>
      </c>
      <c r="AK228" s="114">
        <v>45512</v>
      </c>
      <c r="AL228" s="112"/>
      <c r="AM228" s="126"/>
    </row>
    <row r="229" spans="2:39" ht="15.6" x14ac:dyDescent="0.3">
      <c r="B229" s="63" t="s">
        <v>9</v>
      </c>
      <c r="C229" s="81" t="s">
        <v>26</v>
      </c>
      <c r="D229" s="82" t="s">
        <v>39</v>
      </c>
      <c r="E229" s="83">
        <v>45554</v>
      </c>
      <c r="F229" s="84">
        <v>346.02</v>
      </c>
      <c r="G229" s="84">
        <v>354.85</v>
      </c>
      <c r="H229" s="85">
        <f t="shared" si="3"/>
        <v>0.97511624630125393</v>
      </c>
      <c r="I229" s="83">
        <v>45534</v>
      </c>
      <c r="J229" s="86">
        <v>52647.851895</v>
      </c>
      <c r="K229" s="71"/>
      <c r="L229" s="87">
        <v>1.1310828584E-2</v>
      </c>
      <c r="M229" s="88">
        <v>2.3485565547000001E-2</v>
      </c>
      <c r="N229" s="88">
        <v>0.19515059408999999</v>
      </c>
      <c r="O229" s="88">
        <v>0.44295246038000002</v>
      </c>
      <c r="P229" s="88">
        <v>0.56393220339000005</v>
      </c>
      <c r="Q229" s="88">
        <v>0.35950023574000001</v>
      </c>
      <c r="R229" s="88">
        <v>0.78544891641000003</v>
      </c>
      <c r="S229" s="88">
        <v>1.5857121506</v>
      </c>
      <c r="T229" s="89">
        <v>0.34319319902000001</v>
      </c>
      <c r="U229" s="71"/>
      <c r="V229" s="90">
        <v>0.13170271296</v>
      </c>
      <c r="W229" s="91">
        <v>1.3619671512E-2</v>
      </c>
      <c r="X229" s="91">
        <v>2.4153166420999999E-2</v>
      </c>
      <c r="Y229" s="91">
        <v>-2.2753362964999999E-2</v>
      </c>
      <c r="Z229" s="91">
        <v>0.10262816353</v>
      </c>
      <c r="AA229" s="91">
        <v>-2.4883753698999998E-2</v>
      </c>
      <c r="AB229" s="91">
        <v>0.51423833898000004</v>
      </c>
      <c r="AC229" s="91">
        <v>-0.23354680474</v>
      </c>
      <c r="AD229" s="92">
        <v>9</v>
      </c>
      <c r="AE229" s="91">
        <v>0.56175298804999996</v>
      </c>
      <c r="AF229" s="93">
        <v>2.3626171711000001</v>
      </c>
      <c r="AG229" s="94">
        <v>3.7613984224000002E-2</v>
      </c>
      <c r="AH229" s="94">
        <v>1.8540253736E-2</v>
      </c>
      <c r="AI229" s="85">
        <v>-7.1787596270999995E-2</v>
      </c>
      <c r="AJ229" s="83">
        <v>45205</v>
      </c>
      <c r="AK229" s="83">
        <v>45226</v>
      </c>
      <c r="AL229" s="81">
        <v>30</v>
      </c>
      <c r="AM229" s="95">
        <v>45252</v>
      </c>
    </row>
    <row r="230" spans="2:39" ht="15.6" x14ac:dyDescent="0.3">
      <c r="B230" s="111" t="s">
        <v>202</v>
      </c>
      <c r="C230" s="112" t="s">
        <v>238</v>
      </c>
      <c r="D230" s="113" t="s">
        <v>273</v>
      </c>
      <c r="E230" s="114">
        <v>45554</v>
      </c>
      <c r="F230" s="115">
        <v>64.62</v>
      </c>
      <c r="G230" s="115">
        <v>67.06</v>
      </c>
      <c r="H230" s="116">
        <f t="shared" si="3"/>
        <v>0.96361467342678198</v>
      </c>
      <c r="I230" s="114">
        <v>45475</v>
      </c>
      <c r="J230" s="117">
        <v>1067.2745044999999</v>
      </c>
      <c r="K230" s="71"/>
      <c r="L230" s="118">
        <v>1.50801131E-2</v>
      </c>
      <c r="M230" s="119">
        <v>1.9886363636E-2</v>
      </c>
      <c r="N230" s="119">
        <v>0.24229400479999999</v>
      </c>
      <c r="O230" s="119">
        <v>0.50579818503999996</v>
      </c>
      <c r="P230" s="119">
        <v>0.61925784818999996</v>
      </c>
      <c r="Q230" s="119">
        <v>0.28667107381000001</v>
      </c>
      <c r="R230" s="119"/>
      <c r="S230" s="119"/>
      <c r="T230" s="120">
        <v>0.41964781996</v>
      </c>
      <c r="U230" s="71"/>
      <c r="V230" s="121"/>
      <c r="W230" s="122"/>
      <c r="X230" s="122">
        <v>4.0196078428999998E-2</v>
      </c>
      <c r="Y230" s="122">
        <v>-4.4943820225E-2</v>
      </c>
      <c r="Z230" s="122">
        <v>0.14645857464000001</v>
      </c>
      <c r="AA230" s="122">
        <v>-1.5194015896E-2</v>
      </c>
      <c r="AB230" s="122">
        <v>0.41964781996</v>
      </c>
      <c r="AC230" s="122">
        <v>-0.33500742493000002</v>
      </c>
      <c r="AD230" s="123">
        <v>9</v>
      </c>
      <c r="AE230" s="122"/>
      <c r="AF230" s="124"/>
      <c r="AG230" s="125"/>
      <c r="AH230" s="125"/>
      <c r="AI230" s="116">
        <v>-9.9164926932000005E-2</v>
      </c>
      <c r="AJ230" s="114">
        <v>45475</v>
      </c>
      <c r="AK230" s="114">
        <v>45509</v>
      </c>
      <c r="AL230" s="112"/>
      <c r="AM230" s="126"/>
    </row>
    <row r="231" spans="2:39" ht="15.6" x14ac:dyDescent="0.3">
      <c r="B231" s="63" t="s">
        <v>203</v>
      </c>
      <c r="C231" s="81" t="s">
        <v>239</v>
      </c>
      <c r="D231" s="82" t="s">
        <v>274</v>
      </c>
      <c r="E231" s="83">
        <v>45554</v>
      </c>
      <c r="F231" s="84">
        <v>71.25</v>
      </c>
      <c r="G231" s="84">
        <v>74.13</v>
      </c>
      <c r="H231" s="85">
        <f t="shared" si="3"/>
        <v>0.96114933225414823</v>
      </c>
      <c r="I231" s="83">
        <v>45537</v>
      </c>
      <c r="J231" s="86">
        <v>1295.9790833</v>
      </c>
      <c r="K231" s="71"/>
      <c r="L231" s="87">
        <v>2.6737967909999999E-3</v>
      </c>
      <c r="M231" s="88">
        <v>3.4407665506000003E-2</v>
      </c>
      <c r="N231" s="88">
        <v>0.16943038973999999</v>
      </c>
      <c r="O231" s="88">
        <v>0.38093825280999999</v>
      </c>
      <c r="P231" s="88">
        <v>0.51181469960000003</v>
      </c>
      <c r="Q231" s="88">
        <v>0.41546104725999999</v>
      </c>
      <c r="R231" s="88"/>
      <c r="S231" s="88"/>
      <c r="T231" s="89">
        <v>0.32708693116999998</v>
      </c>
      <c r="U231" s="71"/>
      <c r="V231" s="90">
        <v>0.20026270866000001</v>
      </c>
      <c r="W231" s="91">
        <v>2.0540763819999999E-2</v>
      </c>
      <c r="X231" s="91">
        <v>5.9259259260000002E-2</v>
      </c>
      <c r="Y231" s="91">
        <v>-9.1413237925999993E-2</v>
      </c>
      <c r="Z231" s="91">
        <v>8.7629702923E-2</v>
      </c>
      <c r="AA231" s="91">
        <v>-3.1402936378999997E-2</v>
      </c>
      <c r="AB231" s="91">
        <v>0.32708693116999998</v>
      </c>
      <c r="AC231" s="91">
        <v>-0.11134924115</v>
      </c>
      <c r="AD231" s="92">
        <v>9</v>
      </c>
      <c r="AE231" s="91"/>
      <c r="AF231" s="93">
        <v>0.78858536588000006</v>
      </c>
      <c r="AG231" s="94"/>
      <c r="AH231" s="94"/>
      <c r="AI231" s="85">
        <v>-0.12254025044</v>
      </c>
      <c r="AJ231" s="83">
        <v>45218</v>
      </c>
      <c r="AK231" s="83">
        <v>45226</v>
      </c>
      <c r="AL231" s="81">
        <v>36</v>
      </c>
      <c r="AM231" s="95">
        <v>45272</v>
      </c>
    </row>
    <row r="232" spans="2:39" ht="15.6" x14ac:dyDescent="0.3">
      <c r="B232" s="111" t="s">
        <v>84</v>
      </c>
      <c r="C232" s="112" t="s">
        <v>153</v>
      </c>
      <c r="D232" s="113" t="s">
        <v>166</v>
      </c>
      <c r="E232" s="114">
        <v>45551</v>
      </c>
      <c r="F232" s="115"/>
      <c r="G232" s="115">
        <v>50</v>
      </c>
      <c r="H232" s="116">
        <f t="shared" si="3"/>
        <v>0</v>
      </c>
      <c r="I232" s="114">
        <v>45454</v>
      </c>
      <c r="J232" s="117">
        <v>4.3095806772999996</v>
      </c>
      <c r="K232" s="71"/>
      <c r="L232" s="118"/>
      <c r="M232" s="119">
        <v>-4.3704474501000002E-3</v>
      </c>
      <c r="N232" s="119">
        <v>5.1632463971999998E-2</v>
      </c>
      <c r="O232" s="119">
        <v>0.15117253630999999</v>
      </c>
      <c r="P232" s="119">
        <v>0.19310728396999999</v>
      </c>
      <c r="Q232" s="119">
        <v>7.5035373663999996E-2</v>
      </c>
      <c r="R232" s="119"/>
      <c r="S232" s="119"/>
      <c r="T232" s="120">
        <v>3.4049614311000002E-2</v>
      </c>
      <c r="U232" s="71"/>
      <c r="V232" s="121"/>
      <c r="W232" s="122"/>
      <c r="X232" s="122">
        <v>3.4598214285999997E-2</v>
      </c>
      <c r="Y232" s="122">
        <v>-8.5625000000000007E-2</v>
      </c>
      <c r="Z232" s="122">
        <v>0.10009624639</v>
      </c>
      <c r="AA232" s="122">
        <v>-6.3119927862999997E-2</v>
      </c>
      <c r="AB232" s="122">
        <v>0.2012987208</v>
      </c>
      <c r="AC232" s="122">
        <v>-0.13736283429000001</v>
      </c>
      <c r="AD232" s="123">
        <v>7</v>
      </c>
      <c r="AE232" s="122"/>
      <c r="AF232" s="124"/>
      <c r="AG232" s="125"/>
      <c r="AH232" s="125"/>
      <c r="AI232" s="116">
        <v>-0.1222</v>
      </c>
      <c r="AJ232" s="114">
        <v>45454</v>
      </c>
      <c r="AK232" s="114">
        <v>45456</v>
      </c>
      <c r="AL232" s="112"/>
      <c r="AM232" s="126"/>
    </row>
    <row r="233" spans="2:39" ht="15.6" x14ac:dyDescent="0.3">
      <c r="B233" s="63" t="s">
        <v>550</v>
      </c>
      <c r="C233" s="81" t="s">
        <v>749</v>
      </c>
      <c r="D233" s="82" t="s">
        <v>920</v>
      </c>
      <c r="E233" s="83">
        <v>45548</v>
      </c>
      <c r="F233" s="84"/>
      <c r="G233" s="84">
        <v>76.27</v>
      </c>
      <c r="H233" s="85">
        <f t="shared" si="3"/>
        <v>0</v>
      </c>
      <c r="I233" s="83">
        <v>45502</v>
      </c>
      <c r="J233" s="86">
        <v>3.5710758964</v>
      </c>
      <c r="K233" s="71"/>
      <c r="L233" s="87"/>
      <c r="M233" s="88">
        <v>3.5460992907E-2</v>
      </c>
      <c r="N233" s="88">
        <v>0.18216563076</v>
      </c>
      <c r="O233" s="88">
        <v>0.31238308611999999</v>
      </c>
      <c r="P233" s="88"/>
      <c r="Q233" s="88"/>
      <c r="R233" s="88"/>
      <c r="S233" s="88"/>
      <c r="T233" s="89">
        <v>0.16879186406999999</v>
      </c>
      <c r="U233" s="71"/>
      <c r="V233" s="90"/>
      <c r="W233" s="91"/>
      <c r="X233" s="91">
        <v>4.8803827750999999E-2</v>
      </c>
      <c r="Y233" s="91">
        <v>-2.2408963585999999E-2</v>
      </c>
      <c r="Z233" s="91">
        <v>0.14583333333000001</v>
      </c>
      <c r="AA233" s="91">
        <v>-7.1146245060000002E-2</v>
      </c>
      <c r="AB233" s="91">
        <v>0.16879186406999999</v>
      </c>
      <c r="AC233" s="91">
        <v>7.4540722916999994E-2</v>
      </c>
      <c r="AD233" s="92">
        <v>9</v>
      </c>
      <c r="AE233" s="91"/>
      <c r="AF233" s="93"/>
      <c r="AG233" s="94"/>
      <c r="AH233" s="94"/>
      <c r="AI233" s="85">
        <v>-9.6892618329999999E-2</v>
      </c>
      <c r="AJ233" s="83">
        <v>45502</v>
      </c>
      <c r="AK233" s="83">
        <v>45517</v>
      </c>
      <c r="AL233" s="81"/>
      <c r="AM233" s="95"/>
    </row>
    <row r="234" spans="2:39" ht="15.6" x14ac:dyDescent="0.3">
      <c r="B234" s="111" t="s">
        <v>85</v>
      </c>
      <c r="C234" s="112" t="s">
        <v>154</v>
      </c>
      <c r="D234" s="113" t="s">
        <v>167</v>
      </c>
      <c r="E234" s="114">
        <v>45554</v>
      </c>
      <c r="F234" s="115">
        <v>73.38</v>
      </c>
      <c r="G234" s="115">
        <v>75.63</v>
      </c>
      <c r="H234" s="116">
        <f t="shared" si="3"/>
        <v>0.97024990083300278</v>
      </c>
      <c r="I234" s="114">
        <v>45537</v>
      </c>
      <c r="J234" s="117">
        <v>47.847942271000001</v>
      </c>
      <c r="K234" s="71"/>
      <c r="L234" s="118">
        <v>-7.0365358596999996E-3</v>
      </c>
      <c r="M234" s="119">
        <v>3.8935296616000002E-2</v>
      </c>
      <c r="N234" s="119">
        <v>0.23321916265000001</v>
      </c>
      <c r="O234" s="119">
        <v>0.36784766268000002</v>
      </c>
      <c r="P234" s="119">
        <v>0.24684628834</v>
      </c>
      <c r="Q234" s="119">
        <v>0.27635695842000002</v>
      </c>
      <c r="R234" s="119"/>
      <c r="S234" s="119"/>
      <c r="T234" s="120">
        <v>0.34912069092999998</v>
      </c>
      <c r="U234" s="71"/>
      <c r="V234" s="121">
        <v>0.20021094783999999</v>
      </c>
      <c r="W234" s="122">
        <v>2.0796389259999999E-2</v>
      </c>
      <c r="X234" s="122">
        <v>7.2854291417999997E-2</v>
      </c>
      <c r="Y234" s="122">
        <v>-6.8065561521999995E-2</v>
      </c>
      <c r="Z234" s="122">
        <v>9.7774480711999998E-2</v>
      </c>
      <c r="AA234" s="122">
        <v>-2.9750099166999999E-2</v>
      </c>
      <c r="AB234" s="122">
        <v>0.40730679399000003</v>
      </c>
      <c r="AC234" s="122">
        <v>-0.11156122893000001</v>
      </c>
      <c r="AD234" s="123">
        <v>10</v>
      </c>
      <c r="AE234" s="122"/>
      <c r="AF234" s="124">
        <v>1.6739775137999999</v>
      </c>
      <c r="AG234" s="125"/>
      <c r="AH234" s="125"/>
      <c r="AI234" s="116">
        <v>-0.13537193764</v>
      </c>
      <c r="AJ234" s="114">
        <v>45195</v>
      </c>
      <c r="AK234" s="114">
        <v>45253</v>
      </c>
      <c r="AL234" s="112">
        <v>54</v>
      </c>
      <c r="AM234" s="126">
        <v>45274</v>
      </c>
    </row>
    <row r="235" spans="2:39" ht="15.6" x14ac:dyDescent="0.3">
      <c r="B235" s="63" t="s">
        <v>551</v>
      </c>
      <c r="C235" s="81" t="s">
        <v>750</v>
      </c>
      <c r="D235" s="82" t="s">
        <v>921</v>
      </c>
      <c r="E235" s="83">
        <v>45461</v>
      </c>
      <c r="F235" s="84"/>
      <c r="G235" s="84">
        <v>60.574013807</v>
      </c>
      <c r="H235" s="85">
        <f t="shared" si="3"/>
        <v>0</v>
      </c>
      <c r="I235" s="83">
        <v>45203</v>
      </c>
      <c r="J235" s="86">
        <v>2.0122974502000002</v>
      </c>
      <c r="K235" s="71"/>
      <c r="L235" s="87"/>
      <c r="M235" s="88"/>
      <c r="N235" s="88"/>
      <c r="O235" s="88"/>
      <c r="P235" s="88"/>
      <c r="Q235" s="88"/>
      <c r="R235" s="88"/>
      <c r="S235" s="88"/>
      <c r="T235" s="89"/>
      <c r="U235" s="71"/>
      <c r="V235" s="90"/>
      <c r="W235" s="91"/>
      <c r="X235" s="91">
        <v>1.4619883041999999E-2</v>
      </c>
      <c r="Y235" s="91">
        <v>-2.6850507982000001E-2</v>
      </c>
      <c r="Z235" s="91">
        <v>4.936585366E-2</v>
      </c>
      <c r="AA235" s="91">
        <v>-1.8796992480999999E-2</v>
      </c>
      <c r="AB235" s="91">
        <v>1.0375982852000001E-2</v>
      </c>
      <c r="AC235" s="91">
        <v>-0.19443044653</v>
      </c>
      <c r="AD235" s="92"/>
      <c r="AE235" s="91"/>
      <c r="AF235" s="93"/>
      <c r="AG235" s="94"/>
      <c r="AH235" s="94"/>
      <c r="AI235" s="85">
        <v>-0.19244424749</v>
      </c>
      <c r="AJ235" s="83">
        <v>45203</v>
      </c>
      <c r="AK235" s="83">
        <v>45317</v>
      </c>
      <c r="AL235" s="81"/>
      <c r="AM235" s="95"/>
    </row>
    <row r="236" spans="2:39" ht="15.6" x14ac:dyDescent="0.3">
      <c r="B236" s="111" t="s">
        <v>318</v>
      </c>
      <c r="C236" s="112" t="s">
        <v>409</v>
      </c>
      <c r="D236" s="113" t="s">
        <v>922</v>
      </c>
      <c r="E236" s="114">
        <v>45554</v>
      </c>
      <c r="F236" s="115">
        <v>30.87</v>
      </c>
      <c r="G236" s="115">
        <v>35.92</v>
      </c>
      <c r="H236" s="116">
        <f t="shared" si="3"/>
        <v>0.85940979955456565</v>
      </c>
      <c r="I236" s="114">
        <v>45483</v>
      </c>
      <c r="J236" s="117">
        <v>81.814284541999996</v>
      </c>
      <c r="K236" s="71"/>
      <c r="L236" s="118">
        <v>3.4170854271000001E-2</v>
      </c>
      <c r="M236" s="119">
        <v>-2.5568181818E-2</v>
      </c>
      <c r="N236" s="119">
        <v>0.15550243367</v>
      </c>
      <c r="O236" s="119">
        <v>0.58874793030999995</v>
      </c>
      <c r="P236" s="119">
        <v>1.0215277431000001</v>
      </c>
      <c r="Q236" s="119"/>
      <c r="R236" s="119"/>
      <c r="S236" s="119"/>
      <c r="T236" s="120">
        <v>0.31841579554999999</v>
      </c>
      <c r="U236" s="71"/>
      <c r="V236" s="121">
        <v>0.32830543504999998</v>
      </c>
      <c r="W236" s="122">
        <v>3.3931073462E-2</v>
      </c>
      <c r="X236" s="122">
        <v>6.1744112029999999E-2</v>
      </c>
      <c r="Y236" s="122">
        <v>-6.5818068923000003E-2</v>
      </c>
      <c r="Z236" s="122">
        <v>0.13336933044999999</v>
      </c>
      <c r="AA236" s="122">
        <v>-6.3858466720999998E-2</v>
      </c>
      <c r="AB236" s="122">
        <v>0.53203140576999997</v>
      </c>
      <c r="AC236" s="122">
        <v>-0.39366629517000001</v>
      </c>
      <c r="AD236" s="123">
        <v>7</v>
      </c>
      <c r="AE236" s="122"/>
      <c r="AF236" s="124">
        <v>1.8586333312000001</v>
      </c>
      <c r="AG236" s="125"/>
      <c r="AH236" s="125"/>
      <c r="AI236" s="116">
        <v>-0.21158129176000001</v>
      </c>
      <c r="AJ236" s="114">
        <v>45483</v>
      </c>
      <c r="AK236" s="114">
        <v>45511</v>
      </c>
      <c r="AL236" s="112"/>
      <c r="AM236" s="126"/>
    </row>
    <row r="237" spans="2:39" ht="15.6" x14ac:dyDescent="0.3">
      <c r="B237" s="63" t="s">
        <v>552</v>
      </c>
      <c r="C237" s="81" t="s">
        <v>751</v>
      </c>
      <c r="D237" s="82" t="s">
        <v>923</v>
      </c>
      <c r="E237" s="83">
        <v>45554</v>
      </c>
      <c r="F237" s="84">
        <v>60.06</v>
      </c>
      <c r="G237" s="84">
        <v>64.194589739999998</v>
      </c>
      <c r="H237" s="85">
        <f t="shared" si="3"/>
        <v>0.93559286293835897</v>
      </c>
      <c r="I237" s="83">
        <v>45537</v>
      </c>
      <c r="J237" s="86">
        <v>224.39368869</v>
      </c>
      <c r="K237" s="71"/>
      <c r="L237" s="87">
        <v>-5.2997681349999997E-3</v>
      </c>
      <c r="M237" s="88">
        <v>6.5872068753E-3</v>
      </c>
      <c r="N237" s="88">
        <v>0.10183092698</v>
      </c>
      <c r="O237" s="88">
        <v>0.1542410622</v>
      </c>
      <c r="P237" s="88">
        <v>8.9529437399999995E-2</v>
      </c>
      <c r="Q237" s="88"/>
      <c r="R237" s="88"/>
      <c r="S237" s="88"/>
      <c r="T237" s="89">
        <v>0.13574937682999999</v>
      </c>
      <c r="U237" s="71"/>
      <c r="V237" s="90">
        <v>0.13000139385000001</v>
      </c>
      <c r="W237" s="91">
        <v>1.3415037334000001E-2</v>
      </c>
      <c r="X237" s="91">
        <v>2.7290137249999999E-2</v>
      </c>
      <c r="Y237" s="91">
        <v>-3.6573307983999999E-2</v>
      </c>
      <c r="Z237" s="91">
        <v>6.8420142448000001E-2</v>
      </c>
      <c r="AA237" s="91">
        <v>-4.1087798942000001E-2</v>
      </c>
      <c r="AB237" s="91">
        <v>0.13574937682999999</v>
      </c>
      <c r="AC237" s="91">
        <v>-6.0889233732000003E-2</v>
      </c>
      <c r="AD237" s="92">
        <v>9</v>
      </c>
      <c r="AE237" s="91"/>
      <c r="AF237" s="93">
        <v>0.44454845307000002</v>
      </c>
      <c r="AG237" s="94"/>
      <c r="AH237" s="94"/>
      <c r="AI237" s="85">
        <v>-6.4407137062000006E-2</v>
      </c>
      <c r="AJ237" s="83">
        <v>45537</v>
      </c>
      <c r="AK237" s="83">
        <v>45554</v>
      </c>
      <c r="AL237" s="81"/>
      <c r="AM237" s="95"/>
    </row>
    <row r="238" spans="2:39" ht="15.6" x14ac:dyDescent="0.3">
      <c r="B238" s="111" t="s">
        <v>86</v>
      </c>
      <c r="C238" s="112" t="s">
        <v>155</v>
      </c>
      <c r="D238" s="113" t="s">
        <v>168</v>
      </c>
      <c r="E238" s="114">
        <v>45554</v>
      </c>
      <c r="F238" s="115">
        <v>50.68</v>
      </c>
      <c r="G238" s="115">
        <v>53.8</v>
      </c>
      <c r="H238" s="116">
        <f t="shared" si="3"/>
        <v>0.942007434944238</v>
      </c>
      <c r="I238" s="114">
        <v>45548</v>
      </c>
      <c r="J238" s="117">
        <v>500.93397401999999</v>
      </c>
      <c r="K238" s="71"/>
      <c r="L238" s="118">
        <v>2.0128824476999999E-2</v>
      </c>
      <c r="M238" s="119">
        <v>5.0362694301000002E-2</v>
      </c>
      <c r="N238" s="119">
        <v>0.32323759791000001</v>
      </c>
      <c r="O238" s="119">
        <v>0.46898550724999999</v>
      </c>
      <c r="P238" s="119">
        <v>0.63853863563000002</v>
      </c>
      <c r="Q238" s="119">
        <v>0.38469945355000001</v>
      </c>
      <c r="R238" s="119"/>
      <c r="S238" s="119"/>
      <c r="T238" s="120">
        <v>0.42199775533</v>
      </c>
      <c r="U238" s="71"/>
      <c r="V238" s="121">
        <v>0.29667016910999999</v>
      </c>
      <c r="W238" s="122">
        <v>3.0715605475000001E-2</v>
      </c>
      <c r="X238" s="122">
        <v>5.8046350444999999E-2</v>
      </c>
      <c r="Y238" s="122">
        <v>-5.8177826563000003E-2</v>
      </c>
      <c r="Z238" s="122">
        <v>0.16926770708</v>
      </c>
      <c r="AA238" s="122">
        <v>-6.0622034791999999E-2</v>
      </c>
      <c r="AB238" s="122">
        <v>0.42199775533</v>
      </c>
      <c r="AC238" s="122">
        <v>-8.3804627248999994E-2</v>
      </c>
      <c r="AD238" s="123">
        <v>8</v>
      </c>
      <c r="AE238" s="122">
        <v>0.51792828685000003</v>
      </c>
      <c r="AF238" s="124">
        <v>1.2892592642</v>
      </c>
      <c r="AG238" s="125"/>
      <c r="AH238" s="125"/>
      <c r="AI238" s="116">
        <v>-0.12102642665</v>
      </c>
      <c r="AJ238" s="114">
        <v>45484</v>
      </c>
      <c r="AK238" s="114">
        <v>45511</v>
      </c>
      <c r="AL238" s="112">
        <v>46</v>
      </c>
      <c r="AM238" s="126">
        <v>45548</v>
      </c>
    </row>
    <row r="239" spans="2:39" ht="15.6" x14ac:dyDescent="0.3">
      <c r="B239" s="63" t="s">
        <v>10</v>
      </c>
      <c r="C239" s="81" t="s">
        <v>27</v>
      </c>
      <c r="D239" s="82" t="s">
        <v>40</v>
      </c>
      <c r="E239" s="83">
        <v>45554</v>
      </c>
      <c r="F239" s="84">
        <v>100.43</v>
      </c>
      <c r="G239" s="84">
        <v>114</v>
      </c>
      <c r="H239" s="85">
        <f t="shared" si="3"/>
        <v>0.88096491228070184</v>
      </c>
      <c r="I239" s="83">
        <v>45287</v>
      </c>
      <c r="J239" s="86">
        <v>292269.58499</v>
      </c>
      <c r="K239" s="71"/>
      <c r="L239" s="87">
        <v>-1.8183595659000001E-2</v>
      </c>
      <c r="M239" s="88">
        <v>-5.2547169811000001E-2</v>
      </c>
      <c r="N239" s="88">
        <v>-6.5941220238000003E-2</v>
      </c>
      <c r="O239" s="88">
        <v>-3.8303169587000002E-2</v>
      </c>
      <c r="P239" s="88">
        <v>-7.5230202578000005E-2</v>
      </c>
      <c r="Q239" s="88">
        <v>-0.23406040268</v>
      </c>
      <c r="R239" s="88">
        <v>-0.12669565217000001</v>
      </c>
      <c r="S239" s="88">
        <v>-0.10490196078</v>
      </c>
      <c r="T239" s="89">
        <v>-0.11280918727</v>
      </c>
      <c r="U239" s="71"/>
      <c r="V239" s="90">
        <v>0.21189055736000001</v>
      </c>
      <c r="W239" s="91">
        <v>2.191855945E-2</v>
      </c>
      <c r="X239" s="91">
        <v>4.3296817945000003E-2</v>
      </c>
      <c r="Y239" s="91">
        <v>-2.9063604239999999E-2</v>
      </c>
      <c r="Z239" s="91">
        <v>0.12898089171999999</v>
      </c>
      <c r="AA239" s="91">
        <v>-7.7981651375999994E-2</v>
      </c>
      <c r="AB239" s="91">
        <v>0.56737507180000002</v>
      </c>
      <c r="AC239" s="91">
        <v>-0.21803803426999999</v>
      </c>
      <c r="AD239" s="92">
        <v>6</v>
      </c>
      <c r="AE239" s="91">
        <v>0.45418326693</v>
      </c>
      <c r="AF239" s="93">
        <v>-0.54365609805000004</v>
      </c>
      <c r="AG239" s="94">
        <v>0.94084844931</v>
      </c>
      <c r="AH239" s="94">
        <v>1.2307312238999999</v>
      </c>
      <c r="AI239" s="85">
        <v>-0.18421052632000001</v>
      </c>
      <c r="AJ239" s="83">
        <v>45287</v>
      </c>
      <c r="AK239" s="83">
        <v>45460</v>
      </c>
      <c r="AL239" s="81"/>
      <c r="AM239" s="95"/>
    </row>
    <row r="240" spans="2:39" ht="15.6" x14ac:dyDescent="0.3">
      <c r="B240" s="111" t="s">
        <v>553</v>
      </c>
      <c r="C240" s="112" t="s">
        <v>752</v>
      </c>
      <c r="D240" s="113" t="s">
        <v>924</v>
      </c>
      <c r="E240" s="114">
        <v>45554</v>
      </c>
      <c r="F240" s="115">
        <v>59.58</v>
      </c>
      <c r="G240" s="115">
        <v>62.373442709999999</v>
      </c>
      <c r="H240" s="116">
        <f t="shared" si="3"/>
        <v>0.95521422918744647</v>
      </c>
      <c r="I240" s="114">
        <v>45509</v>
      </c>
      <c r="J240" s="117">
        <v>126.16316474</v>
      </c>
      <c r="K240" s="71"/>
      <c r="L240" s="118">
        <v>-2.3598820058999999E-2</v>
      </c>
      <c r="M240" s="119">
        <v>9.4657472727999997E-3</v>
      </c>
      <c r="N240" s="119">
        <v>0.13872564157</v>
      </c>
      <c r="O240" s="119">
        <v>0.17546343058</v>
      </c>
      <c r="P240" s="119"/>
      <c r="Q240" s="119"/>
      <c r="R240" s="119"/>
      <c r="S240" s="119"/>
      <c r="T240" s="120">
        <v>0.15765002185999999</v>
      </c>
      <c r="U240" s="71"/>
      <c r="V240" s="121"/>
      <c r="W240" s="122"/>
      <c r="X240" s="122">
        <v>1.6166696604999999E-2</v>
      </c>
      <c r="Y240" s="122">
        <v>-2.3598820058999999E-2</v>
      </c>
      <c r="Z240" s="122">
        <v>5.8219701164E-2</v>
      </c>
      <c r="AA240" s="122">
        <v>-3.083424848E-2</v>
      </c>
      <c r="AB240" s="122">
        <v>0.15765002185999999</v>
      </c>
      <c r="AC240" s="122">
        <v>0.15765002185999999</v>
      </c>
      <c r="AD240" s="123">
        <v>9</v>
      </c>
      <c r="AE240" s="122"/>
      <c r="AF240" s="124"/>
      <c r="AG240" s="125"/>
      <c r="AH240" s="125"/>
      <c r="AI240" s="116">
        <v>-5.3742802302999999E-2</v>
      </c>
      <c r="AJ240" s="114">
        <v>45509</v>
      </c>
      <c r="AK240" s="114">
        <v>45523</v>
      </c>
      <c r="AL240" s="112"/>
      <c r="AM240" s="126"/>
    </row>
    <row r="241" spans="2:39" ht="15.6" x14ac:dyDescent="0.3">
      <c r="B241" s="63" t="s">
        <v>554</v>
      </c>
      <c r="C241" s="81" t="s">
        <v>753</v>
      </c>
      <c r="D241" s="82" t="s">
        <v>925</v>
      </c>
      <c r="E241" s="83"/>
      <c r="F241" s="84"/>
      <c r="G241" s="84"/>
      <c r="H241" s="85" t="str">
        <f t="shared" si="3"/>
        <v/>
      </c>
      <c r="I241" s="83"/>
      <c r="J241" s="86"/>
      <c r="K241" s="71"/>
      <c r="L241" s="87"/>
      <c r="M241" s="88"/>
      <c r="N241" s="88"/>
      <c r="O241" s="88"/>
      <c r="P241" s="88"/>
      <c r="Q241" s="88"/>
      <c r="R241" s="88"/>
      <c r="S241" s="88"/>
      <c r="T241" s="89"/>
      <c r="U241" s="71"/>
      <c r="V241" s="90"/>
      <c r="W241" s="91"/>
      <c r="X241" s="91"/>
      <c r="Y241" s="91"/>
      <c r="Z241" s="91"/>
      <c r="AA241" s="91"/>
      <c r="AB241" s="91"/>
      <c r="AC241" s="91"/>
      <c r="AD241" s="92"/>
      <c r="AE241" s="91"/>
      <c r="AF241" s="93"/>
      <c r="AG241" s="94"/>
      <c r="AH241" s="94"/>
      <c r="AI241" s="85"/>
      <c r="AJ241" s="83"/>
      <c r="AK241" s="83"/>
      <c r="AL241" s="81"/>
      <c r="AM241" s="95"/>
    </row>
    <row r="242" spans="2:39" ht="15.6" x14ac:dyDescent="0.3">
      <c r="B242" s="111" t="s">
        <v>555</v>
      </c>
      <c r="C242" s="112" t="s">
        <v>754</v>
      </c>
      <c r="D242" s="113" t="s">
        <v>926</v>
      </c>
      <c r="E242" s="114">
        <v>45539</v>
      </c>
      <c r="F242" s="115"/>
      <c r="G242" s="115">
        <v>93.42</v>
      </c>
      <c r="H242" s="116">
        <f t="shared" si="3"/>
        <v>0</v>
      </c>
      <c r="I242" s="114">
        <v>45475</v>
      </c>
      <c r="J242" s="117">
        <v>3.3472093226999999</v>
      </c>
      <c r="K242" s="71"/>
      <c r="L242" s="118"/>
      <c r="M242" s="119"/>
      <c r="N242" s="119"/>
      <c r="O242" s="119"/>
      <c r="P242" s="119"/>
      <c r="Q242" s="119"/>
      <c r="R242" s="119"/>
      <c r="S242" s="119"/>
      <c r="T242" s="120"/>
      <c r="U242" s="71"/>
      <c r="V242" s="121"/>
      <c r="W242" s="122"/>
      <c r="X242" s="122">
        <v>3.1019202363999999E-2</v>
      </c>
      <c r="Y242" s="122">
        <v>-6.7437379574999999E-3</v>
      </c>
      <c r="Z242" s="122">
        <v>5.9440958357000001E-2</v>
      </c>
      <c r="AA242" s="122">
        <v>8.5679314724999996E-4</v>
      </c>
      <c r="AB242" s="122">
        <v>0.35030156574999999</v>
      </c>
      <c r="AC242" s="122">
        <v>8.2813950689999999E-2</v>
      </c>
      <c r="AD242" s="123"/>
      <c r="AE242" s="122"/>
      <c r="AF242" s="124"/>
      <c r="AG242" s="125"/>
      <c r="AH242" s="125"/>
      <c r="AI242" s="116">
        <v>-1.5500992062000001E-2</v>
      </c>
      <c r="AJ242" s="114">
        <v>45352</v>
      </c>
      <c r="AK242" s="114">
        <v>45357</v>
      </c>
      <c r="AL242" s="112">
        <v>17</v>
      </c>
      <c r="AM242" s="126">
        <v>45377</v>
      </c>
    </row>
    <row r="243" spans="2:39" ht="15.6" x14ac:dyDescent="0.3">
      <c r="B243" s="63" t="s">
        <v>556</v>
      </c>
      <c r="C243" s="81" t="s">
        <v>755</v>
      </c>
      <c r="D243" s="82" t="s">
        <v>927</v>
      </c>
      <c r="E243" s="83">
        <v>45553</v>
      </c>
      <c r="F243" s="84"/>
      <c r="G243" s="84">
        <v>22</v>
      </c>
      <c r="H243" s="85">
        <f t="shared" si="3"/>
        <v>0</v>
      </c>
      <c r="I243" s="83">
        <v>45551</v>
      </c>
      <c r="J243" s="86">
        <v>15.137021991999999</v>
      </c>
      <c r="K243" s="71"/>
      <c r="L243" s="87"/>
      <c r="M243" s="88"/>
      <c r="N243" s="88">
        <v>0.14989009044000001</v>
      </c>
      <c r="O243" s="88">
        <v>0.23558477314000001</v>
      </c>
      <c r="P243" s="88">
        <v>0.1956003992</v>
      </c>
      <c r="Q243" s="88"/>
      <c r="R243" s="88"/>
      <c r="S243" s="88"/>
      <c r="T243" s="89">
        <v>0.18043110430000001</v>
      </c>
      <c r="U243" s="71"/>
      <c r="V243" s="90"/>
      <c r="W243" s="91"/>
      <c r="X243" s="91">
        <v>1.2407407408000001E-2</v>
      </c>
      <c r="Y243" s="91">
        <v>-1.2822930417E-2</v>
      </c>
      <c r="Z243" s="91">
        <v>0.10556195384</v>
      </c>
      <c r="AA243" s="91">
        <v>-2.7833363651999999E-2</v>
      </c>
      <c r="AB243" s="91">
        <v>0.18043110430000001</v>
      </c>
      <c r="AC243" s="91">
        <v>-0.11024284550000001</v>
      </c>
      <c r="AD243" s="92"/>
      <c r="AE243" s="91"/>
      <c r="AF243" s="93"/>
      <c r="AG243" s="94"/>
      <c r="AH243" s="94"/>
      <c r="AI243" s="85">
        <v>-4.9481535382000001E-2</v>
      </c>
      <c r="AJ243" s="83">
        <v>45288</v>
      </c>
      <c r="AK243" s="83">
        <v>45299</v>
      </c>
      <c r="AL243" s="81">
        <v>50</v>
      </c>
      <c r="AM243" s="95">
        <v>45364</v>
      </c>
    </row>
    <row r="244" spans="2:39" ht="15.6" x14ac:dyDescent="0.3">
      <c r="B244" s="111" t="s">
        <v>557</v>
      </c>
      <c r="C244" s="112" t="s">
        <v>756</v>
      </c>
      <c r="D244" s="113" t="s">
        <v>928</v>
      </c>
      <c r="E244" s="114">
        <v>45446</v>
      </c>
      <c r="F244" s="115"/>
      <c r="G244" s="115">
        <v>76.023733332999996</v>
      </c>
      <c r="H244" s="116">
        <f t="shared" si="3"/>
        <v>0</v>
      </c>
      <c r="I244" s="114">
        <v>45446</v>
      </c>
      <c r="J244" s="117">
        <v>2.6881388844999998</v>
      </c>
      <c r="K244" s="71"/>
      <c r="L244" s="118"/>
      <c r="M244" s="119"/>
      <c r="N244" s="119"/>
      <c r="O244" s="119"/>
      <c r="P244" s="119"/>
      <c r="Q244" s="119"/>
      <c r="R244" s="119"/>
      <c r="S244" s="119"/>
      <c r="T244" s="120"/>
      <c r="U244" s="71"/>
      <c r="V244" s="121"/>
      <c r="W244" s="122"/>
      <c r="X244" s="122">
        <v>0</v>
      </c>
      <c r="Y244" s="122">
        <v>-9.0935758299000007E-3</v>
      </c>
      <c r="Z244" s="122">
        <v>4.8116579599000002E-2</v>
      </c>
      <c r="AA244" s="122">
        <v>3.4168212740000002E-2</v>
      </c>
      <c r="AB244" s="122">
        <v>0.20999908848000001</v>
      </c>
      <c r="AC244" s="122">
        <v>7.9310148637999997E-2</v>
      </c>
      <c r="AD244" s="123"/>
      <c r="AE244" s="122"/>
      <c r="AF244" s="124"/>
      <c r="AG244" s="125"/>
      <c r="AH244" s="125"/>
      <c r="AI244" s="116">
        <v>-2.5485625485E-2</v>
      </c>
      <c r="AJ244" s="114">
        <v>45313</v>
      </c>
      <c r="AK244" s="114">
        <v>45315</v>
      </c>
      <c r="AL244" s="112">
        <v>6</v>
      </c>
      <c r="AM244" s="126">
        <v>45321</v>
      </c>
    </row>
    <row r="245" spans="2:39" ht="15.6" x14ac:dyDescent="0.3">
      <c r="B245" s="63" t="s">
        <v>558</v>
      </c>
      <c r="C245" s="81" t="s">
        <v>757</v>
      </c>
      <c r="D245" s="82" t="s">
        <v>929</v>
      </c>
      <c r="E245" s="83">
        <v>45554</v>
      </c>
      <c r="F245" s="84">
        <v>42.64</v>
      </c>
      <c r="G245" s="84">
        <v>47.053394863999998</v>
      </c>
      <c r="H245" s="85">
        <f t="shared" si="3"/>
        <v>0.9062045389762805</v>
      </c>
      <c r="I245" s="83">
        <v>45504</v>
      </c>
      <c r="J245" s="86">
        <v>49.456020199000001</v>
      </c>
      <c r="K245" s="71"/>
      <c r="L245" s="87">
        <v>-5.5970149251000001E-3</v>
      </c>
      <c r="M245" s="88">
        <v>1.5881729952999999E-2</v>
      </c>
      <c r="N245" s="88">
        <v>0.1393987699</v>
      </c>
      <c r="O245" s="88">
        <v>0.20179741998</v>
      </c>
      <c r="P245" s="88">
        <v>8.0688199991999998E-2</v>
      </c>
      <c r="Q245" s="88"/>
      <c r="R245" s="88"/>
      <c r="S245" s="88"/>
      <c r="T245" s="89">
        <v>0.12337614657</v>
      </c>
      <c r="U245" s="71"/>
      <c r="V245" s="90">
        <v>0.22060014172</v>
      </c>
      <c r="W245" s="91">
        <v>2.3060557908999999E-2</v>
      </c>
      <c r="X245" s="91">
        <v>9.7419204836000001E-2</v>
      </c>
      <c r="Y245" s="91">
        <v>-6.4676250960000001E-2</v>
      </c>
      <c r="Z245" s="91">
        <v>0.13939290167999999</v>
      </c>
      <c r="AA245" s="91">
        <v>-5.9302468565000002E-2</v>
      </c>
      <c r="AB245" s="91">
        <v>0.12337614657</v>
      </c>
      <c r="AC245" s="91">
        <v>-1.9118280740999999E-2</v>
      </c>
      <c r="AD245" s="92">
        <v>7</v>
      </c>
      <c r="AE245" s="91"/>
      <c r="AF245" s="93">
        <v>0.83041306951000005</v>
      </c>
      <c r="AG245" s="94"/>
      <c r="AH245" s="94"/>
      <c r="AI245" s="85">
        <v>-0.10796255875999999</v>
      </c>
      <c r="AJ245" s="83">
        <v>45504</v>
      </c>
      <c r="AK245" s="83">
        <v>45523</v>
      </c>
      <c r="AL245" s="81"/>
      <c r="AM245" s="95"/>
    </row>
    <row r="246" spans="2:39" ht="15.6" x14ac:dyDescent="0.3">
      <c r="B246" s="111" t="s">
        <v>559</v>
      </c>
      <c r="C246" s="112" t="s">
        <v>758</v>
      </c>
      <c r="D246" s="113" t="s">
        <v>930</v>
      </c>
      <c r="E246" s="114">
        <v>45448</v>
      </c>
      <c r="F246" s="115"/>
      <c r="G246" s="115">
        <v>62.720277778000003</v>
      </c>
      <c r="H246" s="116">
        <f t="shared" si="3"/>
        <v>0</v>
      </c>
      <c r="I246" s="114">
        <v>45448</v>
      </c>
      <c r="J246" s="117">
        <v>0.1350647012</v>
      </c>
      <c r="K246" s="71"/>
      <c r="L246" s="118"/>
      <c r="M246" s="119"/>
      <c r="N246" s="119"/>
      <c r="O246" s="119"/>
      <c r="P246" s="119"/>
      <c r="Q246" s="119"/>
      <c r="R246" s="119"/>
      <c r="S246" s="119"/>
      <c r="T246" s="120"/>
      <c r="U246" s="71"/>
      <c r="V246" s="121"/>
      <c r="W246" s="122"/>
      <c r="X246" s="122"/>
      <c r="Y246" s="122"/>
      <c r="Z246" s="122">
        <v>1.8485283561000002E-2</v>
      </c>
      <c r="AA246" s="122">
        <v>3.1897926638000001E-3</v>
      </c>
      <c r="AB246" s="122">
        <v>0.18972351309999999</v>
      </c>
      <c r="AC246" s="122">
        <v>0.18972351309999999</v>
      </c>
      <c r="AD246" s="123"/>
      <c r="AE246" s="122"/>
      <c r="AF246" s="124"/>
      <c r="AG246" s="125"/>
      <c r="AH246" s="125"/>
      <c r="AI246" s="116">
        <v>0</v>
      </c>
      <c r="AJ246" s="114">
        <v>45448</v>
      </c>
      <c r="AK246" s="114"/>
      <c r="AL246" s="112"/>
      <c r="AM246" s="126"/>
    </row>
    <row r="247" spans="2:39" ht="15.6" x14ac:dyDescent="0.3">
      <c r="B247" s="63" t="s">
        <v>320</v>
      </c>
      <c r="C247" s="81" t="s">
        <v>411</v>
      </c>
      <c r="D247" s="82" t="s">
        <v>365</v>
      </c>
      <c r="E247" s="83">
        <v>45554</v>
      </c>
      <c r="F247" s="84">
        <v>85</v>
      </c>
      <c r="G247" s="84">
        <v>95.58</v>
      </c>
      <c r="H247" s="85">
        <f t="shared" si="3"/>
        <v>0.88930738648252772</v>
      </c>
      <c r="I247" s="83">
        <v>45506</v>
      </c>
      <c r="J247" s="86">
        <v>963.07860134999999</v>
      </c>
      <c r="K247" s="71"/>
      <c r="L247" s="87">
        <v>9.0218423556999994E-3</v>
      </c>
      <c r="M247" s="88">
        <v>-1.6203703704000001E-2</v>
      </c>
      <c r="N247" s="88">
        <v>5.8205248591999999E-2</v>
      </c>
      <c r="O247" s="88">
        <v>0.1091586688</v>
      </c>
      <c r="P247" s="88">
        <v>0.17318217154000001</v>
      </c>
      <c r="Q247" s="88"/>
      <c r="R247" s="88"/>
      <c r="S247" s="88"/>
      <c r="T247" s="89">
        <v>0.12143743982999999</v>
      </c>
      <c r="U247" s="71"/>
      <c r="V247" s="90">
        <v>0.24495225815999999</v>
      </c>
      <c r="W247" s="91">
        <v>2.5211945422E-2</v>
      </c>
      <c r="X247" s="91">
        <v>5.7668372284999998E-2</v>
      </c>
      <c r="Y247" s="91">
        <v>-9.0395480225999997E-2</v>
      </c>
      <c r="Z247" s="91">
        <v>0.11157441674</v>
      </c>
      <c r="AA247" s="91">
        <v>-5.7649667405999999E-2</v>
      </c>
      <c r="AB247" s="91">
        <v>0.46515041813000002</v>
      </c>
      <c r="AC247" s="91">
        <v>-4.3521910667000001E-2</v>
      </c>
      <c r="AD247" s="92">
        <v>6</v>
      </c>
      <c r="AE247" s="91"/>
      <c r="AF247" s="93">
        <v>0.10395797986999999</v>
      </c>
      <c r="AG247" s="94"/>
      <c r="AH247" s="94"/>
      <c r="AI247" s="85">
        <v>-0.14787971378</v>
      </c>
      <c r="AJ247" s="83">
        <v>45197</v>
      </c>
      <c r="AK247" s="83">
        <v>45308</v>
      </c>
      <c r="AL247" s="81">
        <v>121</v>
      </c>
      <c r="AM247" s="95">
        <v>45378</v>
      </c>
    </row>
    <row r="248" spans="2:39" ht="15.6" x14ac:dyDescent="0.3">
      <c r="B248" s="111" t="s">
        <v>204</v>
      </c>
      <c r="C248" s="112" t="s">
        <v>240</v>
      </c>
      <c r="D248" s="113" t="s">
        <v>275</v>
      </c>
      <c r="E248" s="114">
        <v>45538</v>
      </c>
      <c r="F248" s="115"/>
      <c r="G248" s="115">
        <v>20.04</v>
      </c>
      <c r="H248" s="116">
        <f t="shared" si="3"/>
        <v>0</v>
      </c>
      <c r="I248" s="114">
        <v>45538</v>
      </c>
      <c r="J248" s="117">
        <v>11.072503147000001</v>
      </c>
      <c r="K248" s="71"/>
      <c r="L248" s="118"/>
      <c r="M248" s="119"/>
      <c r="N248" s="119"/>
      <c r="O248" s="119"/>
      <c r="P248" s="119"/>
      <c r="Q248" s="119"/>
      <c r="R248" s="119"/>
      <c r="S248" s="119"/>
      <c r="T248" s="120"/>
      <c r="U248" s="71"/>
      <c r="V248" s="121"/>
      <c r="W248" s="122"/>
      <c r="X248" s="122">
        <v>3.1693989073000001E-2</v>
      </c>
      <c r="Y248" s="122">
        <v>-1.632547292E-2</v>
      </c>
      <c r="Z248" s="122">
        <v>0.25567752503000002</v>
      </c>
      <c r="AA248" s="122">
        <v>-7.0638375943000001E-2</v>
      </c>
      <c r="AB248" s="122">
        <v>0.63388185629000005</v>
      </c>
      <c r="AC248" s="122">
        <v>-0.25790960758999998</v>
      </c>
      <c r="AD248" s="123"/>
      <c r="AE248" s="122"/>
      <c r="AF248" s="124"/>
      <c r="AG248" s="125"/>
      <c r="AH248" s="125"/>
      <c r="AI248" s="116">
        <v>-5.5084745763000001E-2</v>
      </c>
      <c r="AJ248" s="114">
        <v>45475</v>
      </c>
      <c r="AK248" s="114">
        <v>45483</v>
      </c>
      <c r="AL248" s="112">
        <v>12</v>
      </c>
      <c r="AM248" s="126">
        <v>45491</v>
      </c>
    </row>
    <row r="249" spans="2:39" ht="15.6" x14ac:dyDescent="0.3">
      <c r="B249" s="63" t="s">
        <v>87</v>
      </c>
      <c r="C249" s="81" t="s">
        <v>156</v>
      </c>
      <c r="D249" s="82" t="s">
        <v>169</v>
      </c>
      <c r="E249" s="83">
        <v>45554</v>
      </c>
      <c r="F249" s="84">
        <v>37.65</v>
      </c>
      <c r="G249" s="84">
        <v>39.619999999999997</v>
      </c>
      <c r="H249" s="85">
        <f t="shared" si="3"/>
        <v>0.95027763755678951</v>
      </c>
      <c r="I249" s="83">
        <v>45537</v>
      </c>
      <c r="J249" s="86">
        <v>138.44568319000001</v>
      </c>
      <c r="K249" s="71"/>
      <c r="L249" s="87"/>
      <c r="M249" s="88">
        <v>3.3205268934999997E-2</v>
      </c>
      <c r="N249" s="88">
        <v>0.21819855356000001</v>
      </c>
      <c r="O249" s="88">
        <v>0.50168238954</v>
      </c>
      <c r="P249" s="88">
        <v>0.51838239397999997</v>
      </c>
      <c r="Q249" s="88">
        <v>0.33589951904999998</v>
      </c>
      <c r="R249" s="88"/>
      <c r="S249" s="88"/>
      <c r="T249" s="89">
        <v>0.38553351970999999</v>
      </c>
      <c r="U249" s="71"/>
      <c r="V249" s="90"/>
      <c r="W249" s="91"/>
      <c r="X249" s="91">
        <v>0.10225820196</v>
      </c>
      <c r="Y249" s="91">
        <v>-3.1993654151999999E-2</v>
      </c>
      <c r="Z249" s="91">
        <v>9.1531223268000006E-2</v>
      </c>
      <c r="AA249" s="91">
        <v>-3.7084398976000001E-2</v>
      </c>
      <c r="AB249" s="91">
        <v>0.41152771073</v>
      </c>
      <c r="AC249" s="91">
        <v>-0.15859817866000001</v>
      </c>
      <c r="AD249" s="92">
        <v>9</v>
      </c>
      <c r="AE249" s="91"/>
      <c r="AF249" s="93"/>
      <c r="AG249" s="94"/>
      <c r="AH249" s="94"/>
      <c r="AI249" s="85">
        <v>-9.1718266253999994E-2</v>
      </c>
      <c r="AJ249" s="83">
        <v>45251</v>
      </c>
      <c r="AK249" s="83">
        <v>45253</v>
      </c>
      <c r="AL249" s="81">
        <v>3</v>
      </c>
      <c r="AM249" s="95">
        <v>45254</v>
      </c>
    </row>
    <row r="250" spans="2:39" ht="15.6" x14ac:dyDescent="0.3">
      <c r="B250" s="111" t="s">
        <v>560</v>
      </c>
      <c r="C250" s="112" t="s">
        <v>759</v>
      </c>
      <c r="D250" s="113" t="s">
        <v>931</v>
      </c>
      <c r="E250" s="114">
        <v>45231</v>
      </c>
      <c r="F250" s="115"/>
      <c r="G250" s="115">
        <v>65.034006059000006</v>
      </c>
      <c r="H250" s="116">
        <f t="shared" si="3"/>
        <v>0</v>
      </c>
      <c r="I250" s="114">
        <v>45194</v>
      </c>
      <c r="J250" s="117">
        <v>0.19515119521999999</v>
      </c>
      <c r="K250" s="71"/>
      <c r="L250" s="118"/>
      <c r="M250" s="119"/>
      <c r="N250" s="119"/>
      <c r="O250" s="119"/>
      <c r="P250" s="119"/>
      <c r="Q250" s="119"/>
      <c r="R250" s="119"/>
      <c r="S250" s="119"/>
      <c r="T250" s="120"/>
      <c r="U250" s="71"/>
      <c r="V250" s="121"/>
      <c r="W250" s="122"/>
      <c r="X250" s="122">
        <v>3.3119297061000003E-2</v>
      </c>
      <c r="Y250" s="122">
        <v>-2.9416201539999999E-2</v>
      </c>
      <c r="Z250" s="122">
        <v>1.9954203468E-2</v>
      </c>
      <c r="AA250" s="122">
        <v>-6.3036587635999994E-2</v>
      </c>
      <c r="AB250" s="122"/>
      <c r="AC250" s="122"/>
      <c r="AD250" s="123"/>
      <c r="AE250" s="122"/>
      <c r="AF250" s="124"/>
      <c r="AG250" s="125"/>
      <c r="AH250" s="125"/>
      <c r="AI250" s="116">
        <v>-0.10607049887</v>
      </c>
      <c r="AJ250" s="114">
        <v>45189</v>
      </c>
      <c r="AK250" s="114">
        <v>45226</v>
      </c>
      <c r="AL250" s="112"/>
      <c r="AM250" s="126"/>
    </row>
    <row r="251" spans="2:39" ht="15.6" x14ac:dyDescent="0.3">
      <c r="B251" s="63" t="s">
        <v>205</v>
      </c>
      <c r="C251" s="81" t="s">
        <v>241</v>
      </c>
      <c r="D251" s="82" t="s">
        <v>276</v>
      </c>
      <c r="E251" s="83">
        <v>45554</v>
      </c>
      <c r="F251" s="84">
        <v>9.2100000000000009</v>
      </c>
      <c r="G251" s="84">
        <v>9.56</v>
      </c>
      <c r="H251" s="85">
        <f t="shared" si="3"/>
        <v>0.96338912133891219</v>
      </c>
      <c r="I251" s="83">
        <v>45547</v>
      </c>
      <c r="J251" s="86">
        <v>2.1758441833000002</v>
      </c>
      <c r="K251" s="71"/>
      <c r="L251" s="87">
        <v>-4.3243243235000003E-3</v>
      </c>
      <c r="M251" s="88">
        <v>5.0171037628000001E-2</v>
      </c>
      <c r="N251" s="88">
        <v>0.11901707933</v>
      </c>
      <c r="O251" s="88">
        <v>0.32481651547000001</v>
      </c>
      <c r="P251" s="88">
        <v>0.28068949297000001</v>
      </c>
      <c r="Q251" s="88">
        <v>-3.4218634204000002E-2</v>
      </c>
      <c r="R251" s="88"/>
      <c r="S251" s="88"/>
      <c r="T251" s="89">
        <v>0.22942676449999999</v>
      </c>
      <c r="U251" s="71"/>
      <c r="V251" s="90"/>
      <c r="W251" s="91"/>
      <c r="X251" s="91">
        <v>0.17169036806999999</v>
      </c>
      <c r="Y251" s="91">
        <v>-0.14927184466000001</v>
      </c>
      <c r="Z251" s="91">
        <v>8.7962962961999999E-2</v>
      </c>
      <c r="AA251" s="91">
        <v>-6.8965517239999996E-2</v>
      </c>
      <c r="AB251" s="91">
        <v>0.22942676449999999</v>
      </c>
      <c r="AC251" s="91">
        <v>-6.2770405104999996E-2</v>
      </c>
      <c r="AD251" s="92">
        <v>9</v>
      </c>
      <c r="AE251" s="91"/>
      <c r="AF251" s="93"/>
      <c r="AG251" s="94"/>
      <c r="AH251" s="94"/>
      <c r="AI251" s="85">
        <v>-0.15947242206000001</v>
      </c>
      <c r="AJ251" s="83">
        <v>45365</v>
      </c>
      <c r="AK251" s="83">
        <v>45371</v>
      </c>
      <c r="AL251" s="81">
        <v>22</v>
      </c>
      <c r="AM251" s="95">
        <v>45398</v>
      </c>
    </row>
    <row r="252" spans="2:39" ht="15.6" x14ac:dyDescent="0.3">
      <c r="B252" s="111" t="s">
        <v>561</v>
      </c>
      <c r="C252" s="112" t="s">
        <v>760</v>
      </c>
      <c r="D252" s="113" t="s">
        <v>932</v>
      </c>
      <c r="E252" s="114">
        <v>45552</v>
      </c>
      <c r="F252" s="115"/>
      <c r="G252" s="115">
        <v>56.469913841</v>
      </c>
      <c r="H252" s="116">
        <f t="shared" si="3"/>
        <v>0</v>
      </c>
      <c r="I252" s="114">
        <v>45399</v>
      </c>
      <c r="J252" s="117">
        <v>1.1488996813000001</v>
      </c>
      <c r="K252" s="71"/>
      <c r="L252" s="118"/>
      <c r="M252" s="119"/>
      <c r="N252" s="119">
        <v>-8.3297598349000006E-3</v>
      </c>
      <c r="O252" s="119">
        <v>7.5207962353999999E-2</v>
      </c>
      <c r="P252" s="119"/>
      <c r="Q252" s="119"/>
      <c r="R252" s="119"/>
      <c r="S252" s="119"/>
      <c r="T252" s="120"/>
      <c r="U252" s="71"/>
      <c r="V252" s="121"/>
      <c r="W252" s="122"/>
      <c r="X252" s="122">
        <v>2.0730503455E-2</v>
      </c>
      <c r="Y252" s="122">
        <v>-3.2626766417999997E-2</v>
      </c>
      <c r="Z252" s="122">
        <v>9.3604404914000003E-2</v>
      </c>
      <c r="AA252" s="122">
        <v>-5.4443843518000003E-2</v>
      </c>
      <c r="AB252" s="122">
        <v>0.11926319831</v>
      </c>
      <c r="AC252" s="122">
        <v>0.11926319831</v>
      </c>
      <c r="AD252" s="123">
        <v>7</v>
      </c>
      <c r="AE252" s="122"/>
      <c r="AF252" s="124"/>
      <c r="AG252" s="125"/>
      <c r="AH252" s="125"/>
      <c r="AI252" s="116">
        <v>-0.14603481625</v>
      </c>
      <c r="AJ252" s="114">
        <v>45217</v>
      </c>
      <c r="AK252" s="114">
        <v>45266</v>
      </c>
      <c r="AL252" s="112">
        <v>101</v>
      </c>
      <c r="AM252" s="126">
        <v>45369</v>
      </c>
    </row>
    <row r="253" spans="2:39" ht="15.6" x14ac:dyDescent="0.3">
      <c r="B253" s="63" t="s">
        <v>562</v>
      </c>
      <c r="C253" s="81" t="s">
        <v>761</v>
      </c>
      <c r="D253" s="82" t="s">
        <v>933</v>
      </c>
      <c r="E253" s="83">
        <v>45516</v>
      </c>
      <c r="F253" s="84"/>
      <c r="G253" s="84">
        <v>21.42</v>
      </c>
      <c r="H253" s="85">
        <f t="shared" si="3"/>
        <v>0</v>
      </c>
      <c r="I253" s="83">
        <v>45516</v>
      </c>
      <c r="J253" s="86">
        <v>0.53953394422000001</v>
      </c>
      <c r="K253" s="71"/>
      <c r="L253" s="87"/>
      <c r="M253" s="88"/>
      <c r="N253" s="88"/>
      <c r="O253" s="88"/>
      <c r="P253" s="88"/>
      <c r="Q253" s="88"/>
      <c r="R253" s="88"/>
      <c r="S253" s="88"/>
      <c r="T253" s="89"/>
      <c r="U253" s="71"/>
      <c r="V253" s="90"/>
      <c r="W253" s="91"/>
      <c r="X253" s="91">
        <v>2.0342612421000002E-2</v>
      </c>
      <c r="Y253" s="91">
        <v>-1.0384215991E-2</v>
      </c>
      <c r="Z253" s="91">
        <v>8.8106565176999996E-2</v>
      </c>
      <c r="AA253" s="91">
        <v>8.4745762723999994E-3</v>
      </c>
      <c r="AB253" s="91">
        <v>0.16668210289999999</v>
      </c>
      <c r="AC253" s="91">
        <v>0.16668210289999999</v>
      </c>
      <c r="AD253" s="92"/>
      <c r="AE253" s="91"/>
      <c r="AF253" s="93"/>
      <c r="AG253" s="94"/>
      <c r="AH253" s="94"/>
      <c r="AI253" s="85">
        <v>-2.4166263896E-2</v>
      </c>
      <c r="AJ253" s="83">
        <v>45475</v>
      </c>
      <c r="AK253" s="83">
        <v>45477</v>
      </c>
      <c r="AL253" s="81">
        <v>10</v>
      </c>
      <c r="AM253" s="95">
        <v>45489</v>
      </c>
    </row>
    <row r="254" spans="2:39" ht="15.6" x14ac:dyDescent="0.3">
      <c r="B254" s="111" t="s">
        <v>563</v>
      </c>
      <c r="C254" s="112" t="s">
        <v>762</v>
      </c>
      <c r="D254" s="113" t="s">
        <v>934</v>
      </c>
      <c r="E254" s="114"/>
      <c r="F254" s="115"/>
      <c r="G254" s="115"/>
      <c r="H254" s="116" t="str">
        <f t="shared" si="3"/>
        <v/>
      </c>
      <c r="I254" s="114"/>
      <c r="J254" s="117"/>
      <c r="K254" s="71"/>
      <c r="L254" s="118"/>
      <c r="M254" s="119"/>
      <c r="N254" s="119"/>
      <c r="O254" s="119"/>
      <c r="P254" s="119"/>
      <c r="Q254" s="119"/>
      <c r="R254" s="119"/>
      <c r="S254" s="119"/>
      <c r="T254" s="120"/>
      <c r="U254" s="71"/>
      <c r="V254" s="121"/>
      <c r="W254" s="122"/>
      <c r="X254" s="122"/>
      <c r="Y254" s="122"/>
      <c r="Z254" s="122"/>
      <c r="AA254" s="122"/>
      <c r="AB254" s="122"/>
      <c r="AC254" s="122"/>
      <c r="AD254" s="123"/>
      <c r="AE254" s="122"/>
      <c r="AF254" s="124"/>
      <c r="AG254" s="125"/>
      <c r="AH254" s="125"/>
      <c r="AI254" s="116"/>
      <c r="AJ254" s="114"/>
      <c r="AK254" s="114"/>
      <c r="AL254" s="112"/>
      <c r="AM254" s="126"/>
    </row>
    <row r="255" spans="2:39" ht="15.6" x14ac:dyDescent="0.3">
      <c r="B255" s="63" t="s">
        <v>88</v>
      </c>
      <c r="C255" s="81" t="s">
        <v>157</v>
      </c>
      <c r="D255" s="82" t="s">
        <v>170</v>
      </c>
      <c r="E255" s="83">
        <v>45554</v>
      </c>
      <c r="F255" s="84">
        <v>23.34</v>
      </c>
      <c r="G255" s="84">
        <v>24.8</v>
      </c>
      <c r="H255" s="85">
        <f t="shared" si="3"/>
        <v>0.94112903225806444</v>
      </c>
      <c r="I255" s="83">
        <v>45475</v>
      </c>
      <c r="J255" s="86">
        <v>262.97078876</v>
      </c>
      <c r="K255" s="71"/>
      <c r="L255" s="87"/>
      <c r="M255" s="88">
        <v>8.6430423507000004E-3</v>
      </c>
      <c r="N255" s="88">
        <v>0.21914918942</v>
      </c>
      <c r="O255" s="88">
        <v>0.54981426020000002</v>
      </c>
      <c r="P255" s="88">
        <v>0.99362436344000005</v>
      </c>
      <c r="Q255" s="88">
        <v>0.47938401175000001</v>
      </c>
      <c r="R255" s="88"/>
      <c r="S255" s="88"/>
      <c r="T255" s="89">
        <v>0.26127961498000002</v>
      </c>
      <c r="U255" s="71"/>
      <c r="V255" s="90"/>
      <c r="W255" s="91"/>
      <c r="X255" s="91">
        <v>0.19612903226</v>
      </c>
      <c r="Y255" s="91">
        <v>-0.17961165049</v>
      </c>
      <c r="Z255" s="91">
        <v>0.17569956908000001</v>
      </c>
      <c r="AA255" s="91">
        <v>-4.4000000002000002E-2</v>
      </c>
      <c r="AB255" s="91">
        <v>0.64991137324000003</v>
      </c>
      <c r="AC255" s="91">
        <v>-0.36799350729000002</v>
      </c>
      <c r="AD255" s="92">
        <v>7</v>
      </c>
      <c r="AE255" s="91"/>
      <c r="AF255" s="93"/>
      <c r="AG255" s="94"/>
      <c r="AH255" s="94"/>
      <c r="AI255" s="85">
        <v>-0.22114347357</v>
      </c>
      <c r="AJ255" s="83">
        <v>45218</v>
      </c>
      <c r="AK255" s="83">
        <v>45225</v>
      </c>
      <c r="AL255" s="81">
        <v>47</v>
      </c>
      <c r="AM255" s="95">
        <v>45288</v>
      </c>
    </row>
    <row r="256" spans="2:39" ht="15.6" x14ac:dyDescent="0.3">
      <c r="B256" s="111" t="s">
        <v>564</v>
      </c>
      <c r="C256" s="112" t="s">
        <v>763</v>
      </c>
      <c r="D256" s="113" t="s">
        <v>935</v>
      </c>
      <c r="E256" s="114">
        <v>45349</v>
      </c>
      <c r="F256" s="115"/>
      <c r="G256" s="115">
        <v>17.390990911999999</v>
      </c>
      <c r="H256" s="116">
        <f t="shared" si="3"/>
        <v>0</v>
      </c>
      <c r="I256" s="114">
        <v>45348</v>
      </c>
      <c r="J256" s="117">
        <v>0.2673887251</v>
      </c>
      <c r="K256" s="71"/>
      <c r="L256" s="118"/>
      <c r="M256" s="119"/>
      <c r="N256" s="119"/>
      <c r="O256" s="119"/>
      <c r="P256" s="119"/>
      <c r="Q256" s="119"/>
      <c r="R256" s="119"/>
      <c r="S256" s="119"/>
      <c r="T256" s="120"/>
      <c r="U256" s="71"/>
      <c r="V256" s="121"/>
      <c r="W256" s="122"/>
      <c r="X256" s="122">
        <v>1.0132234243000001E-2</v>
      </c>
      <c r="Y256" s="122">
        <v>-2.5793314102999999E-2</v>
      </c>
      <c r="Z256" s="122">
        <v>8.5234531848999998E-2</v>
      </c>
      <c r="AA256" s="122">
        <v>1.1489608064E-2</v>
      </c>
      <c r="AB256" s="122">
        <v>7.5212831684000003E-2</v>
      </c>
      <c r="AC256" s="122">
        <v>7.5212831684000003E-2</v>
      </c>
      <c r="AD256" s="123"/>
      <c r="AE256" s="122"/>
      <c r="AF256" s="124"/>
      <c r="AG256" s="125"/>
      <c r="AH256" s="125"/>
      <c r="AI256" s="116">
        <v>-0.11510791366000001</v>
      </c>
      <c r="AJ256" s="114">
        <v>45209</v>
      </c>
      <c r="AK256" s="114">
        <v>45226</v>
      </c>
      <c r="AL256" s="112">
        <v>36</v>
      </c>
      <c r="AM256" s="126">
        <v>45264</v>
      </c>
    </row>
    <row r="257" spans="2:39" ht="15.6" x14ac:dyDescent="0.3">
      <c r="B257" s="63" t="s">
        <v>565</v>
      </c>
      <c r="C257" s="81" t="s">
        <v>764</v>
      </c>
      <c r="D257" s="82" t="s">
        <v>936</v>
      </c>
      <c r="E257" s="83">
        <v>45509</v>
      </c>
      <c r="F257" s="84"/>
      <c r="G257" s="84">
        <v>66.22</v>
      </c>
      <c r="H257" s="85">
        <f t="shared" si="3"/>
        <v>0</v>
      </c>
      <c r="I257" s="83">
        <v>45509</v>
      </c>
      <c r="J257" s="86">
        <v>12.800506373999999</v>
      </c>
      <c r="K257" s="71"/>
      <c r="L257" s="87"/>
      <c r="M257" s="88"/>
      <c r="N257" s="88"/>
      <c r="O257" s="88"/>
      <c r="P257" s="88"/>
      <c r="Q257" s="88"/>
      <c r="R257" s="88"/>
      <c r="S257" s="88"/>
      <c r="T257" s="89"/>
      <c r="U257" s="71"/>
      <c r="V257" s="90"/>
      <c r="W257" s="91"/>
      <c r="X257" s="91">
        <v>1.7819706498E-2</v>
      </c>
      <c r="Y257" s="91">
        <v>-1.4025539041E-2</v>
      </c>
      <c r="Z257" s="91">
        <v>7.5590574164000002E-2</v>
      </c>
      <c r="AA257" s="91">
        <v>-6.3007344414999999E-2</v>
      </c>
      <c r="AB257" s="91">
        <v>0.29019636342999999</v>
      </c>
      <c r="AC257" s="91">
        <v>-0.13111288636000001</v>
      </c>
      <c r="AD257" s="92"/>
      <c r="AE257" s="91"/>
      <c r="AF257" s="93"/>
      <c r="AG257" s="94"/>
      <c r="AH257" s="94"/>
      <c r="AI257" s="85">
        <v>-8.9679165056000001E-2</v>
      </c>
      <c r="AJ257" s="83">
        <v>45288</v>
      </c>
      <c r="AK257" s="83">
        <v>45315</v>
      </c>
      <c r="AL257" s="81">
        <v>55</v>
      </c>
      <c r="AM257" s="95">
        <v>45371</v>
      </c>
    </row>
    <row r="258" spans="2:39" ht="15.6" x14ac:dyDescent="0.3">
      <c r="B258" s="111" t="s">
        <v>566</v>
      </c>
      <c r="C258" s="112" t="s">
        <v>765</v>
      </c>
      <c r="D258" s="113" t="s">
        <v>937</v>
      </c>
      <c r="E258" s="114">
        <v>45554</v>
      </c>
      <c r="F258" s="115">
        <v>54.62</v>
      </c>
      <c r="G258" s="115"/>
      <c r="H258" s="116" t="str">
        <f t="shared" si="3"/>
        <v/>
      </c>
      <c r="I258" s="114"/>
      <c r="J258" s="117"/>
      <c r="K258" s="71"/>
      <c r="L258" s="118">
        <v>0</v>
      </c>
      <c r="M258" s="119">
        <v>7.949022327E-3</v>
      </c>
      <c r="N258" s="119"/>
      <c r="O258" s="119"/>
      <c r="P258" s="119"/>
      <c r="Q258" s="119"/>
      <c r="R258" s="119"/>
      <c r="S258" s="119"/>
      <c r="T258" s="120"/>
      <c r="U258" s="71"/>
      <c r="V258" s="121"/>
      <c r="W258" s="122"/>
      <c r="X258" s="122">
        <v>1.7761332101000001E-2</v>
      </c>
      <c r="Y258" s="122">
        <v>-1.9699812380999999E-2</v>
      </c>
      <c r="Z258" s="122">
        <v>6.4670574549000007E-2</v>
      </c>
      <c r="AA258" s="122">
        <v>-3.6428442372000002E-3</v>
      </c>
      <c r="AB258" s="122"/>
      <c r="AC258" s="122"/>
      <c r="AD258" s="123"/>
      <c r="AE258" s="122"/>
      <c r="AF258" s="124"/>
      <c r="AG258" s="125"/>
      <c r="AH258" s="125"/>
      <c r="AI258" s="116">
        <v>-4.3599257885999998E-2</v>
      </c>
      <c r="AJ258" s="114">
        <v>45490</v>
      </c>
      <c r="AK258" s="114">
        <v>45509</v>
      </c>
      <c r="AL258" s="112">
        <v>20</v>
      </c>
      <c r="AM258" s="126">
        <v>45518</v>
      </c>
    </row>
    <row r="259" spans="2:39" ht="15.6" x14ac:dyDescent="0.3">
      <c r="B259" s="63" t="s">
        <v>206</v>
      </c>
      <c r="C259" s="81" t="s">
        <v>242</v>
      </c>
      <c r="D259" s="82" t="s">
        <v>277</v>
      </c>
      <c r="E259" s="83">
        <v>45541</v>
      </c>
      <c r="F259" s="84"/>
      <c r="G259" s="84">
        <v>38.520000000000003</v>
      </c>
      <c r="H259" s="85">
        <f t="shared" si="3"/>
        <v>0</v>
      </c>
      <c r="I259" s="83">
        <v>45505</v>
      </c>
      <c r="J259" s="86">
        <v>61.927195498000003</v>
      </c>
      <c r="K259" s="71"/>
      <c r="L259" s="87"/>
      <c r="M259" s="88"/>
      <c r="N259" s="88"/>
      <c r="O259" s="88"/>
      <c r="P259" s="88"/>
      <c r="Q259" s="88"/>
      <c r="R259" s="88"/>
      <c r="S259" s="88"/>
      <c r="T259" s="89"/>
      <c r="U259" s="71"/>
      <c r="V259" s="90">
        <v>0.22025901931</v>
      </c>
      <c r="W259" s="91">
        <v>2.2782450087999999E-2</v>
      </c>
      <c r="X259" s="91">
        <v>4.3090062110000001E-2</v>
      </c>
      <c r="Y259" s="91">
        <v>-3.7171822198999997E-2</v>
      </c>
      <c r="Z259" s="91">
        <v>0.10945802337</v>
      </c>
      <c r="AA259" s="91">
        <v>-8.8550674506999993E-2</v>
      </c>
      <c r="AB259" s="91">
        <v>0.12100893997000001</v>
      </c>
      <c r="AC259" s="91">
        <v>-0.36801612017000002</v>
      </c>
      <c r="AD259" s="92">
        <v>7</v>
      </c>
      <c r="AE259" s="91"/>
      <c r="AF259" s="93">
        <v>0.63926590277999995</v>
      </c>
      <c r="AG259" s="94"/>
      <c r="AH259" s="94"/>
      <c r="AI259" s="85">
        <v>-0.12766677955</v>
      </c>
      <c r="AJ259" s="83">
        <v>45205</v>
      </c>
      <c r="AK259" s="83">
        <v>45231</v>
      </c>
      <c r="AL259" s="81">
        <v>45</v>
      </c>
      <c r="AM259" s="95">
        <v>45273</v>
      </c>
    </row>
    <row r="260" spans="2:39" ht="15.6" x14ac:dyDescent="0.3">
      <c r="B260" s="111" t="s">
        <v>321</v>
      </c>
      <c r="C260" s="112" t="s">
        <v>412</v>
      </c>
      <c r="D260" s="113" t="s">
        <v>366</v>
      </c>
      <c r="E260" s="114">
        <v>45553</v>
      </c>
      <c r="F260" s="115"/>
      <c r="G260" s="115">
        <v>65.37</v>
      </c>
      <c r="H260" s="116">
        <f t="shared" si="3"/>
        <v>0</v>
      </c>
      <c r="I260" s="114">
        <v>45537</v>
      </c>
      <c r="J260" s="117">
        <v>100.20708079000001</v>
      </c>
      <c r="K260" s="71"/>
      <c r="L260" s="118"/>
      <c r="M260" s="119">
        <v>3.7572254335999998E-2</v>
      </c>
      <c r="N260" s="119">
        <v>0.144384024</v>
      </c>
      <c r="O260" s="119">
        <v>0.25576131686999998</v>
      </c>
      <c r="P260" s="119">
        <v>0.21597927874</v>
      </c>
      <c r="Q260" s="119">
        <v>0.14010835046</v>
      </c>
      <c r="R260" s="119"/>
      <c r="S260" s="119"/>
      <c r="T260" s="120">
        <v>0.16114916286</v>
      </c>
      <c r="U260" s="71"/>
      <c r="V260" s="121">
        <v>0.20433760265000001</v>
      </c>
      <c r="W260" s="122">
        <v>2.1091479515000001E-2</v>
      </c>
      <c r="X260" s="122">
        <v>3.9433932263000002E-2</v>
      </c>
      <c r="Y260" s="122">
        <v>-5.8436591708000002E-2</v>
      </c>
      <c r="Z260" s="122">
        <v>8.3660130718000006E-2</v>
      </c>
      <c r="AA260" s="122">
        <v>-4.8507462686000001E-2</v>
      </c>
      <c r="AB260" s="122">
        <v>0.16114916286</v>
      </c>
      <c r="AC260" s="122">
        <v>-0.24205340114000001</v>
      </c>
      <c r="AD260" s="123">
        <v>7</v>
      </c>
      <c r="AE260" s="122"/>
      <c r="AF260" s="124">
        <v>1.0889560978999999</v>
      </c>
      <c r="AG260" s="125"/>
      <c r="AH260" s="125"/>
      <c r="AI260" s="116">
        <v>-0.1</v>
      </c>
      <c r="AJ260" s="114">
        <v>45496</v>
      </c>
      <c r="AK260" s="114">
        <v>45516</v>
      </c>
      <c r="AL260" s="112">
        <v>29</v>
      </c>
      <c r="AM260" s="126">
        <v>45537</v>
      </c>
    </row>
    <row r="261" spans="2:39" ht="15.6" x14ac:dyDescent="0.3">
      <c r="B261" s="63" t="s">
        <v>207</v>
      </c>
      <c r="C261" s="81" t="s">
        <v>243</v>
      </c>
      <c r="D261" s="82" t="s">
        <v>278</v>
      </c>
      <c r="E261" s="83">
        <v>45554</v>
      </c>
      <c r="F261" s="84">
        <v>54.7</v>
      </c>
      <c r="G261" s="84">
        <v>59.7</v>
      </c>
      <c r="H261" s="85">
        <f t="shared" si="3"/>
        <v>0.91624790619765495</v>
      </c>
      <c r="I261" s="83">
        <v>45537</v>
      </c>
      <c r="J261" s="86">
        <v>224.04687275000001</v>
      </c>
      <c r="K261" s="71"/>
      <c r="L261" s="87">
        <v>-5.6353390290999998E-3</v>
      </c>
      <c r="M261" s="88">
        <v>-2.0590868397000001E-2</v>
      </c>
      <c r="N261" s="88">
        <v>0.11065989847</v>
      </c>
      <c r="O261" s="88">
        <v>0.20590828923999999</v>
      </c>
      <c r="P261" s="88">
        <v>0.15230672003000001</v>
      </c>
      <c r="Q261" s="88">
        <v>1.4646649578E-3</v>
      </c>
      <c r="R261" s="88"/>
      <c r="S261" s="88"/>
      <c r="T261" s="89">
        <v>0.14005835764999999</v>
      </c>
      <c r="U261" s="71"/>
      <c r="V261" s="90">
        <v>0.20054844979</v>
      </c>
      <c r="W261" s="91">
        <v>2.0759827033E-2</v>
      </c>
      <c r="X261" s="91">
        <v>4.8275862066999999E-2</v>
      </c>
      <c r="Y261" s="91">
        <v>-3.7353433837000002E-2</v>
      </c>
      <c r="Z261" s="91">
        <v>0.10613065326</v>
      </c>
      <c r="AA261" s="91">
        <v>-6.5627743634999999E-2</v>
      </c>
      <c r="AB261" s="91">
        <v>0.14005835764999999</v>
      </c>
      <c r="AC261" s="91">
        <v>-0.15994623656000001</v>
      </c>
      <c r="AD261" s="92">
        <v>9</v>
      </c>
      <c r="AE261" s="91"/>
      <c r="AF261" s="93">
        <v>0.71393135151999998</v>
      </c>
      <c r="AG261" s="94"/>
      <c r="AH261" s="94"/>
      <c r="AI261" s="85">
        <v>-0.11297872339999999</v>
      </c>
      <c r="AJ261" s="83">
        <v>45205</v>
      </c>
      <c r="AK261" s="83">
        <v>45240</v>
      </c>
      <c r="AL261" s="81">
        <v>46</v>
      </c>
      <c r="AM261" s="95">
        <v>45274</v>
      </c>
    </row>
    <row r="262" spans="2:39" ht="15.6" x14ac:dyDescent="0.3">
      <c r="B262" s="111" t="s">
        <v>322</v>
      </c>
      <c r="C262" s="112" t="s">
        <v>413</v>
      </c>
      <c r="D262" s="113" t="s">
        <v>367</v>
      </c>
      <c r="E262" s="114">
        <v>45554</v>
      </c>
      <c r="F262" s="115">
        <v>34.28</v>
      </c>
      <c r="G262" s="115">
        <v>39.520000000000003</v>
      </c>
      <c r="H262" s="116">
        <f t="shared" si="3"/>
        <v>0.86740890688259109</v>
      </c>
      <c r="I262" s="114">
        <v>45504</v>
      </c>
      <c r="J262" s="117">
        <v>108.68510434</v>
      </c>
      <c r="K262" s="71"/>
      <c r="L262" s="118">
        <v>2.2978215457999999E-2</v>
      </c>
      <c r="M262" s="119">
        <v>-2.9163021190000001E-4</v>
      </c>
      <c r="N262" s="119">
        <v>-3.1911889296000001E-2</v>
      </c>
      <c r="O262" s="119">
        <v>-0.11237700673000001</v>
      </c>
      <c r="P262" s="119">
        <v>-0.25462056969000002</v>
      </c>
      <c r="Q262" s="119"/>
      <c r="R262" s="119"/>
      <c r="S262" s="119"/>
      <c r="T262" s="120">
        <v>-8.2195448458999995E-2</v>
      </c>
      <c r="U262" s="71"/>
      <c r="V262" s="121">
        <v>0.31501128540000001</v>
      </c>
      <c r="W262" s="122">
        <v>3.2511671471000002E-2</v>
      </c>
      <c r="X262" s="122">
        <v>6.4178682500000001E-2</v>
      </c>
      <c r="Y262" s="122">
        <v>-7.3177293515999997E-2</v>
      </c>
      <c r="Z262" s="122">
        <v>0.10164512337999999</v>
      </c>
      <c r="AA262" s="122">
        <v>-0.12022851207</v>
      </c>
      <c r="AB262" s="122">
        <v>-7.1819085488000006E-2</v>
      </c>
      <c r="AC262" s="122">
        <v>-0.23989421987000001</v>
      </c>
      <c r="AD262" s="123">
        <v>5</v>
      </c>
      <c r="AE262" s="122"/>
      <c r="AF262" s="124">
        <v>-0.62675844888999999</v>
      </c>
      <c r="AG262" s="125"/>
      <c r="AH262" s="125"/>
      <c r="AI262" s="116">
        <v>-0.17459514170000001</v>
      </c>
      <c r="AJ262" s="114">
        <v>45489</v>
      </c>
      <c r="AK262" s="114">
        <v>45541</v>
      </c>
      <c r="AL262" s="112"/>
      <c r="AM262" s="126"/>
    </row>
    <row r="263" spans="2:39" ht="15.6" x14ac:dyDescent="0.3">
      <c r="B263" s="63" t="s">
        <v>11</v>
      </c>
      <c r="C263" s="81" t="s">
        <v>28</v>
      </c>
      <c r="D263" s="82" t="s">
        <v>41</v>
      </c>
      <c r="E263" s="83">
        <v>45554</v>
      </c>
      <c r="F263" s="84">
        <v>135.69999999999999</v>
      </c>
      <c r="G263" s="84">
        <v>140.13</v>
      </c>
      <c r="H263" s="85">
        <f t="shared" si="3"/>
        <v>0.96838649825162348</v>
      </c>
      <c r="I263" s="83">
        <v>45532</v>
      </c>
      <c r="J263" s="86">
        <v>228093.93703999999</v>
      </c>
      <c r="K263" s="71"/>
      <c r="L263" s="87">
        <v>-6.4431102654999997E-3</v>
      </c>
      <c r="M263" s="88">
        <v>-2.0923520925000001E-2</v>
      </c>
      <c r="N263" s="88">
        <v>4.4971507776000001E-2</v>
      </c>
      <c r="O263" s="88">
        <v>0.13556485356</v>
      </c>
      <c r="P263" s="88">
        <v>0.20024765611000001</v>
      </c>
      <c r="Q263" s="88">
        <v>0.21160714286000001</v>
      </c>
      <c r="R263" s="88">
        <v>0.37417721519000002</v>
      </c>
      <c r="S263" s="88">
        <v>0.29571278526</v>
      </c>
      <c r="T263" s="89">
        <v>-6.5885797958000003E-3</v>
      </c>
      <c r="U263" s="71"/>
      <c r="V263" s="90">
        <v>0.13188040564</v>
      </c>
      <c r="W263" s="91">
        <v>1.3643641849E-2</v>
      </c>
      <c r="X263" s="91">
        <v>2.7695658939000001E-2</v>
      </c>
      <c r="Y263" s="91">
        <v>-2.0852371854000001E-2</v>
      </c>
      <c r="Z263" s="91">
        <v>0.12634782609</v>
      </c>
      <c r="AA263" s="91">
        <v>-4.7950219618999999E-2</v>
      </c>
      <c r="AB263" s="91">
        <v>0.31698198708999997</v>
      </c>
      <c r="AC263" s="91">
        <v>-0.11885245900999999</v>
      </c>
      <c r="AD263" s="92">
        <v>6</v>
      </c>
      <c r="AE263" s="91">
        <v>0.53386454182999998</v>
      </c>
      <c r="AF263" s="93">
        <v>0.23527607703</v>
      </c>
      <c r="AG263" s="94">
        <v>0.99984283468000001</v>
      </c>
      <c r="AH263" s="94">
        <v>1.0067175555000001</v>
      </c>
      <c r="AI263" s="85">
        <v>-0.11199765756000001</v>
      </c>
      <c r="AJ263" s="83">
        <v>45287</v>
      </c>
      <c r="AK263" s="83">
        <v>45460</v>
      </c>
      <c r="AL263" s="81">
        <v>159</v>
      </c>
      <c r="AM263" s="95">
        <v>45519</v>
      </c>
    </row>
    <row r="264" spans="2:39" ht="15.6" x14ac:dyDescent="0.3">
      <c r="B264" s="111" t="s">
        <v>12</v>
      </c>
      <c r="C264" s="112" t="s">
        <v>29</v>
      </c>
      <c r="D264" s="113" t="s">
        <v>42</v>
      </c>
      <c r="E264" s="114">
        <v>45554</v>
      </c>
      <c r="F264" s="115">
        <v>96.05</v>
      </c>
      <c r="G264" s="115">
        <v>97.88</v>
      </c>
      <c r="H264" s="116">
        <f t="shared" ref="H264:H327" si="4">IF(B264="","",IFERROR(F264/G264,""))</f>
        <v>0.98130363710666124</v>
      </c>
      <c r="I264" s="114">
        <v>45539</v>
      </c>
      <c r="J264" s="117">
        <v>5411.1242676000002</v>
      </c>
      <c r="K264" s="71"/>
      <c r="L264" s="118">
        <v>-2.2852394304E-3</v>
      </c>
      <c r="M264" s="119">
        <v>5.2328623751000001E-3</v>
      </c>
      <c r="N264" s="119">
        <v>9.5210946409000005E-2</v>
      </c>
      <c r="O264" s="119">
        <v>0.18026542147999999</v>
      </c>
      <c r="P264" s="119">
        <v>0.33588317106999999</v>
      </c>
      <c r="Q264" s="119">
        <v>0.46865443424999997</v>
      </c>
      <c r="R264" s="119">
        <v>0.71517857142999997</v>
      </c>
      <c r="S264" s="119">
        <v>0.57847165160000003</v>
      </c>
      <c r="T264" s="120">
        <v>4.1757049891999999E-2</v>
      </c>
      <c r="U264" s="71"/>
      <c r="V264" s="121">
        <v>0.11486660088</v>
      </c>
      <c r="W264" s="122">
        <v>1.1882424584E-2</v>
      </c>
      <c r="X264" s="122">
        <v>2.3484848486999998E-2</v>
      </c>
      <c r="Y264" s="122">
        <v>-1.5067750677999999E-2</v>
      </c>
      <c r="Z264" s="122">
        <v>0.10625722729000001</v>
      </c>
      <c r="AA264" s="122">
        <v>-3.5791757048999999E-2</v>
      </c>
      <c r="AB264" s="122">
        <v>0.60634146340999995</v>
      </c>
      <c r="AC264" s="122">
        <v>-0.26602219835000002</v>
      </c>
      <c r="AD264" s="123">
        <v>6</v>
      </c>
      <c r="AE264" s="122">
        <v>0.52589641434000001</v>
      </c>
      <c r="AF264" s="124">
        <v>0.60503965972999996</v>
      </c>
      <c r="AG264" s="125">
        <v>0.95612822155999999</v>
      </c>
      <c r="AH264" s="125">
        <v>0.82463608282</v>
      </c>
      <c r="AI264" s="116">
        <v>-7.3752711496000004E-2</v>
      </c>
      <c r="AJ264" s="114">
        <v>45288</v>
      </c>
      <c r="AK264" s="114">
        <v>45460</v>
      </c>
      <c r="AL264" s="112">
        <v>134</v>
      </c>
      <c r="AM264" s="126">
        <v>45485</v>
      </c>
    </row>
    <row r="265" spans="2:39" ht="15.6" x14ac:dyDescent="0.3">
      <c r="B265" s="63" t="s">
        <v>13</v>
      </c>
      <c r="C265" s="81" t="s">
        <v>30</v>
      </c>
      <c r="D265" s="82" t="s">
        <v>43</v>
      </c>
      <c r="E265" s="83">
        <v>45554</v>
      </c>
      <c r="F265" s="84">
        <v>133.94999999999999</v>
      </c>
      <c r="G265" s="84">
        <v>138.65</v>
      </c>
      <c r="H265" s="85">
        <f t="shared" si="4"/>
        <v>0.96610169491525411</v>
      </c>
      <c r="I265" s="83">
        <v>45539</v>
      </c>
      <c r="J265" s="86">
        <v>10115.724993</v>
      </c>
      <c r="K265" s="71"/>
      <c r="L265" s="87">
        <v>-7.6307601130000003E-3</v>
      </c>
      <c r="M265" s="88">
        <v>-2.6455411004E-2</v>
      </c>
      <c r="N265" s="88">
        <v>4.8942834768000001E-2</v>
      </c>
      <c r="O265" s="88">
        <v>0.20166861039</v>
      </c>
      <c r="P265" s="88">
        <v>0.25070028011000001</v>
      </c>
      <c r="Q265" s="88">
        <v>0.3133640553</v>
      </c>
      <c r="R265" s="88">
        <v>0.45281995662000002</v>
      </c>
      <c r="S265" s="88">
        <v>0.13200371841</v>
      </c>
      <c r="T265" s="89">
        <v>2.9951329087999998E-3</v>
      </c>
      <c r="U265" s="71"/>
      <c r="V265" s="90">
        <v>0.16283182595000001</v>
      </c>
      <c r="W265" s="91">
        <v>1.6845829371000001E-2</v>
      </c>
      <c r="X265" s="91">
        <v>4.0444238778999997E-2</v>
      </c>
      <c r="Y265" s="91">
        <v>-3.0104083266E-2</v>
      </c>
      <c r="Z265" s="91">
        <v>0.16270361355999999</v>
      </c>
      <c r="AA265" s="91">
        <v>-5.4296875000000001E-2</v>
      </c>
      <c r="AB265" s="91">
        <v>0.4485915493</v>
      </c>
      <c r="AC265" s="91">
        <v>-0.24776144619000001</v>
      </c>
      <c r="AD265" s="92">
        <v>7</v>
      </c>
      <c r="AE265" s="91">
        <v>0.49402390437999999</v>
      </c>
      <c r="AF265" s="93">
        <v>0.59096793068999998</v>
      </c>
      <c r="AG265" s="94">
        <v>0.92709623577</v>
      </c>
      <c r="AH265" s="94">
        <v>1.1359469577000001</v>
      </c>
      <c r="AI265" s="85">
        <v>-0.13365780607</v>
      </c>
      <c r="AJ265" s="83">
        <v>45288</v>
      </c>
      <c r="AK265" s="83">
        <v>45456</v>
      </c>
      <c r="AL265" s="81">
        <v>157</v>
      </c>
      <c r="AM265" s="95">
        <v>45518</v>
      </c>
    </row>
    <row r="266" spans="2:39" ht="15.6" x14ac:dyDescent="0.3">
      <c r="B266" s="111" t="s">
        <v>14</v>
      </c>
      <c r="C266" s="112" t="s">
        <v>31</v>
      </c>
      <c r="D266" s="113" t="s">
        <v>44</v>
      </c>
      <c r="E266" s="114">
        <v>45554</v>
      </c>
      <c r="F266" s="115">
        <v>58.31</v>
      </c>
      <c r="G266" s="115">
        <v>59.99</v>
      </c>
      <c r="H266" s="116">
        <f t="shared" si="4"/>
        <v>0.97199533255542592</v>
      </c>
      <c r="I266" s="114">
        <v>45532</v>
      </c>
      <c r="J266" s="117">
        <v>422.47497833</v>
      </c>
      <c r="K266" s="71"/>
      <c r="L266" s="118">
        <v>-1.8829168092999999E-3</v>
      </c>
      <c r="M266" s="119">
        <v>-1.403449442E-2</v>
      </c>
      <c r="N266" s="119">
        <v>4.9684968497E-2</v>
      </c>
      <c r="O266" s="119">
        <v>0.13179347826000001</v>
      </c>
      <c r="P266" s="119">
        <v>0.19487704918000001</v>
      </c>
      <c r="Q266" s="119">
        <v>0.16853707414999999</v>
      </c>
      <c r="R266" s="119">
        <v>0.34509803921999999</v>
      </c>
      <c r="S266" s="119">
        <v>0.29866369710000001</v>
      </c>
      <c r="T266" s="120">
        <v>-6.8551842286999995E-4</v>
      </c>
      <c r="U266" s="71"/>
      <c r="V266" s="121">
        <v>0.12888015507</v>
      </c>
      <c r="W266" s="122">
        <v>1.3334387241000001E-2</v>
      </c>
      <c r="X266" s="122">
        <v>2.7627627626999999E-2</v>
      </c>
      <c r="Y266" s="122">
        <v>-2.1001926782E-2</v>
      </c>
      <c r="Z266" s="122">
        <v>0.12197108531</v>
      </c>
      <c r="AA266" s="122">
        <v>-3.9417309339999998E-2</v>
      </c>
      <c r="AB266" s="122">
        <v>0.38271604937999998</v>
      </c>
      <c r="AC266" s="122">
        <v>-0.14587242026</v>
      </c>
      <c r="AD266" s="123">
        <v>6</v>
      </c>
      <c r="AE266" s="122"/>
      <c r="AF266" s="124">
        <v>0.39956275411999997</v>
      </c>
      <c r="AG266" s="125">
        <v>0.99510797740000001</v>
      </c>
      <c r="AH266" s="125">
        <v>0.97212025449999995</v>
      </c>
      <c r="AI266" s="116">
        <v>-0.10625535561</v>
      </c>
      <c r="AJ266" s="114">
        <v>45288</v>
      </c>
      <c r="AK266" s="114">
        <v>45461</v>
      </c>
      <c r="AL266" s="112">
        <v>158</v>
      </c>
      <c r="AM266" s="126">
        <v>45519</v>
      </c>
    </row>
    <row r="267" spans="2:39" ht="15.6" x14ac:dyDescent="0.3">
      <c r="B267" s="63" t="s">
        <v>15</v>
      </c>
      <c r="C267" s="81" t="s">
        <v>32</v>
      </c>
      <c r="D267" s="82" t="s">
        <v>45</v>
      </c>
      <c r="E267" s="83">
        <v>45554</v>
      </c>
      <c r="F267" s="84">
        <v>54.87</v>
      </c>
      <c r="G267" s="84">
        <v>61.9</v>
      </c>
      <c r="H267" s="85">
        <f t="shared" si="4"/>
        <v>0.88642972536348952</v>
      </c>
      <c r="I267" s="83">
        <v>45288</v>
      </c>
      <c r="J267" s="86">
        <v>356.58494235000001</v>
      </c>
      <c r="K267" s="71"/>
      <c r="L267" s="87">
        <v>3.474762254E-3</v>
      </c>
      <c r="M267" s="88">
        <v>1.1988196237999999E-2</v>
      </c>
      <c r="N267" s="88">
        <v>-6.2211587763000002E-2</v>
      </c>
      <c r="O267" s="88">
        <v>-1.0102832401E-2</v>
      </c>
      <c r="P267" s="88">
        <v>0.11072874494</v>
      </c>
      <c r="Q267" s="88">
        <v>-3.1421006178999997E-2</v>
      </c>
      <c r="R267" s="88">
        <v>0.31962481962</v>
      </c>
      <c r="S267" s="88">
        <v>0.83083083082999998</v>
      </c>
      <c r="T267" s="89">
        <v>-0.11357027463</v>
      </c>
      <c r="U267" s="71"/>
      <c r="V267" s="90">
        <v>0.16934697931000001</v>
      </c>
      <c r="W267" s="91">
        <v>1.7502567872999999E-2</v>
      </c>
      <c r="X267" s="91">
        <v>3.1168831168999999E-2</v>
      </c>
      <c r="Y267" s="91">
        <v>-3.2157295112000002E-2</v>
      </c>
      <c r="Z267" s="91">
        <v>0.10314585319</v>
      </c>
      <c r="AA267" s="91">
        <v>-9.4507269790000001E-2</v>
      </c>
      <c r="AB267" s="91">
        <v>0.50801991151000003</v>
      </c>
      <c r="AC267" s="91">
        <v>-0.11357027463</v>
      </c>
      <c r="AD267" s="92">
        <v>6</v>
      </c>
      <c r="AE267" s="91">
        <v>0.49402390437999999</v>
      </c>
      <c r="AF267" s="93">
        <v>-0.57055215913000001</v>
      </c>
      <c r="AG267" s="94">
        <v>0.70137850055999995</v>
      </c>
      <c r="AH267" s="94">
        <v>0.75504891676999997</v>
      </c>
      <c r="AI267" s="85">
        <v>-0.16429725364</v>
      </c>
      <c r="AJ267" s="83">
        <v>45288</v>
      </c>
      <c r="AK267" s="83">
        <v>45460</v>
      </c>
      <c r="AL267" s="81"/>
      <c r="AM267" s="95"/>
    </row>
    <row r="268" spans="2:39" ht="15.6" x14ac:dyDescent="0.3">
      <c r="B268" s="111" t="s">
        <v>16</v>
      </c>
      <c r="C268" s="112" t="s">
        <v>33</v>
      </c>
      <c r="D268" s="113" t="s">
        <v>46</v>
      </c>
      <c r="E268" s="114">
        <v>45554</v>
      </c>
      <c r="F268" s="115">
        <v>37</v>
      </c>
      <c r="G268" s="115">
        <v>38.049999999999997</v>
      </c>
      <c r="H268" s="116">
        <f t="shared" si="4"/>
        <v>0.97240473061760846</v>
      </c>
      <c r="I268" s="114">
        <v>45530</v>
      </c>
      <c r="J268" s="117">
        <v>40.859136653</v>
      </c>
      <c r="K268" s="71"/>
      <c r="L268" s="118">
        <v>-3.2327586205E-3</v>
      </c>
      <c r="M268" s="119">
        <v>-2.5032938077000001E-2</v>
      </c>
      <c r="N268" s="119">
        <v>4.0705563097000004E-3</v>
      </c>
      <c r="O268" s="119">
        <v>9.3057607091E-2</v>
      </c>
      <c r="P268" s="119">
        <v>4.6676096182999997E-2</v>
      </c>
      <c r="Q268" s="119">
        <v>-3.1159989526E-2</v>
      </c>
      <c r="R268" s="119">
        <v>-6.1778135905000003E-3</v>
      </c>
      <c r="S268" s="119">
        <v>2.2947193806999999E-2</v>
      </c>
      <c r="T268" s="120">
        <v>-2.1164021163999999E-2</v>
      </c>
      <c r="U268" s="71"/>
      <c r="V268" s="121">
        <v>0.16313791752000001</v>
      </c>
      <c r="W268" s="122">
        <v>1.6871393673000001E-2</v>
      </c>
      <c r="X268" s="122">
        <v>3.7201907788999997E-2</v>
      </c>
      <c r="Y268" s="122">
        <v>-2.6294820718E-2</v>
      </c>
      <c r="Z268" s="122">
        <v>0.14701130856</v>
      </c>
      <c r="AA268" s="122">
        <v>-6.6365007542000004E-2</v>
      </c>
      <c r="AB268" s="122">
        <v>0.34366925064999998</v>
      </c>
      <c r="AC268" s="122">
        <v>-0.13753424657999999</v>
      </c>
      <c r="AD268" s="123">
        <v>8</v>
      </c>
      <c r="AE268" s="122">
        <v>0.52191235059999996</v>
      </c>
      <c r="AF268" s="124">
        <v>-1.9021504578E-2</v>
      </c>
      <c r="AG268" s="125">
        <v>0.93563425310000004</v>
      </c>
      <c r="AH268" s="125">
        <v>0.97622135548</v>
      </c>
      <c r="AI268" s="116">
        <v>-0.13492063492</v>
      </c>
      <c r="AJ268" s="114">
        <v>45287</v>
      </c>
      <c r="AK268" s="114">
        <v>45460</v>
      </c>
      <c r="AL268" s="112">
        <v>161</v>
      </c>
      <c r="AM268" s="126">
        <v>45523</v>
      </c>
    </row>
    <row r="269" spans="2:39" ht="15.6" x14ac:dyDescent="0.3">
      <c r="B269" s="63" t="s">
        <v>208</v>
      </c>
      <c r="C269" s="81" t="s">
        <v>244</v>
      </c>
      <c r="D269" s="82" t="s">
        <v>279</v>
      </c>
      <c r="E269" s="83">
        <v>45554</v>
      </c>
      <c r="F269" s="84">
        <v>64.77</v>
      </c>
      <c r="G269" s="84">
        <v>68.819999999999993</v>
      </c>
      <c r="H269" s="85">
        <f t="shared" si="4"/>
        <v>0.94115082824760243</v>
      </c>
      <c r="I269" s="83">
        <v>45475</v>
      </c>
      <c r="J269" s="86">
        <v>201.91366574</v>
      </c>
      <c r="K269" s="71"/>
      <c r="L269" s="87">
        <v>2.3869743914E-2</v>
      </c>
      <c r="M269" s="88">
        <v>2.9420873342999999E-3</v>
      </c>
      <c r="N269" s="88">
        <v>0.11672413793</v>
      </c>
      <c r="O269" s="88">
        <v>0.37486733177999998</v>
      </c>
      <c r="P269" s="88">
        <v>0.65736949846000003</v>
      </c>
      <c r="Q269" s="88">
        <v>0.15475129256</v>
      </c>
      <c r="R269" s="88"/>
      <c r="S269" s="88"/>
      <c r="T269" s="89">
        <v>0.2704982346</v>
      </c>
      <c r="U269" s="71"/>
      <c r="V269" s="90">
        <v>0.18547780065</v>
      </c>
      <c r="W269" s="91">
        <v>1.9181848109000001E-2</v>
      </c>
      <c r="X269" s="91">
        <v>3.7910309755000003E-2</v>
      </c>
      <c r="Y269" s="91">
        <v>-3.8368580059999997E-2</v>
      </c>
      <c r="Z269" s="91">
        <v>8.1519974016999994E-2</v>
      </c>
      <c r="AA269" s="91">
        <v>-3.4292530191000002E-2</v>
      </c>
      <c r="AB269" s="91">
        <v>0.35117943281000003</v>
      </c>
      <c r="AC269" s="91">
        <v>-0.38289172390999998</v>
      </c>
      <c r="AD269" s="92">
        <v>9</v>
      </c>
      <c r="AE269" s="91"/>
      <c r="AF269" s="93">
        <v>1.3860170645000001</v>
      </c>
      <c r="AG269" s="94"/>
      <c r="AH269" s="94"/>
      <c r="AI269" s="85">
        <v>-0.12612612612999999</v>
      </c>
      <c r="AJ269" s="83">
        <v>45475</v>
      </c>
      <c r="AK269" s="83">
        <v>45511</v>
      </c>
      <c r="AL269" s="81"/>
      <c r="AM269" s="95"/>
    </row>
    <row r="270" spans="2:39" ht="15.6" x14ac:dyDescent="0.3">
      <c r="B270" s="111" t="s">
        <v>323</v>
      </c>
      <c r="C270" s="112" t="s">
        <v>414</v>
      </c>
      <c r="D270" s="113" t="s">
        <v>368</v>
      </c>
      <c r="E270" s="114">
        <v>45541</v>
      </c>
      <c r="F270" s="115"/>
      <c r="G270" s="115">
        <v>16.5</v>
      </c>
      <c r="H270" s="116">
        <f t="shared" si="4"/>
        <v>0</v>
      </c>
      <c r="I270" s="114">
        <v>45490</v>
      </c>
      <c r="J270" s="117">
        <v>86.518119163999998</v>
      </c>
      <c r="K270" s="71"/>
      <c r="L270" s="118"/>
      <c r="M270" s="119"/>
      <c r="N270" s="119"/>
      <c r="O270" s="119"/>
      <c r="P270" s="119"/>
      <c r="Q270" s="119"/>
      <c r="R270" s="119"/>
      <c r="S270" s="119"/>
      <c r="T270" s="120"/>
      <c r="U270" s="71"/>
      <c r="V270" s="121">
        <v>0.41615239455000003</v>
      </c>
      <c r="W270" s="122">
        <v>4.3068678899999997E-2</v>
      </c>
      <c r="X270" s="122">
        <v>9.3591905564999994E-2</v>
      </c>
      <c r="Y270" s="122">
        <v>-8.2424242423999997E-2</v>
      </c>
      <c r="Z270" s="122">
        <v>0.15752895753000001</v>
      </c>
      <c r="AA270" s="122">
        <v>-0.16072676450000001</v>
      </c>
      <c r="AB270" s="122">
        <v>2.1813224268E-2</v>
      </c>
      <c r="AC270" s="122">
        <v>-0.6566011236</v>
      </c>
      <c r="AD270" s="123">
        <v>6</v>
      </c>
      <c r="AE270" s="122"/>
      <c r="AF270" s="124">
        <v>-0.26647145680000001</v>
      </c>
      <c r="AG270" s="125"/>
      <c r="AH270" s="125"/>
      <c r="AI270" s="116">
        <v>-0.22121212121</v>
      </c>
      <c r="AJ270" s="114">
        <v>45490</v>
      </c>
      <c r="AK270" s="114">
        <v>45518</v>
      </c>
      <c r="AL270" s="112"/>
      <c r="AM270" s="126"/>
    </row>
    <row r="271" spans="2:39" ht="15.6" x14ac:dyDescent="0.3">
      <c r="B271" s="63" t="s">
        <v>89</v>
      </c>
      <c r="C271" s="81" t="s">
        <v>158</v>
      </c>
      <c r="D271" s="82" t="s">
        <v>171</v>
      </c>
      <c r="E271" s="83">
        <v>45554</v>
      </c>
      <c r="F271" s="84">
        <v>53.17</v>
      </c>
      <c r="G271" s="84">
        <v>59.9</v>
      </c>
      <c r="H271" s="85">
        <f t="shared" si="4"/>
        <v>0.88764607679465779</v>
      </c>
      <c r="I271" s="83">
        <v>45287</v>
      </c>
      <c r="J271" s="86">
        <v>4021.4075527999998</v>
      </c>
      <c r="K271" s="71"/>
      <c r="L271" s="87">
        <v>-1.7916512746E-2</v>
      </c>
      <c r="M271" s="88">
        <v>-4.1291020556000001E-2</v>
      </c>
      <c r="N271" s="88">
        <v>-5.9271054493999997E-2</v>
      </c>
      <c r="O271" s="88">
        <v>-2.8681037632999999E-2</v>
      </c>
      <c r="P271" s="88">
        <v>-5.6433007985999997E-2</v>
      </c>
      <c r="Q271" s="88">
        <v>-0.2210665104</v>
      </c>
      <c r="R271" s="88">
        <v>-0.11604322526999999</v>
      </c>
      <c r="S271" s="88"/>
      <c r="T271" s="89">
        <v>-0.10713685978</v>
      </c>
      <c r="U271" s="71"/>
      <c r="V271" s="90">
        <v>0.20439145649000001</v>
      </c>
      <c r="W271" s="91">
        <v>2.1130368189E-2</v>
      </c>
      <c r="X271" s="91">
        <v>4.2329093800000002E-2</v>
      </c>
      <c r="Y271" s="91">
        <v>-3.1998569896000001E-2</v>
      </c>
      <c r="Z271" s="91">
        <v>0.12108980827</v>
      </c>
      <c r="AA271" s="91">
        <v>-7.7004034380999994E-2</v>
      </c>
      <c r="AB271" s="91">
        <v>0.18178209962</v>
      </c>
      <c r="AC271" s="91">
        <v>-0.16336633663</v>
      </c>
      <c r="AD271" s="92">
        <v>6</v>
      </c>
      <c r="AE271" s="91">
        <v>0.46613545817000002</v>
      </c>
      <c r="AF271" s="93">
        <v>-0.52732541665999999</v>
      </c>
      <c r="AG271" s="94">
        <v>0.94047334101000002</v>
      </c>
      <c r="AH271" s="94">
        <v>1.1591270883</v>
      </c>
      <c r="AI271" s="85">
        <v>-0.18714524207</v>
      </c>
      <c r="AJ271" s="83">
        <v>45287</v>
      </c>
      <c r="AK271" s="83">
        <v>45460</v>
      </c>
      <c r="AL271" s="81"/>
      <c r="AM271" s="95"/>
    </row>
    <row r="272" spans="2:39" ht="15.6" x14ac:dyDescent="0.3">
      <c r="B272" s="111" t="s">
        <v>17</v>
      </c>
      <c r="C272" s="112" t="s">
        <v>34</v>
      </c>
      <c r="D272" s="113" t="s">
        <v>47</v>
      </c>
      <c r="E272" s="114">
        <v>45554</v>
      </c>
      <c r="F272" s="115">
        <v>336.91</v>
      </c>
      <c r="G272" s="115">
        <v>348.77</v>
      </c>
      <c r="H272" s="116">
        <f t="shared" si="4"/>
        <v>0.96599478166126684</v>
      </c>
      <c r="I272" s="114">
        <v>45537</v>
      </c>
      <c r="J272" s="117">
        <v>4116.1263047000002</v>
      </c>
      <c r="K272" s="71"/>
      <c r="L272" s="118">
        <v>9.8917898158000003E-3</v>
      </c>
      <c r="M272" s="119">
        <v>2.3047491803E-2</v>
      </c>
      <c r="N272" s="119">
        <v>0.19514012061</v>
      </c>
      <c r="O272" s="119">
        <v>0.44286937902000001</v>
      </c>
      <c r="P272" s="119">
        <v>0.56375029008999999</v>
      </c>
      <c r="Q272" s="119">
        <v>0.35484779025000002</v>
      </c>
      <c r="R272" s="119">
        <v>0.78485908030999996</v>
      </c>
      <c r="S272" s="119">
        <v>1.5818836692</v>
      </c>
      <c r="T272" s="120">
        <v>0.34387714400000002</v>
      </c>
      <c r="U272" s="71"/>
      <c r="V272" s="121">
        <v>0.13444050763000001</v>
      </c>
      <c r="W272" s="122">
        <v>1.3897499448999999E-2</v>
      </c>
      <c r="X272" s="122">
        <v>2.6884752772999999E-2</v>
      </c>
      <c r="Y272" s="122">
        <v>-2.9761734094E-2</v>
      </c>
      <c r="Z272" s="122">
        <v>0.1044711378</v>
      </c>
      <c r="AA272" s="122">
        <v>-2.4015063731E-2</v>
      </c>
      <c r="AB272" s="122">
        <v>0.51339780025000004</v>
      </c>
      <c r="AC272" s="122">
        <v>-0.23201692525000001</v>
      </c>
      <c r="AD272" s="123">
        <v>9</v>
      </c>
      <c r="AE272" s="122">
        <v>0.55776892430000002</v>
      </c>
      <c r="AF272" s="124">
        <v>2.3183513524000001</v>
      </c>
      <c r="AG272" s="125">
        <v>4.6390844261E-2</v>
      </c>
      <c r="AH272" s="125">
        <v>2.4423341888000001E-2</v>
      </c>
      <c r="AI272" s="116">
        <v>-7.2101751460000002E-2</v>
      </c>
      <c r="AJ272" s="114">
        <v>45208</v>
      </c>
      <c r="AK272" s="114">
        <v>45226</v>
      </c>
      <c r="AL272" s="112">
        <v>29</v>
      </c>
      <c r="AM272" s="126">
        <v>45252</v>
      </c>
    </row>
    <row r="273" spans="2:39" ht="15.6" x14ac:dyDescent="0.3">
      <c r="B273" s="63" t="s">
        <v>209</v>
      </c>
      <c r="C273" s="81" t="s">
        <v>245</v>
      </c>
      <c r="D273" s="82" t="s">
        <v>280</v>
      </c>
      <c r="E273" s="83">
        <v>45554</v>
      </c>
      <c r="F273" s="84">
        <v>81.39</v>
      </c>
      <c r="G273" s="84">
        <v>86.84</v>
      </c>
      <c r="H273" s="85">
        <f t="shared" si="4"/>
        <v>0.93724090280976502</v>
      </c>
      <c r="I273" s="83">
        <v>45476</v>
      </c>
      <c r="J273" s="86">
        <v>1710.4847526999999</v>
      </c>
      <c r="K273" s="71"/>
      <c r="L273" s="87">
        <v>2.8170793329999999E-2</v>
      </c>
      <c r="M273" s="88">
        <v>9.6762188313999995E-3</v>
      </c>
      <c r="N273" s="88">
        <v>0.25292487684999998</v>
      </c>
      <c r="O273" s="88">
        <v>0.66034271726000004</v>
      </c>
      <c r="P273" s="88">
        <v>1.3260931695</v>
      </c>
      <c r="Q273" s="88">
        <v>0.59650843468000003</v>
      </c>
      <c r="R273" s="88"/>
      <c r="S273" s="88"/>
      <c r="T273" s="89">
        <v>0.46148321062999997</v>
      </c>
      <c r="U273" s="71"/>
      <c r="V273" s="90">
        <v>0.2497731463</v>
      </c>
      <c r="W273" s="91">
        <v>2.583025823E-2</v>
      </c>
      <c r="X273" s="91">
        <v>5.8452624404000002E-2</v>
      </c>
      <c r="Y273" s="91">
        <v>-4.7201210287000001E-2</v>
      </c>
      <c r="Z273" s="91">
        <v>0.17452897010999999</v>
      </c>
      <c r="AA273" s="91">
        <v>-1.1946446962E-2</v>
      </c>
      <c r="AB273" s="91">
        <v>0.78837508028000003</v>
      </c>
      <c r="AC273" s="91">
        <v>-0.44053180021999999</v>
      </c>
      <c r="AD273" s="92">
        <v>8</v>
      </c>
      <c r="AE273" s="91">
        <v>0.56972111554000004</v>
      </c>
      <c r="AF273" s="93">
        <v>2.1773438008000001</v>
      </c>
      <c r="AG273" s="94"/>
      <c r="AH273" s="94"/>
      <c r="AI273" s="85">
        <v>-0.14440350068999999</v>
      </c>
      <c r="AJ273" s="83">
        <v>45476</v>
      </c>
      <c r="AK273" s="83">
        <v>45511</v>
      </c>
      <c r="AL273" s="81"/>
      <c r="AM273" s="95"/>
    </row>
    <row r="274" spans="2:39" ht="15.6" x14ac:dyDescent="0.3">
      <c r="B274" s="111" t="s">
        <v>567</v>
      </c>
      <c r="C274" s="112" t="s">
        <v>766</v>
      </c>
      <c r="D274" s="113" t="s">
        <v>938</v>
      </c>
      <c r="E274" s="114">
        <v>45546</v>
      </c>
      <c r="F274" s="115"/>
      <c r="G274" s="115">
        <v>65.849999999999994</v>
      </c>
      <c r="H274" s="116">
        <f t="shared" si="4"/>
        <v>0</v>
      </c>
      <c r="I274" s="114">
        <v>45546</v>
      </c>
      <c r="J274" s="117">
        <v>5.2149758964000004</v>
      </c>
      <c r="K274" s="71"/>
      <c r="L274" s="118"/>
      <c r="M274" s="119"/>
      <c r="N274" s="119"/>
      <c r="O274" s="119"/>
      <c r="P274" s="119"/>
      <c r="Q274" s="119"/>
      <c r="R274" s="119"/>
      <c r="S274" s="119"/>
      <c r="T274" s="120"/>
      <c r="U274" s="71"/>
      <c r="V274" s="121"/>
      <c r="W274" s="122"/>
      <c r="X274" s="122">
        <v>1.4125669751E-2</v>
      </c>
      <c r="Y274" s="122">
        <v>1.1365381662000001E-2</v>
      </c>
      <c r="Z274" s="122">
        <v>0.12242798353000001</v>
      </c>
      <c r="AA274" s="122">
        <v>-1.3741730257E-2</v>
      </c>
      <c r="AB274" s="122">
        <v>0.22147888718</v>
      </c>
      <c r="AC274" s="122">
        <v>8.2413380960000004E-2</v>
      </c>
      <c r="AD274" s="123"/>
      <c r="AE274" s="122"/>
      <c r="AF274" s="124"/>
      <c r="AG274" s="125"/>
      <c r="AH274" s="125"/>
      <c r="AI274" s="116">
        <v>-4.9847405901000001E-2</v>
      </c>
      <c r="AJ274" s="114">
        <v>45210</v>
      </c>
      <c r="AK274" s="114">
        <v>45224</v>
      </c>
      <c r="AL274" s="112">
        <v>45</v>
      </c>
      <c r="AM274" s="126">
        <v>45278</v>
      </c>
    </row>
    <row r="275" spans="2:39" ht="15.6" x14ac:dyDescent="0.3">
      <c r="B275" s="63" t="s">
        <v>568</v>
      </c>
      <c r="C275" s="81" t="s">
        <v>767</v>
      </c>
      <c r="D275" s="82" t="s">
        <v>939</v>
      </c>
      <c r="E275" s="83">
        <v>45376</v>
      </c>
      <c r="F275" s="84"/>
      <c r="G275" s="84">
        <v>50.612865137999997</v>
      </c>
      <c r="H275" s="85">
        <f t="shared" si="4"/>
        <v>0</v>
      </c>
      <c r="I275" s="83">
        <v>45345</v>
      </c>
      <c r="J275" s="86">
        <v>3.9561990837000001</v>
      </c>
      <c r="K275" s="71"/>
      <c r="L275" s="87"/>
      <c r="M275" s="88"/>
      <c r="N275" s="88"/>
      <c r="O275" s="88"/>
      <c r="P275" s="88"/>
      <c r="Q275" s="88"/>
      <c r="R275" s="88"/>
      <c r="S275" s="88"/>
      <c r="T275" s="89"/>
      <c r="U275" s="71"/>
      <c r="V275" s="90"/>
      <c r="W275" s="91"/>
      <c r="X275" s="91">
        <v>1.0291955472E-2</v>
      </c>
      <c r="Y275" s="91">
        <v>-6.8017930227999998E-2</v>
      </c>
      <c r="Z275" s="91">
        <v>7.1672187159000006E-2</v>
      </c>
      <c r="AA275" s="91">
        <v>-1.1401788386000001E-2</v>
      </c>
      <c r="AB275" s="91">
        <v>8.3942518357000007E-2</v>
      </c>
      <c r="AC275" s="91">
        <v>2.0773873256999999E-3</v>
      </c>
      <c r="AD275" s="92"/>
      <c r="AE275" s="91"/>
      <c r="AF275" s="93"/>
      <c r="AG275" s="94"/>
      <c r="AH275" s="94"/>
      <c r="AI275" s="85">
        <v>-7.2110699668000003E-2</v>
      </c>
      <c r="AJ275" s="83">
        <v>45345</v>
      </c>
      <c r="AK275" s="83">
        <v>45356</v>
      </c>
      <c r="AL275" s="81"/>
      <c r="AM275" s="95"/>
    </row>
    <row r="276" spans="2:39" ht="15.6" x14ac:dyDescent="0.3">
      <c r="B276" s="111" t="s">
        <v>569</v>
      </c>
      <c r="C276" s="112" t="s">
        <v>768</v>
      </c>
      <c r="D276" s="113" t="s">
        <v>940</v>
      </c>
      <c r="E276" s="114">
        <v>45435</v>
      </c>
      <c r="F276" s="115"/>
      <c r="G276" s="115">
        <v>63.278005604000001</v>
      </c>
      <c r="H276" s="116">
        <f t="shared" si="4"/>
        <v>0</v>
      </c>
      <c r="I276" s="114">
        <v>45428</v>
      </c>
      <c r="J276" s="117">
        <v>1.2011702390000001</v>
      </c>
      <c r="K276" s="71"/>
      <c r="L276" s="118"/>
      <c r="M276" s="119"/>
      <c r="N276" s="119"/>
      <c r="O276" s="119"/>
      <c r="P276" s="119"/>
      <c r="Q276" s="119"/>
      <c r="R276" s="119"/>
      <c r="S276" s="119"/>
      <c r="T276" s="120"/>
      <c r="U276" s="71"/>
      <c r="V276" s="121"/>
      <c r="W276" s="122"/>
      <c r="X276" s="122">
        <v>0.25652586616</v>
      </c>
      <c r="Y276" s="122">
        <v>-5.8341217281999997E-3</v>
      </c>
      <c r="Z276" s="122">
        <v>5.1869501467E-2</v>
      </c>
      <c r="AA276" s="122">
        <v>-5.8309037912999996E-3</v>
      </c>
      <c r="AB276" s="122">
        <v>0.28650726000999999</v>
      </c>
      <c r="AC276" s="122">
        <v>0.16032848148000001</v>
      </c>
      <c r="AD276" s="123"/>
      <c r="AE276" s="122"/>
      <c r="AF276" s="124"/>
      <c r="AG276" s="125"/>
      <c r="AH276" s="125"/>
      <c r="AI276" s="116">
        <v>-5.9469200524000003E-2</v>
      </c>
      <c r="AJ276" s="114">
        <v>45352</v>
      </c>
      <c r="AK276" s="114">
        <v>45356</v>
      </c>
      <c r="AL276" s="112">
        <v>49</v>
      </c>
      <c r="AM276" s="126">
        <v>45425</v>
      </c>
    </row>
    <row r="277" spans="2:39" ht="15.6" x14ac:dyDescent="0.3">
      <c r="B277" s="63" t="s">
        <v>570</v>
      </c>
      <c r="C277" s="81" t="s">
        <v>769</v>
      </c>
      <c r="D277" s="82" t="s">
        <v>941</v>
      </c>
      <c r="E277" s="83">
        <v>45547</v>
      </c>
      <c r="F277" s="84"/>
      <c r="G277" s="84">
        <v>70.069999999999993</v>
      </c>
      <c r="H277" s="85">
        <f t="shared" si="4"/>
        <v>0</v>
      </c>
      <c r="I277" s="83">
        <v>45538</v>
      </c>
      <c r="J277" s="86">
        <v>1.3901155377999999E-2</v>
      </c>
      <c r="K277" s="71"/>
      <c r="L277" s="87"/>
      <c r="M277" s="88"/>
      <c r="N277" s="88"/>
      <c r="O277" s="88"/>
      <c r="P277" s="88"/>
      <c r="Q277" s="88"/>
      <c r="R277" s="88"/>
      <c r="S277" s="88"/>
      <c r="T277" s="89"/>
      <c r="U277" s="71"/>
      <c r="V277" s="90"/>
      <c r="W277" s="91"/>
      <c r="X277" s="91">
        <v>1.5311004785E-2</v>
      </c>
      <c r="Y277" s="91">
        <v>1.5311004785E-2</v>
      </c>
      <c r="Z277" s="91">
        <v>-1.0141987841E-3</v>
      </c>
      <c r="AA277" s="91">
        <v>-1.0141987841E-3</v>
      </c>
      <c r="AB277" s="91">
        <v>0.41788936729999998</v>
      </c>
      <c r="AC277" s="91">
        <v>-3.2509787584999998E-2</v>
      </c>
      <c r="AD277" s="92"/>
      <c r="AE277" s="91"/>
      <c r="AF277" s="93"/>
      <c r="AG277" s="94"/>
      <c r="AH277" s="94"/>
      <c r="AI277" s="85">
        <v>-1.5984015984E-2</v>
      </c>
      <c r="AJ277" s="83">
        <v>45538</v>
      </c>
      <c r="AK277" s="83">
        <v>45547</v>
      </c>
      <c r="AL277" s="81"/>
      <c r="AM277" s="95"/>
    </row>
    <row r="278" spans="2:39" ht="15.6" x14ac:dyDescent="0.3">
      <c r="B278" s="111" t="s">
        <v>571</v>
      </c>
      <c r="C278" s="112" t="s">
        <v>770</v>
      </c>
      <c r="D278" s="113" t="s">
        <v>942</v>
      </c>
      <c r="E278" s="114">
        <v>45492</v>
      </c>
      <c r="F278" s="115"/>
      <c r="G278" s="115">
        <v>64.349999999999994</v>
      </c>
      <c r="H278" s="116">
        <f t="shared" si="4"/>
        <v>0</v>
      </c>
      <c r="I278" s="114">
        <v>45492</v>
      </c>
      <c r="J278" s="117">
        <v>0.12949219124</v>
      </c>
      <c r="K278" s="71"/>
      <c r="L278" s="118"/>
      <c r="M278" s="119"/>
      <c r="N278" s="119"/>
      <c r="O278" s="119"/>
      <c r="P278" s="119"/>
      <c r="Q278" s="119"/>
      <c r="R278" s="119"/>
      <c r="S278" s="119"/>
      <c r="T278" s="120"/>
      <c r="U278" s="71"/>
      <c r="V278" s="121"/>
      <c r="W278" s="122"/>
      <c r="X278" s="122">
        <v>1.3435700575000001E-2</v>
      </c>
      <c r="Y278" s="122">
        <v>-3.8910505828000002E-3</v>
      </c>
      <c r="Z278" s="122">
        <v>7.4723247233000001E-2</v>
      </c>
      <c r="AA278" s="122">
        <v>-3.3133047210000002E-2</v>
      </c>
      <c r="AB278" s="122">
        <v>0.28822987151000001</v>
      </c>
      <c r="AC278" s="122">
        <v>0.21237708635999999</v>
      </c>
      <c r="AD278" s="123"/>
      <c r="AE278" s="122"/>
      <c r="AF278" s="124"/>
      <c r="AG278" s="125"/>
      <c r="AH278" s="125"/>
      <c r="AI278" s="116">
        <v>-3.4790059982E-2</v>
      </c>
      <c r="AJ278" s="114">
        <v>45383</v>
      </c>
      <c r="AK278" s="114">
        <v>45408</v>
      </c>
      <c r="AL278" s="112">
        <v>48</v>
      </c>
      <c r="AM278" s="126">
        <v>45453</v>
      </c>
    </row>
    <row r="279" spans="2:39" ht="15.6" x14ac:dyDescent="0.3">
      <c r="B279" s="63" t="s">
        <v>572</v>
      </c>
      <c r="C279" s="81" t="s">
        <v>771</v>
      </c>
      <c r="D279" s="82" t="s">
        <v>943</v>
      </c>
      <c r="E279" s="83">
        <v>45540</v>
      </c>
      <c r="F279" s="84"/>
      <c r="G279" s="84">
        <v>56.1</v>
      </c>
      <c r="H279" s="85">
        <f t="shared" si="4"/>
        <v>0</v>
      </c>
      <c r="I279" s="83">
        <v>45540</v>
      </c>
      <c r="J279" s="86">
        <v>0.90520119521999998</v>
      </c>
      <c r="K279" s="71"/>
      <c r="L279" s="87"/>
      <c r="M279" s="88"/>
      <c r="N279" s="88"/>
      <c r="O279" s="88"/>
      <c r="P279" s="88"/>
      <c r="Q279" s="88"/>
      <c r="R279" s="88"/>
      <c r="S279" s="88"/>
      <c r="T279" s="89"/>
      <c r="U279" s="71"/>
      <c r="V279" s="90"/>
      <c r="W279" s="91"/>
      <c r="X279" s="91"/>
      <c r="Y279" s="91"/>
      <c r="Z279" s="91">
        <v>8.8897515526999996E-2</v>
      </c>
      <c r="AA279" s="91">
        <v>8.8897515526999996E-2</v>
      </c>
      <c r="AB279" s="91"/>
      <c r="AC279" s="91"/>
      <c r="AD279" s="92"/>
      <c r="AE279" s="91"/>
      <c r="AF279" s="93"/>
      <c r="AG279" s="94"/>
      <c r="AH279" s="94"/>
      <c r="AI279" s="85">
        <v>0</v>
      </c>
      <c r="AJ279" s="83">
        <v>45540</v>
      </c>
      <c r="AK279" s="83"/>
      <c r="AL279" s="81"/>
      <c r="AM279" s="95"/>
    </row>
    <row r="280" spans="2:39" ht="15.6" x14ac:dyDescent="0.3">
      <c r="B280" s="111" t="s">
        <v>573</v>
      </c>
      <c r="C280" s="112" t="s">
        <v>772</v>
      </c>
      <c r="D280" s="113" t="s">
        <v>944</v>
      </c>
      <c r="E280" s="114">
        <v>45427</v>
      </c>
      <c r="F280" s="115"/>
      <c r="G280" s="115">
        <v>60.798662499999999</v>
      </c>
      <c r="H280" s="116">
        <f t="shared" si="4"/>
        <v>0</v>
      </c>
      <c r="I280" s="114">
        <v>45427</v>
      </c>
      <c r="J280" s="117">
        <v>6.9912424701000004</v>
      </c>
      <c r="K280" s="71"/>
      <c r="L280" s="118"/>
      <c r="M280" s="119"/>
      <c r="N280" s="119"/>
      <c r="O280" s="119"/>
      <c r="P280" s="119"/>
      <c r="Q280" s="119"/>
      <c r="R280" s="119"/>
      <c r="S280" s="119"/>
      <c r="T280" s="120"/>
      <c r="U280" s="71"/>
      <c r="V280" s="121"/>
      <c r="W280" s="122"/>
      <c r="X280" s="122">
        <v>-2.7690603647000001E-3</v>
      </c>
      <c r="Y280" s="122">
        <v>-9.1457837943000001E-3</v>
      </c>
      <c r="Z280" s="122">
        <v>-2.7690603647000001E-3</v>
      </c>
      <c r="AA280" s="122">
        <v>-2.7690603647000001E-3</v>
      </c>
      <c r="AB280" s="122"/>
      <c r="AC280" s="122"/>
      <c r="AD280" s="123"/>
      <c r="AE280" s="122"/>
      <c r="AF280" s="124"/>
      <c r="AG280" s="125"/>
      <c r="AH280" s="125"/>
      <c r="AI280" s="116">
        <v>-1.1889518930999999E-2</v>
      </c>
      <c r="AJ280" s="114">
        <v>45321</v>
      </c>
      <c r="AK280" s="114">
        <v>45323</v>
      </c>
      <c r="AL280" s="112">
        <v>72</v>
      </c>
      <c r="AM280" s="126">
        <v>45427</v>
      </c>
    </row>
    <row r="281" spans="2:39" ht="15.6" x14ac:dyDescent="0.3">
      <c r="B281" s="63" t="s">
        <v>574</v>
      </c>
      <c r="C281" s="81" t="s">
        <v>773</v>
      </c>
      <c r="D281" s="82" t="s">
        <v>945</v>
      </c>
      <c r="E281" s="83">
        <v>45391</v>
      </c>
      <c r="F281" s="84"/>
      <c r="G281" s="84">
        <v>57.157499999999999</v>
      </c>
      <c r="H281" s="85">
        <f t="shared" si="4"/>
        <v>0</v>
      </c>
      <c r="I281" s="83">
        <v>45391</v>
      </c>
      <c r="J281" s="86">
        <v>0.4572701992</v>
      </c>
      <c r="K281" s="71"/>
      <c r="L281" s="87"/>
      <c r="M281" s="88"/>
      <c r="N281" s="88"/>
      <c r="O281" s="88"/>
      <c r="P281" s="88"/>
      <c r="Q281" s="88"/>
      <c r="R281" s="88"/>
      <c r="S281" s="88"/>
      <c r="T281" s="89"/>
      <c r="U281" s="71"/>
      <c r="V281" s="90"/>
      <c r="W281" s="91"/>
      <c r="X281" s="91"/>
      <c r="Y281" s="91"/>
      <c r="Z281" s="91">
        <v>1.0944395409E-2</v>
      </c>
      <c r="AA281" s="91">
        <v>1.0944395409E-2</v>
      </c>
      <c r="AB281" s="91">
        <v>0.24270369969</v>
      </c>
      <c r="AC281" s="91">
        <v>-1.1534445527E-2</v>
      </c>
      <c r="AD281" s="92"/>
      <c r="AE281" s="91"/>
      <c r="AF281" s="93"/>
      <c r="AG281" s="94"/>
      <c r="AH281" s="94"/>
      <c r="AI281" s="85">
        <v>0</v>
      </c>
      <c r="AJ281" s="83">
        <v>45391</v>
      </c>
      <c r="AK281" s="83"/>
      <c r="AL281" s="81"/>
      <c r="AM281" s="95"/>
    </row>
    <row r="282" spans="2:39" ht="15.6" x14ac:dyDescent="0.3">
      <c r="B282" s="111" t="s">
        <v>575</v>
      </c>
      <c r="C282" s="112" t="s">
        <v>774</v>
      </c>
      <c r="D282" s="113" t="s">
        <v>946</v>
      </c>
      <c r="E282" s="114">
        <v>45475</v>
      </c>
      <c r="F282" s="115"/>
      <c r="G282" s="115">
        <v>65.489999999999995</v>
      </c>
      <c r="H282" s="116">
        <f t="shared" si="4"/>
        <v>0</v>
      </c>
      <c r="I282" s="114">
        <v>45475</v>
      </c>
      <c r="J282" s="117">
        <v>1.0727602389999999</v>
      </c>
      <c r="K282" s="71"/>
      <c r="L282" s="118"/>
      <c r="M282" s="119"/>
      <c r="N282" s="119"/>
      <c r="O282" s="119"/>
      <c r="P282" s="119"/>
      <c r="Q282" s="119"/>
      <c r="R282" s="119"/>
      <c r="S282" s="119"/>
      <c r="T282" s="120"/>
      <c r="U282" s="71"/>
      <c r="V282" s="121"/>
      <c r="W282" s="122"/>
      <c r="X282" s="122"/>
      <c r="Y282" s="122"/>
      <c r="Z282" s="122">
        <v>8.5709549071999999E-2</v>
      </c>
      <c r="AA282" s="122">
        <v>3.6892786561999999E-2</v>
      </c>
      <c r="AB282" s="122">
        <v>0.47578817228999998</v>
      </c>
      <c r="AC282" s="122">
        <v>-8.6056495875E-3</v>
      </c>
      <c r="AD282" s="123"/>
      <c r="AE282" s="122"/>
      <c r="AF282" s="124"/>
      <c r="AG282" s="125"/>
      <c r="AH282" s="125"/>
      <c r="AI282" s="116">
        <v>0</v>
      </c>
      <c r="AJ282" s="114">
        <v>45475</v>
      </c>
      <c r="AK282" s="114"/>
      <c r="AL282" s="112"/>
      <c r="AM282" s="126"/>
    </row>
    <row r="283" spans="2:39" ht="15.6" x14ac:dyDescent="0.3">
      <c r="B283" s="63" t="s">
        <v>576</v>
      </c>
      <c r="C283" s="81" t="s">
        <v>775</v>
      </c>
      <c r="D283" s="82" t="s">
        <v>947</v>
      </c>
      <c r="E283" s="83">
        <v>45320</v>
      </c>
      <c r="F283" s="84"/>
      <c r="G283" s="84">
        <v>52.459499999999998</v>
      </c>
      <c r="H283" s="85">
        <f t="shared" si="4"/>
        <v>0</v>
      </c>
      <c r="I283" s="83">
        <v>45320</v>
      </c>
      <c r="J283" s="86">
        <v>5.1639043825E-3</v>
      </c>
      <c r="K283" s="71"/>
      <c r="L283" s="87"/>
      <c r="M283" s="88"/>
      <c r="N283" s="88"/>
      <c r="O283" s="88"/>
      <c r="P283" s="88"/>
      <c r="Q283" s="88"/>
      <c r="R283" s="88"/>
      <c r="S283" s="88"/>
      <c r="T283" s="89"/>
      <c r="U283" s="71"/>
      <c r="V283" s="90"/>
      <c r="W283" s="91"/>
      <c r="X283" s="91"/>
      <c r="Y283" s="91"/>
      <c r="Z283" s="91">
        <v>2.945736434E-2</v>
      </c>
      <c r="AA283" s="91">
        <v>1.2287271229E-2</v>
      </c>
      <c r="AB283" s="91">
        <v>5.8915009967999997E-2</v>
      </c>
      <c r="AC283" s="91">
        <v>1.2287271229E-2</v>
      </c>
      <c r="AD283" s="92"/>
      <c r="AE283" s="91"/>
      <c r="AF283" s="93"/>
      <c r="AG283" s="94"/>
      <c r="AH283" s="94"/>
      <c r="AI283" s="85">
        <v>0</v>
      </c>
      <c r="AJ283" s="83">
        <v>45320</v>
      </c>
      <c r="AK283" s="83"/>
      <c r="AL283" s="81"/>
      <c r="AM283" s="95"/>
    </row>
    <row r="284" spans="2:39" ht="15.6" x14ac:dyDescent="0.3">
      <c r="B284" s="111" t="s">
        <v>577</v>
      </c>
      <c r="C284" s="112" t="s">
        <v>776</v>
      </c>
      <c r="D284" s="113" t="s">
        <v>948</v>
      </c>
      <c r="E284" s="114">
        <v>45376</v>
      </c>
      <c r="F284" s="115"/>
      <c r="G284" s="115">
        <v>54.651000000000003</v>
      </c>
      <c r="H284" s="116">
        <f t="shared" si="4"/>
        <v>0</v>
      </c>
      <c r="I284" s="114">
        <v>45376</v>
      </c>
      <c r="J284" s="117">
        <v>8.3669322709000002E-4</v>
      </c>
      <c r="K284" s="71"/>
      <c r="L284" s="118"/>
      <c r="M284" s="119"/>
      <c r="N284" s="119"/>
      <c r="O284" s="119"/>
      <c r="P284" s="119"/>
      <c r="Q284" s="119"/>
      <c r="R284" s="119"/>
      <c r="S284" s="119"/>
      <c r="T284" s="120"/>
      <c r="U284" s="71"/>
      <c r="V284" s="121"/>
      <c r="W284" s="122"/>
      <c r="X284" s="122"/>
      <c r="Y284" s="122"/>
      <c r="Z284" s="122"/>
      <c r="AA284" s="122"/>
      <c r="AB284" s="122">
        <v>0.24755448383000001</v>
      </c>
      <c r="AC284" s="122">
        <v>-1.1278778811E-2</v>
      </c>
      <c r="AD284" s="123"/>
      <c r="AE284" s="122"/>
      <c r="AF284" s="124"/>
      <c r="AG284" s="125"/>
      <c r="AH284" s="125"/>
      <c r="AI284" s="116">
        <v>0</v>
      </c>
      <c r="AJ284" s="114">
        <v>45376</v>
      </c>
      <c r="AK284" s="114"/>
      <c r="AL284" s="112"/>
      <c r="AM284" s="126"/>
    </row>
    <row r="285" spans="2:39" ht="15.6" x14ac:dyDescent="0.3">
      <c r="B285" s="63" t="s">
        <v>578</v>
      </c>
      <c r="C285" s="81" t="s">
        <v>777</v>
      </c>
      <c r="D285" s="82" t="s">
        <v>949</v>
      </c>
      <c r="E285" s="83">
        <v>45427</v>
      </c>
      <c r="F285" s="84"/>
      <c r="G285" s="84">
        <v>62.8825</v>
      </c>
      <c r="H285" s="85">
        <f t="shared" si="4"/>
        <v>0</v>
      </c>
      <c r="I285" s="83">
        <v>45427</v>
      </c>
      <c r="J285" s="86">
        <v>0.49068414343</v>
      </c>
      <c r="K285" s="71"/>
      <c r="L285" s="87"/>
      <c r="M285" s="88"/>
      <c r="N285" s="88"/>
      <c r="O285" s="88"/>
      <c r="P285" s="88"/>
      <c r="Q285" s="88"/>
      <c r="R285" s="88"/>
      <c r="S285" s="88"/>
      <c r="T285" s="89"/>
      <c r="U285" s="71"/>
      <c r="V285" s="90"/>
      <c r="W285" s="91"/>
      <c r="X285" s="91"/>
      <c r="Y285" s="91"/>
      <c r="Z285" s="91">
        <v>2.5703595249E-2</v>
      </c>
      <c r="AA285" s="91">
        <v>7.0445609435000004E-3</v>
      </c>
      <c r="AB285" s="91"/>
      <c r="AC285" s="91"/>
      <c r="AD285" s="92"/>
      <c r="AE285" s="91"/>
      <c r="AF285" s="93"/>
      <c r="AG285" s="94"/>
      <c r="AH285" s="94"/>
      <c r="AI285" s="85">
        <v>0</v>
      </c>
      <c r="AJ285" s="83">
        <v>45427</v>
      </c>
      <c r="AK285" s="83"/>
      <c r="AL285" s="81"/>
      <c r="AM285" s="95"/>
    </row>
    <row r="286" spans="2:39" ht="15.6" x14ac:dyDescent="0.3">
      <c r="B286" s="111" t="s">
        <v>579</v>
      </c>
      <c r="C286" s="112" t="s">
        <v>778</v>
      </c>
      <c r="D286" s="113" t="s">
        <v>950</v>
      </c>
      <c r="E286" s="114">
        <v>45531</v>
      </c>
      <c r="F286" s="115"/>
      <c r="G286" s="115">
        <v>66.67</v>
      </c>
      <c r="H286" s="116">
        <f t="shared" si="4"/>
        <v>0</v>
      </c>
      <c r="I286" s="114">
        <v>45497</v>
      </c>
      <c r="J286" s="117">
        <v>2.0940355777000002</v>
      </c>
      <c r="K286" s="71"/>
      <c r="L286" s="118"/>
      <c r="M286" s="119"/>
      <c r="N286" s="119"/>
      <c r="O286" s="119"/>
      <c r="P286" s="119"/>
      <c r="Q286" s="119"/>
      <c r="R286" s="119"/>
      <c r="S286" s="119"/>
      <c r="T286" s="120"/>
      <c r="U286" s="71"/>
      <c r="V286" s="121"/>
      <c r="W286" s="122"/>
      <c r="X286" s="122"/>
      <c r="Y286" s="122"/>
      <c r="Z286" s="122">
        <v>5.2506993758999997E-2</v>
      </c>
      <c r="AA286" s="122">
        <v>-4.6182266009000002E-2</v>
      </c>
      <c r="AB286" s="122">
        <v>0.37051582103000003</v>
      </c>
      <c r="AC286" s="122">
        <v>1.474344705E-2</v>
      </c>
      <c r="AD286" s="123"/>
      <c r="AE286" s="122"/>
      <c r="AF286" s="124"/>
      <c r="AG286" s="125"/>
      <c r="AH286" s="125"/>
      <c r="AI286" s="116">
        <v>-4.7208538587999997E-2</v>
      </c>
      <c r="AJ286" s="114">
        <v>45195</v>
      </c>
      <c r="AK286" s="114">
        <v>45231</v>
      </c>
      <c r="AL286" s="112">
        <v>43</v>
      </c>
      <c r="AM286" s="126">
        <v>45259</v>
      </c>
    </row>
    <row r="287" spans="2:39" ht="15.6" x14ac:dyDescent="0.3">
      <c r="B287" s="63" t="s">
        <v>580</v>
      </c>
      <c r="C287" s="81" t="s">
        <v>779</v>
      </c>
      <c r="D287" s="82" t="s">
        <v>951</v>
      </c>
      <c r="E287" s="83">
        <v>45467</v>
      </c>
      <c r="F287" s="84"/>
      <c r="G287" s="84">
        <v>76.730500000000006</v>
      </c>
      <c r="H287" s="85">
        <f t="shared" si="4"/>
        <v>0</v>
      </c>
      <c r="I287" s="83">
        <v>45467</v>
      </c>
      <c r="J287" s="86">
        <v>1.6130272510000001</v>
      </c>
      <c r="K287" s="71"/>
      <c r="L287" s="87"/>
      <c r="M287" s="88"/>
      <c r="N287" s="88"/>
      <c r="O287" s="88"/>
      <c r="P287" s="88"/>
      <c r="Q287" s="88"/>
      <c r="R287" s="88"/>
      <c r="S287" s="88"/>
      <c r="T287" s="89"/>
      <c r="U287" s="71"/>
      <c r="V287" s="90"/>
      <c r="W287" s="91"/>
      <c r="X287" s="91"/>
      <c r="Y287" s="91"/>
      <c r="Z287" s="91">
        <v>0.13016620091</v>
      </c>
      <c r="AA287" s="91">
        <v>-5.1562026083000001E-3</v>
      </c>
      <c r="AB287" s="91">
        <v>0.59883478985000005</v>
      </c>
      <c r="AC287" s="91">
        <v>-1.1830893035E-2</v>
      </c>
      <c r="AD287" s="92"/>
      <c r="AE287" s="91"/>
      <c r="AF287" s="93"/>
      <c r="AG287" s="94"/>
      <c r="AH287" s="94"/>
      <c r="AI287" s="85">
        <v>-1.0312405217E-2</v>
      </c>
      <c r="AJ287" s="83">
        <v>45377</v>
      </c>
      <c r="AK287" s="83">
        <v>45418</v>
      </c>
      <c r="AL287" s="81">
        <v>35</v>
      </c>
      <c r="AM287" s="95">
        <v>45428</v>
      </c>
    </row>
    <row r="288" spans="2:39" ht="15.6" x14ac:dyDescent="0.3">
      <c r="B288" s="111" t="s">
        <v>581</v>
      </c>
      <c r="C288" s="112" t="s">
        <v>780</v>
      </c>
      <c r="D288" s="113" t="s">
        <v>952</v>
      </c>
      <c r="E288" s="114">
        <v>45547</v>
      </c>
      <c r="F288" s="115"/>
      <c r="G288" s="115">
        <v>77.52</v>
      </c>
      <c r="H288" s="116">
        <f t="shared" si="4"/>
        <v>0</v>
      </c>
      <c r="I288" s="114">
        <v>45546</v>
      </c>
      <c r="J288" s="117">
        <v>1.7821086853000001</v>
      </c>
      <c r="K288" s="71"/>
      <c r="L288" s="118"/>
      <c r="M288" s="119"/>
      <c r="N288" s="119"/>
      <c r="O288" s="119"/>
      <c r="P288" s="119"/>
      <c r="Q288" s="119"/>
      <c r="R288" s="119"/>
      <c r="S288" s="119"/>
      <c r="T288" s="120"/>
      <c r="U288" s="71"/>
      <c r="V288" s="121"/>
      <c r="W288" s="122"/>
      <c r="X288" s="122">
        <v>4.4977511260999997E-3</v>
      </c>
      <c r="Y288" s="122">
        <v>-8.1660428722999997E-3</v>
      </c>
      <c r="Z288" s="122">
        <v>0.10973675019</v>
      </c>
      <c r="AA288" s="122">
        <v>-1.0614101592E-2</v>
      </c>
      <c r="AB288" s="122">
        <v>0.33956780007999998</v>
      </c>
      <c r="AC288" s="122">
        <v>0.16794526334000001</v>
      </c>
      <c r="AD288" s="123"/>
      <c r="AE288" s="122"/>
      <c r="AF288" s="124"/>
      <c r="AG288" s="125"/>
      <c r="AH288" s="125"/>
      <c r="AI288" s="116">
        <v>-5.2953890490000002E-2</v>
      </c>
      <c r="AJ288" s="114">
        <v>45210</v>
      </c>
      <c r="AK288" s="114">
        <v>45225</v>
      </c>
      <c r="AL288" s="112">
        <v>27</v>
      </c>
      <c r="AM288" s="126">
        <v>45252</v>
      </c>
    </row>
    <row r="289" spans="2:39" ht="15.6" x14ac:dyDescent="0.3">
      <c r="B289" s="63" t="s">
        <v>582</v>
      </c>
      <c r="C289" s="81" t="s">
        <v>781</v>
      </c>
      <c r="D289" s="82" t="s">
        <v>953</v>
      </c>
      <c r="E289" s="83">
        <v>45393</v>
      </c>
      <c r="F289" s="84"/>
      <c r="G289" s="84">
        <v>51.942500000000003</v>
      </c>
      <c r="H289" s="85">
        <f t="shared" si="4"/>
        <v>0</v>
      </c>
      <c r="I289" s="83">
        <v>45393</v>
      </c>
      <c r="J289" s="86">
        <v>9.8697211154999995E-4</v>
      </c>
      <c r="K289" s="71"/>
      <c r="L289" s="87"/>
      <c r="M289" s="88"/>
      <c r="N289" s="88"/>
      <c r="O289" s="88"/>
      <c r="P289" s="88"/>
      <c r="Q289" s="88"/>
      <c r="R289" s="88"/>
      <c r="S289" s="88"/>
      <c r="T289" s="89"/>
      <c r="U289" s="71"/>
      <c r="V289" s="90"/>
      <c r="W289" s="91"/>
      <c r="X289" s="91"/>
      <c r="Y289" s="91"/>
      <c r="Z289" s="91">
        <v>1.1447419481000001E-2</v>
      </c>
      <c r="AA289" s="91">
        <v>1.1447419481000001E-2</v>
      </c>
      <c r="AB289" s="91">
        <v>0.30357589397000001</v>
      </c>
      <c r="AC289" s="91">
        <v>-1.2402444779E-2</v>
      </c>
      <c r="AD289" s="92"/>
      <c r="AE289" s="91"/>
      <c r="AF289" s="93"/>
      <c r="AG289" s="94"/>
      <c r="AH289" s="94"/>
      <c r="AI289" s="85">
        <v>0</v>
      </c>
      <c r="AJ289" s="83">
        <v>45393</v>
      </c>
      <c r="AK289" s="83"/>
      <c r="AL289" s="81"/>
      <c r="AM289" s="95"/>
    </row>
    <row r="290" spans="2:39" ht="15.6" x14ac:dyDescent="0.3">
      <c r="B290" s="111" t="s">
        <v>583</v>
      </c>
      <c r="C290" s="112" t="s">
        <v>782</v>
      </c>
      <c r="D290" s="113" t="s">
        <v>954</v>
      </c>
      <c r="E290" s="114"/>
      <c r="F290" s="115"/>
      <c r="G290" s="115"/>
      <c r="H290" s="116" t="str">
        <f t="shared" si="4"/>
        <v/>
      </c>
      <c r="I290" s="114"/>
      <c r="J290" s="117"/>
      <c r="K290" s="71"/>
      <c r="L290" s="118"/>
      <c r="M290" s="119"/>
      <c r="N290" s="119"/>
      <c r="O290" s="119"/>
      <c r="P290" s="119"/>
      <c r="Q290" s="119"/>
      <c r="R290" s="119"/>
      <c r="S290" s="119"/>
      <c r="T290" s="120"/>
      <c r="U290" s="71"/>
      <c r="V290" s="121"/>
      <c r="W290" s="122"/>
      <c r="X290" s="122"/>
      <c r="Y290" s="122"/>
      <c r="Z290" s="122"/>
      <c r="AA290" s="122"/>
      <c r="AB290" s="122"/>
      <c r="AC290" s="122"/>
      <c r="AD290" s="123"/>
      <c r="AE290" s="122"/>
      <c r="AF290" s="124"/>
      <c r="AG290" s="125"/>
      <c r="AH290" s="125"/>
      <c r="AI290" s="116"/>
      <c r="AJ290" s="114"/>
      <c r="AK290" s="114"/>
      <c r="AL290" s="112"/>
      <c r="AM290" s="126"/>
    </row>
    <row r="291" spans="2:39" ht="15.6" x14ac:dyDescent="0.3">
      <c r="B291" s="63" t="s">
        <v>584</v>
      </c>
      <c r="C291" s="81" t="s">
        <v>783</v>
      </c>
      <c r="D291" s="82" t="s">
        <v>955</v>
      </c>
      <c r="E291" s="83"/>
      <c r="F291" s="84"/>
      <c r="G291" s="84"/>
      <c r="H291" s="85" t="str">
        <f t="shared" si="4"/>
        <v/>
      </c>
      <c r="I291" s="83"/>
      <c r="J291" s="86"/>
      <c r="K291" s="71"/>
      <c r="L291" s="87"/>
      <c r="M291" s="88"/>
      <c r="N291" s="88"/>
      <c r="O291" s="88"/>
      <c r="P291" s="88"/>
      <c r="Q291" s="88"/>
      <c r="R291" s="88"/>
      <c r="S291" s="88"/>
      <c r="T291" s="89"/>
      <c r="U291" s="71"/>
      <c r="V291" s="90"/>
      <c r="W291" s="91"/>
      <c r="X291" s="91"/>
      <c r="Y291" s="91"/>
      <c r="Z291" s="91"/>
      <c r="AA291" s="91"/>
      <c r="AB291" s="91"/>
      <c r="AC291" s="91"/>
      <c r="AD291" s="92"/>
      <c r="AE291" s="91"/>
      <c r="AF291" s="93"/>
      <c r="AG291" s="94"/>
      <c r="AH291" s="94"/>
      <c r="AI291" s="85"/>
      <c r="AJ291" s="83"/>
      <c r="AK291" s="83"/>
      <c r="AL291" s="81"/>
      <c r="AM291" s="95"/>
    </row>
    <row r="292" spans="2:39" ht="15.6" x14ac:dyDescent="0.3">
      <c r="B292" s="111" t="s">
        <v>585</v>
      </c>
      <c r="C292" s="112" t="s">
        <v>784</v>
      </c>
      <c r="D292" s="113" t="s">
        <v>956</v>
      </c>
      <c r="E292" s="114">
        <v>45554</v>
      </c>
      <c r="F292" s="115">
        <v>30.15</v>
      </c>
      <c r="G292" s="115">
        <v>73.52</v>
      </c>
      <c r="H292" s="116">
        <f t="shared" si="4"/>
        <v>0.41009249183895541</v>
      </c>
      <c r="I292" s="114">
        <v>45362</v>
      </c>
      <c r="J292" s="117">
        <v>50.978540399000003</v>
      </c>
      <c r="K292" s="71"/>
      <c r="L292" s="118">
        <v>6.3492063491000006E-2</v>
      </c>
      <c r="M292" s="119">
        <v>4.8331015297999998E-2</v>
      </c>
      <c r="N292" s="119">
        <v>-0.53615384614999995</v>
      </c>
      <c r="O292" s="119">
        <v>0.49183572488999999</v>
      </c>
      <c r="P292" s="119">
        <v>-0.32985107802000002</v>
      </c>
      <c r="Q292" s="119"/>
      <c r="R292" s="119"/>
      <c r="S292" s="119"/>
      <c r="T292" s="120">
        <v>-0.16296501943</v>
      </c>
      <c r="U292" s="71"/>
      <c r="V292" s="121">
        <v>0.73332526081000005</v>
      </c>
      <c r="W292" s="122">
        <v>7.7580632560000001E-2</v>
      </c>
      <c r="X292" s="122">
        <v>0.35294117647000001</v>
      </c>
      <c r="Y292" s="122">
        <v>-0.17598587403999999</v>
      </c>
      <c r="Z292" s="122">
        <v>0.57692307692</v>
      </c>
      <c r="AA292" s="122">
        <v>-0.30081300813</v>
      </c>
      <c r="AB292" s="122">
        <v>0.33903345725</v>
      </c>
      <c r="AC292" s="122">
        <v>-0.16296501943</v>
      </c>
      <c r="AD292" s="123">
        <v>7</v>
      </c>
      <c r="AE292" s="122">
        <v>0.48605577689000001</v>
      </c>
      <c r="AF292" s="124">
        <v>1.0187816344</v>
      </c>
      <c r="AG292" s="125"/>
      <c r="AH292" s="125"/>
      <c r="AI292" s="116">
        <v>-0.62568008705</v>
      </c>
      <c r="AJ292" s="114">
        <v>45362</v>
      </c>
      <c r="AK292" s="114">
        <v>45511</v>
      </c>
      <c r="AL292" s="112"/>
      <c r="AM292" s="126"/>
    </row>
    <row r="293" spans="2:39" ht="15.6" x14ac:dyDescent="0.3">
      <c r="B293" s="63" t="s">
        <v>586</v>
      </c>
      <c r="C293" s="81" t="s">
        <v>785</v>
      </c>
      <c r="D293" s="82" t="s">
        <v>957</v>
      </c>
      <c r="E293" s="83">
        <v>45554</v>
      </c>
      <c r="F293" s="84">
        <v>122.05</v>
      </c>
      <c r="G293" s="84"/>
      <c r="H293" s="85" t="str">
        <f t="shared" si="4"/>
        <v/>
      </c>
      <c r="I293" s="83"/>
      <c r="J293" s="86"/>
      <c r="K293" s="71"/>
      <c r="L293" s="87">
        <v>0</v>
      </c>
      <c r="M293" s="88">
        <v>6.5589899167999997E-4</v>
      </c>
      <c r="N293" s="88">
        <v>7.1177812884000005E-2</v>
      </c>
      <c r="O293" s="88"/>
      <c r="P293" s="88"/>
      <c r="Q293" s="88"/>
      <c r="R293" s="88"/>
      <c r="S293" s="88"/>
      <c r="T293" s="89">
        <v>1.2947132541E-2</v>
      </c>
      <c r="U293" s="71"/>
      <c r="V293" s="90">
        <v>0.12595600659</v>
      </c>
      <c r="W293" s="91">
        <v>1.3041759708000001E-2</v>
      </c>
      <c r="X293" s="91">
        <v>2.7275283532E-2</v>
      </c>
      <c r="Y293" s="91">
        <v>-1.6177246350999999E-2</v>
      </c>
      <c r="Z293" s="91">
        <v>0.14985766572000001</v>
      </c>
      <c r="AA293" s="91">
        <v>-3.9754336459999998E-2</v>
      </c>
      <c r="AB293" s="91">
        <v>1.2947132541E-2</v>
      </c>
      <c r="AC293" s="91">
        <v>1.2947132541E-2</v>
      </c>
      <c r="AD293" s="92">
        <v>6</v>
      </c>
      <c r="AE293" s="91"/>
      <c r="AF293" s="93">
        <v>0.89253070625999997</v>
      </c>
      <c r="AG293" s="94"/>
      <c r="AH293" s="94"/>
      <c r="AI293" s="85">
        <v>-8.2081500540000005E-2</v>
      </c>
      <c r="AJ293" s="83">
        <v>45288</v>
      </c>
      <c r="AK293" s="83">
        <v>45460</v>
      </c>
      <c r="AL293" s="81">
        <v>160</v>
      </c>
      <c r="AM293" s="95">
        <v>45523</v>
      </c>
    </row>
    <row r="294" spans="2:39" ht="15.6" x14ac:dyDescent="0.3">
      <c r="B294" s="111" t="s">
        <v>587</v>
      </c>
      <c r="C294" s="112" t="s">
        <v>786</v>
      </c>
      <c r="D294" s="113" t="s">
        <v>958</v>
      </c>
      <c r="E294" s="114">
        <v>45554</v>
      </c>
      <c r="F294" s="115">
        <v>113.4</v>
      </c>
      <c r="G294" s="115"/>
      <c r="H294" s="116" t="str">
        <f t="shared" si="4"/>
        <v/>
      </c>
      <c r="I294" s="114"/>
      <c r="J294" s="117"/>
      <c r="K294" s="71"/>
      <c r="L294" s="118">
        <v>-2.9892737821E-3</v>
      </c>
      <c r="M294" s="119">
        <v>-5.4987751354999999E-4</v>
      </c>
      <c r="N294" s="119">
        <v>7.3143990709999995E-2</v>
      </c>
      <c r="O294" s="119"/>
      <c r="P294" s="119"/>
      <c r="Q294" s="119"/>
      <c r="R294" s="119"/>
      <c r="S294" s="119"/>
      <c r="T294" s="120">
        <v>1.1671620508E-2</v>
      </c>
      <c r="U294" s="71"/>
      <c r="V294" s="121">
        <v>0.12257575437</v>
      </c>
      <c r="W294" s="122">
        <v>1.2689958618E-2</v>
      </c>
      <c r="X294" s="122">
        <v>2.5972733604999999E-2</v>
      </c>
      <c r="Y294" s="122">
        <v>-1.7931034480999999E-2</v>
      </c>
      <c r="Z294" s="122">
        <v>0.15322953094</v>
      </c>
      <c r="AA294" s="122">
        <v>-4.0013181208000001E-2</v>
      </c>
      <c r="AB294" s="122">
        <v>1.1671620508E-2</v>
      </c>
      <c r="AC294" s="122">
        <v>1.1671620508E-2</v>
      </c>
      <c r="AD294" s="123">
        <v>6</v>
      </c>
      <c r="AE294" s="122"/>
      <c r="AF294" s="124">
        <v>0.91338793160999998</v>
      </c>
      <c r="AG294" s="125"/>
      <c r="AH294" s="125"/>
      <c r="AI294" s="116">
        <v>-7.8249606568999999E-2</v>
      </c>
      <c r="AJ294" s="114">
        <v>45288</v>
      </c>
      <c r="AK294" s="114">
        <v>45456</v>
      </c>
      <c r="AL294" s="112">
        <v>160</v>
      </c>
      <c r="AM294" s="126">
        <v>45523</v>
      </c>
    </row>
    <row r="295" spans="2:39" ht="15.6" x14ac:dyDescent="0.3">
      <c r="B295" s="63" t="s">
        <v>588</v>
      </c>
      <c r="C295" s="81" t="s">
        <v>787</v>
      </c>
      <c r="D295" s="82" t="s">
        <v>959</v>
      </c>
      <c r="E295" s="83">
        <v>45554</v>
      </c>
      <c r="F295" s="84">
        <v>97.8</v>
      </c>
      <c r="G295" s="84"/>
      <c r="H295" s="85" t="str">
        <f t="shared" si="4"/>
        <v/>
      </c>
      <c r="I295" s="83"/>
      <c r="J295" s="86"/>
      <c r="K295" s="71"/>
      <c r="L295" s="87">
        <v>-1.5601409159000001E-2</v>
      </c>
      <c r="M295" s="88">
        <v>-4.678362573E-2</v>
      </c>
      <c r="N295" s="88"/>
      <c r="O295" s="88"/>
      <c r="P295" s="88"/>
      <c r="Q295" s="88"/>
      <c r="R295" s="88"/>
      <c r="S295" s="88"/>
      <c r="T295" s="89"/>
      <c r="U295" s="71"/>
      <c r="V295" s="90"/>
      <c r="W295" s="91"/>
      <c r="X295" s="91">
        <v>4.854368932E-2</v>
      </c>
      <c r="Y295" s="91">
        <v>-3.6120334036999997E-2</v>
      </c>
      <c r="Z295" s="91">
        <v>4.3948976309999999E-2</v>
      </c>
      <c r="AA295" s="91">
        <v>4.2098778103999996E-3</v>
      </c>
      <c r="AB295" s="91"/>
      <c r="AC295" s="91"/>
      <c r="AD295" s="92"/>
      <c r="AE295" s="91"/>
      <c r="AF295" s="93"/>
      <c r="AG295" s="94"/>
      <c r="AH295" s="94"/>
      <c r="AI295" s="85">
        <v>-7.3391812865999995E-2</v>
      </c>
      <c r="AJ295" s="83">
        <v>45523</v>
      </c>
      <c r="AK295" s="83">
        <v>45545</v>
      </c>
      <c r="AL295" s="81"/>
      <c r="AM295" s="95"/>
    </row>
    <row r="296" spans="2:39" ht="15.6" x14ac:dyDescent="0.3">
      <c r="B296" s="111" t="s">
        <v>589</v>
      </c>
      <c r="C296" s="112" t="s">
        <v>788</v>
      </c>
      <c r="D296" s="113" t="s">
        <v>960</v>
      </c>
      <c r="E296" s="114">
        <v>45554</v>
      </c>
      <c r="F296" s="115">
        <v>102.65</v>
      </c>
      <c r="G296" s="115"/>
      <c r="H296" s="116" t="str">
        <f t="shared" si="4"/>
        <v/>
      </c>
      <c r="I296" s="114"/>
      <c r="J296" s="117"/>
      <c r="K296" s="71"/>
      <c r="L296" s="118">
        <v>-7.2533849133999996E-3</v>
      </c>
      <c r="M296" s="119">
        <v>-1.9766997708E-2</v>
      </c>
      <c r="N296" s="119"/>
      <c r="O296" s="119"/>
      <c r="P296" s="119"/>
      <c r="Q296" s="119"/>
      <c r="R296" s="119"/>
      <c r="S296" s="119"/>
      <c r="T296" s="120"/>
      <c r="U296" s="71"/>
      <c r="V296" s="121"/>
      <c r="W296" s="122"/>
      <c r="X296" s="122">
        <v>1.6500000000000001E-2</v>
      </c>
      <c r="Y296" s="122">
        <v>-1.2338308457E-2</v>
      </c>
      <c r="Z296" s="122">
        <v>4.5247954750999998E-2</v>
      </c>
      <c r="AA296" s="122">
        <v>-8.1167262533000002E-3</v>
      </c>
      <c r="AB296" s="122"/>
      <c r="AC296" s="122"/>
      <c r="AD296" s="123"/>
      <c r="AE296" s="122"/>
      <c r="AF296" s="124"/>
      <c r="AG296" s="125"/>
      <c r="AH296" s="125"/>
      <c r="AI296" s="116">
        <v>-2.8059701491999999E-2</v>
      </c>
      <c r="AJ296" s="114">
        <v>45490</v>
      </c>
      <c r="AK296" s="114">
        <v>45498</v>
      </c>
      <c r="AL296" s="112">
        <v>17</v>
      </c>
      <c r="AM296" s="126">
        <v>45513</v>
      </c>
    </row>
    <row r="297" spans="2:39" ht="15.6" x14ac:dyDescent="0.3">
      <c r="B297" s="63" t="s">
        <v>324</v>
      </c>
      <c r="C297" s="81" t="s">
        <v>415</v>
      </c>
      <c r="D297" s="82" t="s">
        <v>369</v>
      </c>
      <c r="E297" s="83">
        <v>45554</v>
      </c>
      <c r="F297" s="84">
        <v>108.89</v>
      </c>
      <c r="G297" s="84">
        <v>112.39</v>
      </c>
      <c r="H297" s="85">
        <f t="shared" si="4"/>
        <v>0.9688584393629327</v>
      </c>
      <c r="I297" s="83">
        <v>45532</v>
      </c>
      <c r="J297" s="86">
        <v>1953.5973916999999</v>
      </c>
      <c r="K297" s="71"/>
      <c r="L297" s="87">
        <v>0</v>
      </c>
      <c r="M297" s="88">
        <v>-1.6705797363E-2</v>
      </c>
      <c r="N297" s="88">
        <v>4.8632511555999999E-2</v>
      </c>
      <c r="O297" s="88">
        <v>0.13545359749999999</v>
      </c>
      <c r="P297" s="88">
        <v>0.21596873254999999</v>
      </c>
      <c r="Q297" s="88">
        <v>0.23584156169000001</v>
      </c>
      <c r="R297" s="88"/>
      <c r="S297" s="88"/>
      <c r="T297" s="89">
        <v>-3.9334065122999997E-3</v>
      </c>
      <c r="U297" s="71"/>
      <c r="V297" s="90">
        <v>0.12751851668</v>
      </c>
      <c r="W297" s="91">
        <v>1.319314142E-2</v>
      </c>
      <c r="X297" s="91">
        <v>2.7463133149000001E-2</v>
      </c>
      <c r="Y297" s="91">
        <v>-2.0097379052999999E-2</v>
      </c>
      <c r="Z297" s="91">
        <v>0.12201216862</v>
      </c>
      <c r="AA297" s="91">
        <v>-4.7017929015000001E-2</v>
      </c>
      <c r="AB297" s="91">
        <v>0.23791190125</v>
      </c>
      <c r="AC297" s="91">
        <v>-3.9334065122999997E-3</v>
      </c>
      <c r="AD297" s="92">
        <v>6</v>
      </c>
      <c r="AE297" s="91"/>
      <c r="AF297" s="93">
        <v>0.36837568586000002</v>
      </c>
      <c r="AG297" s="94"/>
      <c r="AH297" s="94"/>
      <c r="AI297" s="85">
        <v>-0.10967800950999999</v>
      </c>
      <c r="AJ297" s="83">
        <v>45288</v>
      </c>
      <c r="AK297" s="83">
        <v>45460</v>
      </c>
      <c r="AL297" s="81">
        <v>158</v>
      </c>
      <c r="AM297" s="95">
        <v>45519</v>
      </c>
    </row>
    <row r="298" spans="2:39" ht="15.6" x14ac:dyDescent="0.3">
      <c r="B298" s="111" t="s">
        <v>18</v>
      </c>
      <c r="C298" s="112" t="s">
        <v>35</v>
      </c>
      <c r="D298" s="113" t="s">
        <v>48</v>
      </c>
      <c r="E298" s="114">
        <v>45554</v>
      </c>
      <c r="F298" s="115">
        <v>234.4</v>
      </c>
      <c r="G298" s="115">
        <v>242.35</v>
      </c>
      <c r="H298" s="116">
        <f t="shared" si="4"/>
        <v>0.96719620383742522</v>
      </c>
      <c r="I298" s="114">
        <v>45532</v>
      </c>
      <c r="J298" s="117">
        <v>2238.8673520000002</v>
      </c>
      <c r="K298" s="71"/>
      <c r="L298" s="118">
        <v>-4.4595455511000004E-3</v>
      </c>
      <c r="M298" s="119">
        <v>-1.7808506181000001E-2</v>
      </c>
      <c r="N298" s="119">
        <v>5.7857207328000003E-2</v>
      </c>
      <c r="O298" s="119">
        <v>0.14649058449999999</v>
      </c>
      <c r="P298" s="119">
        <v>0.20582334482</v>
      </c>
      <c r="Q298" s="119">
        <v>0.23316498317000001</v>
      </c>
      <c r="R298" s="119">
        <v>0.40992481202999997</v>
      </c>
      <c r="S298" s="119">
        <v>0.32571687121999998</v>
      </c>
      <c r="T298" s="120">
        <v>9.4745908700000006E-3</v>
      </c>
      <c r="U298" s="71"/>
      <c r="V298" s="121">
        <v>0.13191257372000001</v>
      </c>
      <c r="W298" s="122">
        <v>1.3651568905E-2</v>
      </c>
      <c r="X298" s="122">
        <v>3.2871794870999997E-2</v>
      </c>
      <c r="Y298" s="122">
        <v>-2.1218742411999999E-2</v>
      </c>
      <c r="Z298" s="122">
        <v>0.12051868802</v>
      </c>
      <c r="AA298" s="122">
        <v>-4.1128337639999998E-2</v>
      </c>
      <c r="AB298" s="122">
        <v>0.376</v>
      </c>
      <c r="AC298" s="122">
        <v>-0.12556838055</v>
      </c>
      <c r="AD298" s="123">
        <v>6</v>
      </c>
      <c r="AE298" s="122">
        <v>0.52589641434000001</v>
      </c>
      <c r="AF298" s="124">
        <v>0.31059464399999998</v>
      </c>
      <c r="AG298" s="125">
        <v>0.99643647998999996</v>
      </c>
      <c r="AH298" s="125">
        <v>1.0162197344999999</v>
      </c>
      <c r="AI298" s="116">
        <v>-9.8363479758E-2</v>
      </c>
      <c r="AJ298" s="114">
        <v>45288</v>
      </c>
      <c r="AK298" s="114">
        <v>45460</v>
      </c>
      <c r="AL298" s="112">
        <v>156</v>
      </c>
      <c r="AM298" s="126">
        <v>45517</v>
      </c>
    </row>
    <row r="299" spans="2:39" ht="15.6" x14ac:dyDescent="0.3">
      <c r="B299" s="63" t="s">
        <v>590</v>
      </c>
      <c r="C299" s="81" t="s">
        <v>789</v>
      </c>
      <c r="D299" s="82" t="s">
        <v>961</v>
      </c>
      <c r="E299" s="83">
        <v>45554</v>
      </c>
      <c r="F299" s="84">
        <v>52.2</v>
      </c>
      <c r="G299" s="84">
        <v>52.2</v>
      </c>
      <c r="H299" s="85">
        <f t="shared" si="4"/>
        <v>1</v>
      </c>
      <c r="I299" s="83">
        <v>45554</v>
      </c>
      <c r="J299" s="86">
        <v>1.2576270119999999</v>
      </c>
      <c r="K299" s="71"/>
      <c r="L299" s="87"/>
      <c r="M299" s="88"/>
      <c r="N299" s="88"/>
      <c r="O299" s="88">
        <v>0.23121630622</v>
      </c>
      <c r="P299" s="88"/>
      <c r="Q299" s="88"/>
      <c r="R299" s="88"/>
      <c r="S299" s="88"/>
      <c r="T299" s="89"/>
      <c r="U299" s="71"/>
      <c r="V299" s="90"/>
      <c r="W299" s="91"/>
      <c r="X299" s="91">
        <v>3.5127832051999999E-2</v>
      </c>
      <c r="Y299" s="91">
        <v>-5.7722261416999999E-3</v>
      </c>
      <c r="Z299" s="91">
        <v>4.8276251031E-2</v>
      </c>
      <c r="AA299" s="91">
        <v>5.2254302318000001E-4</v>
      </c>
      <c r="AB299" s="91">
        <v>0.18557139365</v>
      </c>
      <c r="AC299" s="91">
        <v>0.18557139365</v>
      </c>
      <c r="AD299" s="92"/>
      <c r="AE299" s="91"/>
      <c r="AF299" s="93"/>
      <c r="AG299" s="94"/>
      <c r="AH299" s="94"/>
      <c r="AI299" s="85">
        <v>-2.1267893661000001E-2</v>
      </c>
      <c r="AJ299" s="83">
        <v>45436</v>
      </c>
      <c r="AK299" s="83">
        <v>45440</v>
      </c>
      <c r="AL299" s="81">
        <v>4</v>
      </c>
      <c r="AM299" s="95">
        <v>45443</v>
      </c>
    </row>
    <row r="300" spans="2:39" ht="15.6" x14ac:dyDescent="0.3">
      <c r="B300" s="111" t="s">
        <v>591</v>
      </c>
      <c r="C300" s="112" t="s">
        <v>790</v>
      </c>
      <c r="D300" s="113" t="s">
        <v>962</v>
      </c>
      <c r="E300" s="114">
        <v>45294</v>
      </c>
      <c r="F300" s="115"/>
      <c r="G300" s="115">
        <v>49.683753867999997</v>
      </c>
      <c r="H300" s="116">
        <f t="shared" si="4"/>
        <v>0</v>
      </c>
      <c r="I300" s="114">
        <v>45294</v>
      </c>
      <c r="J300" s="117">
        <v>50.007449362999999</v>
      </c>
      <c r="K300" s="71"/>
      <c r="L300" s="118"/>
      <c r="M300" s="119"/>
      <c r="N300" s="119"/>
      <c r="O300" s="119"/>
      <c r="P300" s="119"/>
      <c r="Q300" s="119"/>
      <c r="R300" s="119"/>
      <c r="S300" s="119"/>
      <c r="T300" s="120"/>
      <c r="U300" s="71"/>
      <c r="V300" s="121"/>
      <c r="W300" s="122"/>
      <c r="X300" s="122">
        <v>-2.9761904771000002E-3</v>
      </c>
      <c r="Y300" s="122">
        <v>-2.9761904771000002E-3</v>
      </c>
      <c r="Z300" s="122">
        <v>1.8136280005000002E-2</v>
      </c>
      <c r="AA300" s="122">
        <v>-2.0569252818000001E-2</v>
      </c>
      <c r="AB300" s="122">
        <v>9.2110532642000007E-3</v>
      </c>
      <c r="AC300" s="122">
        <v>9.2110532642000007E-3</v>
      </c>
      <c r="AD300" s="123"/>
      <c r="AE300" s="122"/>
      <c r="AF300" s="124"/>
      <c r="AG300" s="125"/>
      <c r="AH300" s="125"/>
      <c r="AI300" s="116">
        <v>-2.3484225280999999E-2</v>
      </c>
      <c r="AJ300" s="114">
        <v>45222</v>
      </c>
      <c r="AK300" s="114">
        <v>45237</v>
      </c>
      <c r="AL300" s="112">
        <v>47</v>
      </c>
      <c r="AM300" s="126">
        <v>45294</v>
      </c>
    </row>
    <row r="301" spans="2:39" ht="15.6" x14ac:dyDescent="0.3">
      <c r="B301" s="63" t="s">
        <v>592</v>
      </c>
      <c r="C301" s="81" t="s">
        <v>791</v>
      </c>
      <c r="D301" s="82" t="s">
        <v>963</v>
      </c>
      <c r="E301" s="83">
        <v>45496</v>
      </c>
      <c r="F301" s="84"/>
      <c r="G301" s="84"/>
      <c r="H301" s="85" t="str">
        <f t="shared" si="4"/>
        <v/>
      </c>
      <c r="I301" s="83"/>
      <c r="J301" s="86"/>
      <c r="K301" s="71"/>
      <c r="L301" s="87"/>
      <c r="M301" s="88"/>
      <c r="N301" s="88"/>
      <c r="O301" s="88"/>
      <c r="P301" s="88"/>
      <c r="Q301" s="88"/>
      <c r="R301" s="88"/>
      <c r="S301" s="88"/>
      <c r="T301" s="89"/>
      <c r="U301" s="71"/>
      <c r="V301" s="90"/>
      <c r="W301" s="91"/>
      <c r="X301" s="91">
        <v>0</v>
      </c>
      <c r="Y301" s="91">
        <v>0</v>
      </c>
      <c r="Z301" s="91">
        <v>8.2617695877999997E-2</v>
      </c>
      <c r="AA301" s="91">
        <v>-3.2230215828000001E-2</v>
      </c>
      <c r="AB301" s="91">
        <v>0.15435943876</v>
      </c>
      <c r="AC301" s="91">
        <v>0.15435943876</v>
      </c>
      <c r="AD301" s="92"/>
      <c r="AE301" s="91"/>
      <c r="AF301" s="93"/>
      <c r="AG301" s="94"/>
      <c r="AH301" s="94"/>
      <c r="AI301" s="85">
        <v>-3.2230215828000001E-2</v>
      </c>
      <c r="AJ301" s="83">
        <v>45294</v>
      </c>
      <c r="AK301" s="83">
        <v>45349</v>
      </c>
      <c r="AL301" s="81">
        <v>43</v>
      </c>
      <c r="AM301" s="95">
        <v>45357</v>
      </c>
    </row>
    <row r="302" spans="2:39" ht="15.6" x14ac:dyDescent="0.3">
      <c r="B302" s="111" t="s">
        <v>593</v>
      </c>
      <c r="C302" s="112" t="s">
        <v>970</v>
      </c>
      <c r="D302" s="113" t="s">
        <v>1001</v>
      </c>
      <c r="E302" s="114">
        <v>45545</v>
      </c>
      <c r="F302" s="115"/>
      <c r="G302" s="115">
        <v>40.24</v>
      </c>
      <c r="H302" s="116">
        <f t="shared" si="4"/>
        <v>0</v>
      </c>
      <c r="I302" s="114">
        <v>45545</v>
      </c>
      <c r="J302" s="117">
        <v>25.095170319000001</v>
      </c>
      <c r="K302" s="71"/>
      <c r="L302" s="118"/>
      <c r="M302" s="119"/>
      <c r="N302" s="119"/>
      <c r="O302" s="119"/>
      <c r="P302" s="119"/>
      <c r="Q302" s="119"/>
      <c r="R302" s="119"/>
      <c r="S302" s="119"/>
      <c r="T302" s="120"/>
      <c r="U302" s="71"/>
      <c r="V302" s="121"/>
      <c r="W302" s="122"/>
      <c r="X302" s="122">
        <v>5.5357142854999999E-2</v>
      </c>
      <c r="Y302" s="122">
        <v>-4.0169133193999999E-2</v>
      </c>
      <c r="Z302" s="122">
        <v>0.12340425531</v>
      </c>
      <c r="AA302" s="122">
        <v>-6.9304075175999999E-2</v>
      </c>
      <c r="AB302" s="122">
        <v>0.15755502023000001</v>
      </c>
      <c r="AC302" s="122">
        <v>-0.21456346317</v>
      </c>
      <c r="AD302" s="123">
        <v>8</v>
      </c>
      <c r="AE302" s="122"/>
      <c r="AF302" s="124"/>
      <c r="AG302" s="125"/>
      <c r="AH302" s="125"/>
      <c r="AI302" s="116">
        <v>-0.15591389109000001</v>
      </c>
      <c r="AJ302" s="114">
        <v>45278</v>
      </c>
      <c r="AK302" s="114">
        <v>45408</v>
      </c>
      <c r="AL302" s="112">
        <v>145</v>
      </c>
      <c r="AM302" s="126">
        <v>45491</v>
      </c>
    </row>
    <row r="303" spans="2:39" ht="15.6" x14ac:dyDescent="0.3">
      <c r="B303" s="63" t="s">
        <v>594</v>
      </c>
      <c r="C303" s="81" t="s">
        <v>971</v>
      </c>
      <c r="D303" s="82" t="s">
        <v>1002</v>
      </c>
      <c r="E303" s="83">
        <v>45456</v>
      </c>
      <c r="F303" s="84"/>
      <c r="G303" s="84">
        <v>46.733333332999997</v>
      </c>
      <c r="H303" s="85">
        <f t="shared" si="4"/>
        <v>0</v>
      </c>
      <c r="I303" s="83">
        <v>45456</v>
      </c>
      <c r="J303" s="86">
        <v>0.1634598008</v>
      </c>
      <c r="K303" s="71"/>
      <c r="L303" s="87"/>
      <c r="M303" s="88"/>
      <c r="N303" s="88"/>
      <c r="O303" s="88"/>
      <c r="P303" s="88"/>
      <c r="Q303" s="88"/>
      <c r="R303" s="88"/>
      <c r="S303" s="88"/>
      <c r="T303" s="89"/>
      <c r="U303" s="71"/>
      <c r="V303" s="90"/>
      <c r="W303" s="91"/>
      <c r="X303" s="91">
        <v>2.7372262775000001E-3</v>
      </c>
      <c r="Y303" s="91">
        <v>-3.6363636354999999E-3</v>
      </c>
      <c r="Z303" s="91">
        <v>1.0633108965999999E-2</v>
      </c>
      <c r="AA303" s="91">
        <v>-8.0402010051000006E-2</v>
      </c>
      <c r="AB303" s="91">
        <v>0.10184305247</v>
      </c>
      <c r="AC303" s="91">
        <v>0.10184305247</v>
      </c>
      <c r="AD303" s="92"/>
      <c r="AE303" s="91"/>
      <c r="AF303" s="93"/>
      <c r="AG303" s="94"/>
      <c r="AH303" s="94"/>
      <c r="AI303" s="85">
        <v>-3.6363636358999999E-3</v>
      </c>
      <c r="AJ303" s="83">
        <v>45313</v>
      </c>
      <c r="AK303" s="83">
        <v>45314</v>
      </c>
      <c r="AL303" s="81">
        <v>7</v>
      </c>
      <c r="AM303" s="95">
        <v>45322</v>
      </c>
    </row>
    <row r="304" spans="2:39" ht="15.6" x14ac:dyDescent="0.3">
      <c r="B304" s="111" t="s">
        <v>595</v>
      </c>
      <c r="C304" s="112" t="s">
        <v>972</v>
      </c>
      <c r="D304" s="113" t="s">
        <v>1003</v>
      </c>
      <c r="E304" s="114">
        <v>45379</v>
      </c>
      <c r="F304" s="115"/>
      <c r="G304" s="115"/>
      <c r="H304" s="116" t="str">
        <f t="shared" si="4"/>
        <v/>
      </c>
      <c r="I304" s="114"/>
      <c r="J304" s="117"/>
      <c r="K304" s="71"/>
      <c r="L304" s="118"/>
      <c r="M304" s="119"/>
      <c r="N304" s="119"/>
      <c r="O304" s="119"/>
      <c r="P304" s="119"/>
      <c r="Q304" s="119"/>
      <c r="R304" s="119"/>
      <c r="S304" s="119"/>
      <c r="T304" s="120"/>
      <c r="U304" s="71"/>
      <c r="V304" s="121"/>
      <c r="W304" s="122"/>
      <c r="X304" s="122">
        <v>1.1167298775999999E-2</v>
      </c>
      <c r="Y304" s="122">
        <v>-1.6875000000000001E-2</v>
      </c>
      <c r="Z304" s="122">
        <v>7.5724494926999999E-3</v>
      </c>
      <c r="AA304" s="122">
        <v>-2.8152480588999999E-2</v>
      </c>
      <c r="AB304" s="122">
        <v>2.7590994729999999E-2</v>
      </c>
      <c r="AC304" s="122">
        <v>2.7590994729999999E-2</v>
      </c>
      <c r="AD304" s="123"/>
      <c r="AE304" s="122"/>
      <c r="AF304" s="124"/>
      <c r="AG304" s="125"/>
      <c r="AH304" s="125"/>
      <c r="AI304" s="116">
        <v>-3.8861544163999999E-2</v>
      </c>
      <c r="AJ304" s="114">
        <v>45240</v>
      </c>
      <c r="AK304" s="114">
        <v>45266</v>
      </c>
      <c r="AL304" s="112"/>
      <c r="AM304" s="126"/>
    </row>
    <row r="305" spans="2:39" ht="15.6" x14ac:dyDescent="0.3">
      <c r="B305" s="63" t="s">
        <v>596</v>
      </c>
      <c r="C305" s="81" t="s">
        <v>973</v>
      </c>
      <c r="D305" s="82" t="s">
        <v>1004</v>
      </c>
      <c r="E305" s="83">
        <v>45415</v>
      </c>
      <c r="F305" s="84"/>
      <c r="G305" s="84">
        <v>50.611249999999998</v>
      </c>
      <c r="H305" s="85">
        <f t="shared" si="4"/>
        <v>0</v>
      </c>
      <c r="I305" s="83">
        <v>45415</v>
      </c>
      <c r="J305" s="86">
        <v>4.0621513943999999E-4</v>
      </c>
      <c r="K305" s="71"/>
      <c r="L305" s="87"/>
      <c r="M305" s="88"/>
      <c r="N305" s="88"/>
      <c r="O305" s="88"/>
      <c r="P305" s="88"/>
      <c r="Q305" s="88"/>
      <c r="R305" s="88"/>
      <c r="S305" s="88"/>
      <c r="T305" s="89"/>
      <c r="U305" s="71"/>
      <c r="V305" s="90"/>
      <c r="W305" s="91"/>
      <c r="X305" s="91"/>
      <c r="Y305" s="91"/>
      <c r="Z305" s="91"/>
      <c r="AA305" s="91"/>
      <c r="AB305" s="91">
        <v>0.13550112848000001</v>
      </c>
      <c r="AC305" s="91">
        <v>0.13550112848000001</v>
      </c>
      <c r="AD305" s="92"/>
      <c r="AE305" s="91"/>
      <c r="AF305" s="93"/>
      <c r="AG305" s="94"/>
      <c r="AH305" s="94"/>
      <c r="AI305" s="85">
        <v>0</v>
      </c>
      <c r="AJ305" s="83">
        <v>45415</v>
      </c>
      <c r="AK305" s="83"/>
      <c r="AL305" s="81"/>
      <c r="AM305" s="95"/>
    </row>
    <row r="306" spans="2:39" ht="15.6" x14ac:dyDescent="0.3">
      <c r="B306" s="111" t="s">
        <v>325</v>
      </c>
      <c r="C306" s="112" t="s">
        <v>416</v>
      </c>
      <c r="D306" s="113" t="s">
        <v>370</v>
      </c>
      <c r="E306" s="114">
        <v>45554</v>
      </c>
      <c r="F306" s="115">
        <v>21.07</v>
      </c>
      <c r="G306" s="115">
        <v>23.32</v>
      </c>
      <c r="H306" s="116">
        <f t="shared" si="4"/>
        <v>0.90351629502572894</v>
      </c>
      <c r="I306" s="114">
        <v>45453</v>
      </c>
      <c r="J306" s="117">
        <v>5108.7916008000002</v>
      </c>
      <c r="K306" s="71"/>
      <c r="L306" s="118">
        <v>4.3585933629999997E-2</v>
      </c>
      <c r="M306" s="119">
        <v>6.6295546558000004E-2</v>
      </c>
      <c r="N306" s="119">
        <v>4.5657568237999997E-2</v>
      </c>
      <c r="O306" s="119">
        <v>1.5726495726</v>
      </c>
      <c r="P306" s="119">
        <v>2.1779788838999998</v>
      </c>
      <c r="Q306" s="119">
        <v>0.32515723270000002</v>
      </c>
      <c r="R306" s="119"/>
      <c r="S306" s="119"/>
      <c r="T306" s="120">
        <v>0.57473841555000005</v>
      </c>
      <c r="U306" s="71"/>
      <c r="V306" s="121">
        <v>0.48589485443000002</v>
      </c>
      <c r="W306" s="122">
        <v>5.0297540997999997E-2</v>
      </c>
      <c r="X306" s="122">
        <v>8.9552238807000001E-2</v>
      </c>
      <c r="Y306" s="122">
        <v>-0.13122171946</v>
      </c>
      <c r="Z306" s="122">
        <v>0.46726862303</v>
      </c>
      <c r="AA306" s="122">
        <v>-0.131614654</v>
      </c>
      <c r="AB306" s="122">
        <v>1.4595588235000001</v>
      </c>
      <c r="AC306" s="122">
        <v>-0.67522388060000005</v>
      </c>
      <c r="AD306" s="123">
        <v>8</v>
      </c>
      <c r="AE306" s="122">
        <v>0.54581673307</v>
      </c>
      <c r="AF306" s="124">
        <v>3.3170335451000001</v>
      </c>
      <c r="AG306" s="125"/>
      <c r="AH306" s="125"/>
      <c r="AI306" s="116">
        <v>-0.21102661597</v>
      </c>
      <c r="AJ306" s="114">
        <v>45302</v>
      </c>
      <c r="AK306" s="114">
        <v>45316</v>
      </c>
      <c r="AL306" s="112">
        <v>22</v>
      </c>
      <c r="AM306" s="126">
        <v>45336</v>
      </c>
    </row>
    <row r="307" spans="2:39" ht="15.6" x14ac:dyDescent="0.3">
      <c r="B307" s="63" t="s">
        <v>597</v>
      </c>
      <c r="C307" s="81" t="s">
        <v>974</v>
      </c>
      <c r="D307" s="82" t="s">
        <v>1005</v>
      </c>
      <c r="E307" s="83">
        <v>45554</v>
      </c>
      <c r="F307" s="84">
        <v>9.67</v>
      </c>
      <c r="G307" s="84"/>
      <c r="H307" s="85" t="str">
        <f t="shared" si="4"/>
        <v/>
      </c>
      <c r="I307" s="83"/>
      <c r="J307" s="86"/>
      <c r="K307" s="71"/>
      <c r="L307" s="87">
        <v>8.1655480983999995E-2</v>
      </c>
      <c r="M307" s="88"/>
      <c r="N307" s="88"/>
      <c r="O307" s="88"/>
      <c r="P307" s="88"/>
      <c r="Q307" s="88"/>
      <c r="R307" s="88"/>
      <c r="S307" s="88"/>
      <c r="T307" s="89"/>
      <c r="U307" s="71"/>
      <c r="V307" s="90"/>
      <c r="W307" s="91"/>
      <c r="X307" s="91">
        <v>8.1655480983999995E-2</v>
      </c>
      <c r="Y307" s="91">
        <v>-9.9250936329999997E-2</v>
      </c>
      <c r="Z307" s="91">
        <v>-0.1770212766</v>
      </c>
      <c r="AA307" s="91">
        <v>-0.1770212766</v>
      </c>
      <c r="AB307" s="91"/>
      <c r="AC307" s="91"/>
      <c r="AD307" s="92"/>
      <c r="AE307" s="91"/>
      <c r="AF307" s="93"/>
      <c r="AG307" s="94"/>
      <c r="AH307" s="94"/>
      <c r="AI307" s="85">
        <v>-0.23914893616999999</v>
      </c>
      <c r="AJ307" s="83">
        <v>45534</v>
      </c>
      <c r="AK307" s="83">
        <v>45553</v>
      </c>
      <c r="AL307" s="81"/>
      <c r="AM307" s="95"/>
    </row>
    <row r="308" spans="2:39" ht="15.6" x14ac:dyDescent="0.3">
      <c r="B308" s="111" t="s">
        <v>326</v>
      </c>
      <c r="C308" s="112" t="s">
        <v>417</v>
      </c>
      <c r="D308" s="113" t="s">
        <v>371</v>
      </c>
      <c r="E308" s="114">
        <v>45554</v>
      </c>
      <c r="F308" s="115">
        <v>9.48</v>
      </c>
      <c r="G308" s="115">
        <v>14.98</v>
      </c>
      <c r="H308" s="116">
        <f t="shared" si="4"/>
        <v>0.63284379172229643</v>
      </c>
      <c r="I308" s="114">
        <v>45362</v>
      </c>
      <c r="J308" s="117">
        <v>816.39676550000001</v>
      </c>
      <c r="K308" s="71"/>
      <c r="L308" s="118">
        <v>4.8672566372000001E-2</v>
      </c>
      <c r="M308" s="119">
        <v>-5.2000000001000003E-2</v>
      </c>
      <c r="N308" s="119">
        <v>-0.21717588769999999</v>
      </c>
      <c r="O308" s="119">
        <v>0.68983957219000003</v>
      </c>
      <c r="P308" s="119">
        <v>0.8515625</v>
      </c>
      <c r="Q308" s="119">
        <v>-0.27853881278999998</v>
      </c>
      <c r="R308" s="119"/>
      <c r="S308" s="119"/>
      <c r="T308" s="120">
        <v>0.12189349112</v>
      </c>
      <c r="U308" s="71"/>
      <c r="V308" s="121">
        <v>0.55881491776000003</v>
      </c>
      <c r="W308" s="122">
        <v>5.7894607113999998E-2</v>
      </c>
      <c r="X308" s="122">
        <v>0.13466666666999999</v>
      </c>
      <c r="Y308" s="122">
        <v>-0.16584967319999999</v>
      </c>
      <c r="Z308" s="122">
        <v>0.49390243901999997</v>
      </c>
      <c r="AA308" s="122">
        <v>-0.23896499238999999</v>
      </c>
      <c r="AB308" s="122">
        <v>0.86123348017000001</v>
      </c>
      <c r="AC308" s="122">
        <v>-0.70249017037999995</v>
      </c>
      <c r="AD308" s="123">
        <v>6</v>
      </c>
      <c r="AE308" s="122">
        <v>0.53784860558000003</v>
      </c>
      <c r="AF308" s="124">
        <v>1.394023945</v>
      </c>
      <c r="AG308" s="125"/>
      <c r="AH308" s="125"/>
      <c r="AI308" s="116">
        <v>-0.39652870493999998</v>
      </c>
      <c r="AJ308" s="114">
        <v>45362</v>
      </c>
      <c r="AK308" s="114">
        <v>45541</v>
      </c>
      <c r="AL308" s="112"/>
      <c r="AM308" s="126"/>
    </row>
    <row r="309" spans="2:39" ht="15.6" x14ac:dyDescent="0.3">
      <c r="B309" s="63" t="s">
        <v>327</v>
      </c>
      <c r="C309" s="81" t="s">
        <v>418</v>
      </c>
      <c r="D309" s="82" t="s">
        <v>281</v>
      </c>
      <c r="E309" s="83">
        <v>45554</v>
      </c>
      <c r="F309" s="84">
        <v>102.65</v>
      </c>
      <c r="G309" s="84">
        <v>105.91</v>
      </c>
      <c r="H309" s="85">
        <f t="shared" si="4"/>
        <v>0.96921914833349077</v>
      </c>
      <c r="I309" s="83">
        <v>45532</v>
      </c>
      <c r="J309" s="86">
        <v>59.731818445999998</v>
      </c>
      <c r="K309" s="71"/>
      <c r="L309" s="87">
        <v>-4.7508241222999998E-3</v>
      </c>
      <c r="M309" s="88">
        <v>-1.9392434085E-2</v>
      </c>
      <c r="N309" s="88">
        <v>4.5848191543000003E-2</v>
      </c>
      <c r="O309" s="88">
        <v>0.13125413269</v>
      </c>
      <c r="P309" s="88">
        <v>0.19124985493999999</v>
      </c>
      <c r="Q309" s="88">
        <v>0.19778296382999999</v>
      </c>
      <c r="R309" s="88"/>
      <c r="S309" s="88"/>
      <c r="T309" s="89">
        <v>-6.6769885807000003E-3</v>
      </c>
      <c r="U309" s="71"/>
      <c r="V309" s="90">
        <v>0.12647024681999999</v>
      </c>
      <c r="W309" s="91">
        <v>1.3081651600999999E-2</v>
      </c>
      <c r="X309" s="91">
        <v>2.6722291128000002E-2</v>
      </c>
      <c r="Y309" s="91">
        <v>-2.1115973743000001E-2</v>
      </c>
      <c r="Z309" s="91">
        <v>0.12452700378000001</v>
      </c>
      <c r="AA309" s="91">
        <v>-4.7900135474000002E-2</v>
      </c>
      <c r="AB309" s="91">
        <v>0.2205031298</v>
      </c>
      <c r="AC309" s="91">
        <v>-6.6769885807000003E-3</v>
      </c>
      <c r="AD309" s="92">
        <v>6</v>
      </c>
      <c r="AE309" s="91">
        <v>0.52191235059999996</v>
      </c>
      <c r="AF309" s="93">
        <v>0.20865363576000001</v>
      </c>
      <c r="AG309" s="94"/>
      <c r="AH309" s="94"/>
      <c r="AI309" s="85">
        <v>-0.11193885448</v>
      </c>
      <c r="AJ309" s="83">
        <v>45287</v>
      </c>
      <c r="AK309" s="83">
        <v>45460</v>
      </c>
      <c r="AL309" s="81">
        <v>159</v>
      </c>
      <c r="AM309" s="95">
        <v>45519</v>
      </c>
    </row>
    <row r="310" spans="2:39" ht="15.6" x14ac:dyDescent="0.3">
      <c r="B310" s="111" t="s">
        <v>598</v>
      </c>
      <c r="C310" s="112" t="s">
        <v>975</v>
      </c>
      <c r="D310" s="113" t="s">
        <v>1006</v>
      </c>
      <c r="E310" s="114">
        <v>45554</v>
      </c>
      <c r="F310" s="115">
        <v>26.2</v>
      </c>
      <c r="G310" s="115">
        <v>43.68</v>
      </c>
      <c r="H310" s="116">
        <f t="shared" si="4"/>
        <v>0.5998168498168498</v>
      </c>
      <c r="I310" s="114">
        <v>45366</v>
      </c>
      <c r="J310" s="117">
        <v>208.71609430000001</v>
      </c>
      <c r="K310" s="71"/>
      <c r="L310" s="118">
        <v>5.4325955734000002E-2</v>
      </c>
      <c r="M310" s="119">
        <v>2.0249221184999999E-2</v>
      </c>
      <c r="N310" s="119">
        <v>-0.34679631015000001</v>
      </c>
      <c r="O310" s="119">
        <v>1.1851542952</v>
      </c>
      <c r="P310" s="119">
        <v>0.40557939914000002</v>
      </c>
      <c r="Q310" s="119"/>
      <c r="R310" s="119"/>
      <c r="S310" s="119"/>
      <c r="T310" s="120">
        <v>-0.1822721598</v>
      </c>
      <c r="U310" s="71"/>
      <c r="V310" s="121">
        <v>0.69875008011999995</v>
      </c>
      <c r="W310" s="122">
        <v>7.2620850240000007E-2</v>
      </c>
      <c r="X310" s="122">
        <v>0.17466216216</v>
      </c>
      <c r="Y310" s="122">
        <v>-0.13459552495999999</v>
      </c>
      <c r="Z310" s="122">
        <v>0.60280140069999999</v>
      </c>
      <c r="AA310" s="122">
        <v>-0.27731504164999998</v>
      </c>
      <c r="AB310" s="122">
        <v>2.0986460347999998</v>
      </c>
      <c r="AC310" s="122">
        <v>-0.1822721598</v>
      </c>
      <c r="AD310" s="123">
        <v>7</v>
      </c>
      <c r="AE310" s="122">
        <v>0.47808764939999998</v>
      </c>
      <c r="AF310" s="124">
        <v>2.1606929510000001</v>
      </c>
      <c r="AG310" s="125"/>
      <c r="AH310" s="125"/>
      <c r="AI310" s="116">
        <v>-0.45604395603999998</v>
      </c>
      <c r="AJ310" s="114">
        <v>45366</v>
      </c>
      <c r="AK310" s="114">
        <v>45541</v>
      </c>
      <c r="AL310" s="112"/>
      <c r="AM310" s="126"/>
    </row>
    <row r="311" spans="2:39" ht="15.6" x14ac:dyDescent="0.3">
      <c r="B311" s="63" t="s">
        <v>599</v>
      </c>
      <c r="C311" s="81" t="s">
        <v>976</v>
      </c>
      <c r="D311" s="82" t="s">
        <v>1007</v>
      </c>
      <c r="E311" s="83">
        <v>45554</v>
      </c>
      <c r="F311" s="84">
        <v>22.01</v>
      </c>
      <c r="G311" s="84"/>
      <c r="H311" s="85" t="str">
        <f t="shared" si="4"/>
        <v/>
      </c>
      <c r="I311" s="83"/>
      <c r="J311" s="86"/>
      <c r="K311" s="71"/>
      <c r="L311" s="87">
        <v>9.1765873016000005E-2</v>
      </c>
      <c r="M311" s="88"/>
      <c r="N311" s="88"/>
      <c r="O311" s="88"/>
      <c r="P311" s="88"/>
      <c r="Q311" s="88"/>
      <c r="R311" s="88"/>
      <c r="S311" s="88"/>
      <c r="T311" s="89"/>
      <c r="U311" s="71"/>
      <c r="V311" s="90"/>
      <c r="W311" s="91"/>
      <c r="X311" s="91">
        <v>9.1765873016000005E-2</v>
      </c>
      <c r="Y311" s="91">
        <v>-3.8216560509999997E-2</v>
      </c>
      <c r="Z311" s="91"/>
      <c r="AA311" s="91"/>
      <c r="AB311" s="91"/>
      <c r="AC311" s="91"/>
      <c r="AD311" s="92"/>
      <c r="AE311" s="91"/>
      <c r="AF311" s="93"/>
      <c r="AG311" s="94"/>
      <c r="AH311" s="94"/>
      <c r="AI311" s="85">
        <v>-8.2802547771000004E-2</v>
      </c>
      <c r="AJ311" s="83">
        <v>45545</v>
      </c>
      <c r="AK311" s="83">
        <v>45553</v>
      </c>
      <c r="AL311" s="81">
        <v>7</v>
      </c>
      <c r="AM311" s="95">
        <v>45554</v>
      </c>
    </row>
    <row r="312" spans="2:39" ht="15.6" x14ac:dyDescent="0.3">
      <c r="B312" s="111" t="s">
        <v>328</v>
      </c>
      <c r="C312" s="112" t="s">
        <v>419</v>
      </c>
      <c r="D312" s="113" t="s">
        <v>372</v>
      </c>
      <c r="E312" s="114">
        <v>45378</v>
      </c>
      <c r="F312" s="115"/>
      <c r="G312" s="115">
        <v>20.76</v>
      </c>
      <c r="H312" s="116">
        <f t="shared" si="4"/>
        <v>0</v>
      </c>
      <c r="I312" s="114">
        <v>45344</v>
      </c>
      <c r="J312" s="117">
        <v>22.337473307</v>
      </c>
      <c r="K312" s="71"/>
      <c r="L312" s="118"/>
      <c r="M312" s="119"/>
      <c r="N312" s="119"/>
      <c r="O312" s="119"/>
      <c r="P312" s="119"/>
      <c r="Q312" s="119"/>
      <c r="R312" s="119"/>
      <c r="S312" s="119"/>
      <c r="T312" s="120"/>
      <c r="U312" s="71"/>
      <c r="V312" s="121"/>
      <c r="W312" s="122"/>
      <c r="X312" s="122">
        <v>4.0533333334999998E-2</v>
      </c>
      <c r="Y312" s="122">
        <v>-3.9282250243E-2</v>
      </c>
      <c r="Z312" s="122">
        <v>0.19047619048</v>
      </c>
      <c r="AA312" s="122">
        <v>-3.7286063569000001E-2</v>
      </c>
      <c r="AB312" s="122">
        <v>0.51150306747999996</v>
      </c>
      <c r="AC312" s="122">
        <v>-0.46991869919000001</v>
      </c>
      <c r="AD312" s="123"/>
      <c r="AE312" s="122"/>
      <c r="AF312" s="124"/>
      <c r="AG312" s="125"/>
      <c r="AH312" s="125"/>
      <c r="AI312" s="116">
        <v>-7.5268817203999999E-2</v>
      </c>
      <c r="AJ312" s="114">
        <v>45189</v>
      </c>
      <c r="AK312" s="114">
        <v>45224</v>
      </c>
      <c r="AL312" s="112">
        <v>32</v>
      </c>
      <c r="AM312" s="126">
        <v>45237</v>
      </c>
    </row>
    <row r="313" spans="2:39" ht="15.6" x14ac:dyDescent="0.3">
      <c r="B313" s="63" t="s">
        <v>210</v>
      </c>
      <c r="C313" s="81" t="s">
        <v>246</v>
      </c>
      <c r="D313" s="82" t="s">
        <v>282</v>
      </c>
      <c r="E313" s="83">
        <v>45554</v>
      </c>
      <c r="F313" s="84">
        <v>13.34</v>
      </c>
      <c r="G313" s="84">
        <v>13.69</v>
      </c>
      <c r="H313" s="85">
        <f t="shared" si="4"/>
        <v>0.97443389335281227</v>
      </c>
      <c r="I313" s="83">
        <v>45534</v>
      </c>
      <c r="J313" s="86">
        <v>791.84243941</v>
      </c>
      <c r="K313" s="71"/>
      <c r="L313" s="87">
        <v>1.2908124525E-2</v>
      </c>
      <c r="M313" s="88">
        <v>2.2222222222000002E-2</v>
      </c>
      <c r="N313" s="88">
        <v>0.18053097344999999</v>
      </c>
      <c r="O313" s="88">
        <v>0.38958333333</v>
      </c>
      <c r="P313" s="88">
        <v>0.49384098543999999</v>
      </c>
      <c r="Q313" s="88">
        <v>0.21162579473000001</v>
      </c>
      <c r="R313" s="88"/>
      <c r="S313" s="88"/>
      <c r="T313" s="89">
        <v>0.30146341462999998</v>
      </c>
      <c r="U313" s="71"/>
      <c r="V313" s="90">
        <v>0.12257625883999999</v>
      </c>
      <c r="W313" s="91">
        <v>1.2681564559E-2</v>
      </c>
      <c r="X313" s="91">
        <v>2.435064935E-2</v>
      </c>
      <c r="Y313" s="91">
        <v>-2.3186237846000001E-2</v>
      </c>
      <c r="Z313" s="91">
        <v>8.2987551867000006E-2</v>
      </c>
      <c r="AA313" s="91">
        <v>-2.5566106647999999E-2</v>
      </c>
      <c r="AB313" s="91">
        <v>0.30146341462999998</v>
      </c>
      <c r="AC313" s="91">
        <v>-0.23108894430999999</v>
      </c>
      <c r="AD313" s="92">
        <v>9</v>
      </c>
      <c r="AE313" s="91">
        <v>0.53784860558000003</v>
      </c>
      <c r="AF313" s="93">
        <v>2.1286114256999999</v>
      </c>
      <c r="AG313" s="94"/>
      <c r="AH313" s="94"/>
      <c r="AI313" s="85">
        <v>-7.2154471543999996E-2</v>
      </c>
      <c r="AJ313" s="83">
        <v>45205</v>
      </c>
      <c r="AK313" s="83">
        <v>45225</v>
      </c>
      <c r="AL313" s="81">
        <v>30</v>
      </c>
      <c r="AM313" s="95">
        <v>45252</v>
      </c>
    </row>
    <row r="314" spans="2:39" ht="15.6" x14ac:dyDescent="0.3">
      <c r="B314" s="111" t="s">
        <v>211</v>
      </c>
      <c r="C314" s="112" t="s">
        <v>247</v>
      </c>
      <c r="D314" s="113" t="s">
        <v>283</v>
      </c>
      <c r="E314" s="114">
        <v>45554</v>
      </c>
      <c r="F314" s="115">
        <v>5.85</v>
      </c>
      <c r="G314" s="115">
        <v>6.12</v>
      </c>
      <c r="H314" s="116">
        <f t="shared" si="4"/>
        <v>0.95588235294117641</v>
      </c>
      <c r="I314" s="114">
        <v>45429</v>
      </c>
      <c r="J314" s="117">
        <v>2643.3143745000002</v>
      </c>
      <c r="K314" s="71"/>
      <c r="L314" s="118">
        <v>2.4518388791E-2</v>
      </c>
      <c r="M314" s="119">
        <v>-5.1020408164000001E-3</v>
      </c>
      <c r="N314" s="119">
        <v>0.14931237721000001</v>
      </c>
      <c r="O314" s="119">
        <v>9.7560975610000003E-2</v>
      </c>
      <c r="P314" s="119">
        <v>-5.1020408164000001E-3</v>
      </c>
      <c r="Q314" s="119">
        <v>-0.3404735062</v>
      </c>
      <c r="R314" s="119"/>
      <c r="S314" s="119"/>
      <c r="T314" s="120">
        <v>0.17706237424999999</v>
      </c>
      <c r="U314" s="71"/>
      <c r="V314" s="121">
        <v>0.20867668528</v>
      </c>
      <c r="W314" s="122">
        <v>2.1628159168999999E-2</v>
      </c>
      <c r="X314" s="122">
        <v>4.7826086956999997E-2</v>
      </c>
      <c r="Y314" s="122">
        <v>-3.6144578314000003E-2</v>
      </c>
      <c r="Z314" s="122">
        <v>8.9463220676000002E-2</v>
      </c>
      <c r="AA314" s="122">
        <v>-7.8470824948999998E-2</v>
      </c>
      <c r="AB314" s="122">
        <v>0.17706237424999999</v>
      </c>
      <c r="AC314" s="122">
        <v>-0.26620370370000002</v>
      </c>
      <c r="AD314" s="123">
        <v>6</v>
      </c>
      <c r="AE314" s="122">
        <v>0.45418326693</v>
      </c>
      <c r="AF314" s="124">
        <v>4.5694738428000002E-2</v>
      </c>
      <c r="AG314" s="125"/>
      <c r="AH314" s="125"/>
      <c r="AI314" s="116">
        <v>-0.18411552346999999</v>
      </c>
      <c r="AJ314" s="114">
        <v>45210</v>
      </c>
      <c r="AK314" s="114">
        <v>45324</v>
      </c>
      <c r="AL314" s="112">
        <v>136</v>
      </c>
      <c r="AM314" s="126">
        <v>45414</v>
      </c>
    </row>
    <row r="315" spans="2:39" ht="15.6" x14ac:dyDescent="0.3">
      <c r="B315" s="63" t="s">
        <v>329</v>
      </c>
      <c r="C315" s="81" t="s">
        <v>420</v>
      </c>
      <c r="D315" s="82" t="s">
        <v>373</v>
      </c>
      <c r="E315" s="83">
        <v>45554</v>
      </c>
      <c r="F315" s="84">
        <v>10.65</v>
      </c>
      <c r="G315" s="84">
        <v>11.04</v>
      </c>
      <c r="H315" s="85">
        <f t="shared" si="4"/>
        <v>0.96467391304347838</v>
      </c>
      <c r="I315" s="83">
        <v>45534</v>
      </c>
      <c r="J315" s="86">
        <v>354.58016944000002</v>
      </c>
      <c r="K315" s="71"/>
      <c r="L315" s="87">
        <v>1.2357414447E-2</v>
      </c>
      <c r="M315" s="88">
        <v>2.7000964321E-2</v>
      </c>
      <c r="N315" s="88">
        <v>0.15135135135</v>
      </c>
      <c r="O315" s="88">
        <v>0.32298136645999997</v>
      </c>
      <c r="P315" s="88">
        <v>0.48122392210999998</v>
      </c>
      <c r="Q315" s="88"/>
      <c r="R315" s="88"/>
      <c r="S315" s="88"/>
      <c r="T315" s="89">
        <v>0.24853458381999999</v>
      </c>
      <c r="U315" s="71"/>
      <c r="V315" s="90">
        <v>0.13135178272</v>
      </c>
      <c r="W315" s="91">
        <v>1.3596103845000001E-2</v>
      </c>
      <c r="X315" s="91">
        <v>3.4552845526999998E-2</v>
      </c>
      <c r="Y315" s="91">
        <v>-2.8627838105000001E-2</v>
      </c>
      <c r="Z315" s="91">
        <v>6.6523605149999998E-2</v>
      </c>
      <c r="AA315" s="91">
        <v>-3.5326086956000001E-2</v>
      </c>
      <c r="AB315" s="91">
        <v>0.24853458381999999</v>
      </c>
      <c r="AC315" s="91">
        <v>-0.19860279441000001</v>
      </c>
      <c r="AD315" s="92">
        <v>9</v>
      </c>
      <c r="AE315" s="91">
        <v>0.52191235059999996</v>
      </c>
      <c r="AF315" s="93">
        <v>1.5344272752000001</v>
      </c>
      <c r="AG315" s="94"/>
      <c r="AH315" s="94"/>
      <c r="AI315" s="85">
        <v>-7.1951219511999995E-2</v>
      </c>
      <c r="AJ315" s="83">
        <v>45205</v>
      </c>
      <c r="AK315" s="83">
        <v>45225</v>
      </c>
      <c r="AL315" s="81">
        <v>32</v>
      </c>
      <c r="AM315" s="95">
        <v>45254</v>
      </c>
    </row>
    <row r="316" spans="2:39" ht="15.6" x14ac:dyDescent="0.3">
      <c r="B316" s="111" t="s">
        <v>330</v>
      </c>
      <c r="C316" s="112" t="s">
        <v>421</v>
      </c>
      <c r="D316" s="113" t="s">
        <v>374</v>
      </c>
      <c r="E316" s="114">
        <v>45554</v>
      </c>
      <c r="F316" s="115">
        <v>8.49</v>
      </c>
      <c r="G316" s="115">
        <v>8.69</v>
      </c>
      <c r="H316" s="116">
        <f t="shared" si="4"/>
        <v>0.97698504027617961</v>
      </c>
      <c r="I316" s="114">
        <v>45534</v>
      </c>
      <c r="J316" s="117">
        <v>144.17409223000001</v>
      </c>
      <c r="K316" s="71"/>
      <c r="L316" s="118">
        <v>1.3126491646999999E-2</v>
      </c>
      <c r="M316" s="119">
        <v>7.1174377244E-3</v>
      </c>
      <c r="N316" s="119">
        <v>0.17753120666</v>
      </c>
      <c r="O316" s="119">
        <v>0.27286356822000002</v>
      </c>
      <c r="P316" s="119">
        <v>0.25036818850999998</v>
      </c>
      <c r="Q316" s="119"/>
      <c r="R316" s="119"/>
      <c r="S316" s="119"/>
      <c r="T316" s="120">
        <v>0.21982758621000001</v>
      </c>
      <c r="U316" s="71"/>
      <c r="V316" s="121">
        <v>0.12485774945</v>
      </c>
      <c r="W316" s="122">
        <v>1.2928315504999999E-2</v>
      </c>
      <c r="X316" s="122">
        <v>2.8708133972000002E-2</v>
      </c>
      <c r="Y316" s="122">
        <v>-2.1352313166E-2</v>
      </c>
      <c r="Z316" s="122">
        <v>9.3628088427000003E-2</v>
      </c>
      <c r="AA316" s="122">
        <v>-3.1609195403000001E-2</v>
      </c>
      <c r="AB316" s="122">
        <v>0.21982758621000001</v>
      </c>
      <c r="AC316" s="122">
        <v>-0.26604554865000002</v>
      </c>
      <c r="AD316" s="123">
        <v>9</v>
      </c>
      <c r="AE316" s="122">
        <v>0.50996015936000005</v>
      </c>
      <c r="AF316" s="124">
        <v>1.2404875665999999</v>
      </c>
      <c r="AG316" s="125"/>
      <c r="AH316" s="125"/>
      <c r="AI316" s="116">
        <v>-6.1046511627999997E-2</v>
      </c>
      <c r="AJ316" s="114">
        <v>45205</v>
      </c>
      <c r="AK316" s="114">
        <v>45225</v>
      </c>
      <c r="AL316" s="112">
        <v>46</v>
      </c>
      <c r="AM316" s="126">
        <v>45274</v>
      </c>
    </row>
    <row r="317" spans="2:39" ht="15.6" x14ac:dyDescent="0.3">
      <c r="B317" s="63" t="s">
        <v>331</v>
      </c>
      <c r="C317" s="81" t="s">
        <v>422</v>
      </c>
      <c r="D317" s="82" t="s">
        <v>375</v>
      </c>
      <c r="E317" s="83">
        <v>45554</v>
      </c>
      <c r="F317" s="84">
        <v>11.71</v>
      </c>
      <c r="G317" s="84">
        <v>11.97</v>
      </c>
      <c r="H317" s="85">
        <f t="shared" si="4"/>
        <v>0.97827903091060986</v>
      </c>
      <c r="I317" s="83">
        <v>45534</v>
      </c>
      <c r="J317" s="86">
        <v>532.23064861</v>
      </c>
      <c r="K317" s="71"/>
      <c r="L317" s="87">
        <v>1.0353753235000001E-2</v>
      </c>
      <c r="M317" s="88">
        <v>2.7192982458E-2</v>
      </c>
      <c r="N317" s="88">
        <v>0.19611848825</v>
      </c>
      <c r="O317" s="88">
        <v>0.4421182266</v>
      </c>
      <c r="P317" s="88">
        <v>0.53876478317999998</v>
      </c>
      <c r="Q317" s="88"/>
      <c r="R317" s="88"/>
      <c r="S317" s="88"/>
      <c r="T317" s="89">
        <v>0.33675799087000002</v>
      </c>
      <c r="U317" s="71"/>
      <c r="V317" s="90">
        <v>0.13291662616</v>
      </c>
      <c r="W317" s="91">
        <v>1.3748733452999999E-2</v>
      </c>
      <c r="X317" s="91">
        <v>2.5945945947000001E-2</v>
      </c>
      <c r="Y317" s="91">
        <v>-2.6155187446000001E-2</v>
      </c>
      <c r="Z317" s="91">
        <v>9.8848368520999999E-2</v>
      </c>
      <c r="AA317" s="91">
        <v>-2.1720969089000002E-2</v>
      </c>
      <c r="AB317" s="91">
        <v>0.33675799087000002</v>
      </c>
      <c r="AC317" s="91">
        <v>-0.25486381323000001</v>
      </c>
      <c r="AD317" s="92">
        <v>9</v>
      </c>
      <c r="AE317" s="91">
        <v>0.51394422310999999</v>
      </c>
      <c r="AF317" s="93">
        <v>2.3363233502999998</v>
      </c>
      <c r="AG317" s="94"/>
      <c r="AH317" s="94"/>
      <c r="AI317" s="85">
        <v>-7.4340527577000007E-2</v>
      </c>
      <c r="AJ317" s="83">
        <v>45205</v>
      </c>
      <c r="AK317" s="83">
        <v>45225</v>
      </c>
      <c r="AL317" s="81">
        <v>29</v>
      </c>
      <c r="AM317" s="95">
        <v>45251</v>
      </c>
    </row>
    <row r="318" spans="2:39" ht="15.6" x14ac:dyDescent="0.3">
      <c r="B318" s="111" t="s">
        <v>212</v>
      </c>
      <c r="C318" s="112" t="s">
        <v>248</v>
      </c>
      <c r="D318" s="113" t="s">
        <v>284</v>
      </c>
      <c r="E318" s="114">
        <v>45554</v>
      </c>
      <c r="F318" s="115">
        <v>12.68</v>
      </c>
      <c r="G318" s="115">
        <v>13.16</v>
      </c>
      <c r="H318" s="116">
        <f t="shared" si="4"/>
        <v>0.96352583586626139</v>
      </c>
      <c r="I318" s="114">
        <v>45534</v>
      </c>
      <c r="J318" s="117">
        <v>766.94124656999998</v>
      </c>
      <c r="K318" s="71"/>
      <c r="L318" s="118">
        <v>1.1164274320999999E-2</v>
      </c>
      <c r="M318" s="119">
        <v>2.1756647864000001E-2</v>
      </c>
      <c r="N318" s="119">
        <v>0.15904936015000001</v>
      </c>
      <c r="O318" s="119">
        <v>0.34464475080000001</v>
      </c>
      <c r="P318" s="119">
        <v>0.52038369304999998</v>
      </c>
      <c r="Q318" s="119">
        <v>0.13315460232000001</v>
      </c>
      <c r="R318" s="119"/>
      <c r="S318" s="119"/>
      <c r="T318" s="120">
        <v>0.24680432645</v>
      </c>
      <c r="U318" s="71"/>
      <c r="V318" s="121">
        <v>0.13337495394000001</v>
      </c>
      <c r="W318" s="122">
        <v>1.3805058505E-2</v>
      </c>
      <c r="X318" s="122">
        <v>3.5623409671E-2</v>
      </c>
      <c r="Y318" s="122">
        <v>-2.8830313016E-2</v>
      </c>
      <c r="Z318" s="122">
        <v>7.4506283662999995E-2</v>
      </c>
      <c r="AA318" s="122">
        <v>-3.6474164134000002E-2</v>
      </c>
      <c r="AB318" s="122">
        <v>0.24680432645</v>
      </c>
      <c r="AC318" s="122">
        <v>-0.20084033612999999</v>
      </c>
      <c r="AD318" s="123">
        <v>10</v>
      </c>
      <c r="AE318" s="122">
        <v>0.53386454182999998</v>
      </c>
      <c r="AF318" s="124">
        <v>1.6616252239</v>
      </c>
      <c r="AG318" s="125"/>
      <c r="AH318" s="125"/>
      <c r="AI318" s="116">
        <v>-7.3422957600000005E-2</v>
      </c>
      <c r="AJ318" s="114">
        <v>45205</v>
      </c>
      <c r="AK318" s="114">
        <v>45226</v>
      </c>
      <c r="AL318" s="112">
        <v>27</v>
      </c>
      <c r="AM318" s="126">
        <v>45247</v>
      </c>
    </row>
    <row r="319" spans="2:39" ht="15.6" x14ac:dyDescent="0.3">
      <c r="B319" s="63" t="s">
        <v>332</v>
      </c>
      <c r="C319" s="81" t="s">
        <v>423</v>
      </c>
      <c r="D319" s="82" t="s">
        <v>376</v>
      </c>
      <c r="E319" s="83">
        <v>45554</v>
      </c>
      <c r="F319" s="84">
        <v>13.53</v>
      </c>
      <c r="G319" s="84">
        <v>13.91</v>
      </c>
      <c r="H319" s="85">
        <f t="shared" si="4"/>
        <v>0.97268152408339315</v>
      </c>
      <c r="I319" s="83">
        <v>45532</v>
      </c>
      <c r="J319" s="86">
        <v>8976.6656915999993</v>
      </c>
      <c r="K319" s="71"/>
      <c r="L319" s="87">
        <v>-2.9476787039999998E-3</v>
      </c>
      <c r="M319" s="88">
        <v>-1.8142235122999999E-2</v>
      </c>
      <c r="N319" s="88">
        <v>4.8024786987000002E-2</v>
      </c>
      <c r="O319" s="88">
        <v>0.13793103447999999</v>
      </c>
      <c r="P319" s="88">
        <v>0.20695807315</v>
      </c>
      <c r="Q319" s="88">
        <v>0.21782178218000001</v>
      </c>
      <c r="R319" s="88"/>
      <c r="S319" s="88"/>
      <c r="T319" s="89">
        <v>-2.9476787039999998E-3</v>
      </c>
      <c r="U319" s="71"/>
      <c r="V319" s="90">
        <v>0.13199942923999999</v>
      </c>
      <c r="W319" s="91">
        <v>1.3650805076E-2</v>
      </c>
      <c r="X319" s="91">
        <v>2.6678141135999998E-2</v>
      </c>
      <c r="Y319" s="91">
        <v>-2.2537562603000001E-2</v>
      </c>
      <c r="Z319" s="91">
        <v>0.12609457093000001</v>
      </c>
      <c r="AA319" s="91">
        <v>-4.7899778924999997E-2</v>
      </c>
      <c r="AB319" s="91">
        <v>0.23139745917000001</v>
      </c>
      <c r="AC319" s="91">
        <v>-2.9476787039999998E-3</v>
      </c>
      <c r="AD319" s="92">
        <v>6</v>
      </c>
      <c r="AE319" s="91">
        <v>0.52191235059999996</v>
      </c>
      <c r="AF319" s="93">
        <v>0.25158895591000002</v>
      </c>
      <c r="AG319" s="94"/>
      <c r="AH319" s="94"/>
      <c r="AI319" s="85">
        <v>-0.11127487104</v>
      </c>
      <c r="AJ319" s="83">
        <v>45287</v>
      </c>
      <c r="AK319" s="83">
        <v>45460</v>
      </c>
      <c r="AL319" s="81">
        <v>159</v>
      </c>
      <c r="AM319" s="95">
        <v>45519</v>
      </c>
    </row>
    <row r="320" spans="2:39" ht="15.6" x14ac:dyDescent="0.3">
      <c r="B320" s="111" t="s">
        <v>90</v>
      </c>
      <c r="C320" s="112" t="s">
        <v>159</v>
      </c>
      <c r="D320" s="113" t="s">
        <v>172</v>
      </c>
      <c r="E320" s="114">
        <v>45554</v>
      </c>
      <c r="F320" s="115">
        <v>11.82</v>
      </c>
      <c r="G320" s="115">
        <v>12.19</v>
      </c>
      <c r="H320" s="116">
        <f t="shared" si="4"/>
        <v>0.96964725184577527</v>
      </c>
      <c r="I320" s="114">
        <v>45436</v>
      </c>
      <c r="J320" s="117">
        <v>116.25832776</v>
      </c>
      <c r="K320" s="71"/>
      <c r="L320" s="118">
        <v>-2.5316455694000001E-3</v>
      </c>
      <c r="M320" s="119">
        <v>-1.3355592653000001E-2</v>
      </c>
      <c r="N320" s="119">
        <v>-1.3355592653000001E-2</v>
      </c>
      <c r="O320" s="119">
        <v>3.0514385352999999E-2</v>
      </c>
      <c r="P320" s="119">
        <v>0.13218390804999999</v>
      </c>
      <c r="Q320" s="119">
        <v>0.20858895706</v>
      </c>
      <c r="R320" s="119"/>
      <c r="S320" s="119"/>
      <c r="T320" s="120">
        <v>3.3955857397999999E-3</v>
      </c>
      <c r="U320" s="71"/>
      <c r="V320" s="121">
        <v>5.7087711329E-2</v>
      </c>
      <c r="W320" s="122">
        <v>5.8997312132000003E-3</v>
      </c>
      <c r="X320" s="122">
        <v>1.8379281537000001E-2</v>
      </c>
      <c r="Y320" s="122">
        <v>-1.5586546349000001E-2</v>
      </c>
      <c r="Z320" s="122">
        <v>4.2477876105999998E-2</v>
      </c>
      <c r="AA320" s="122">
        <v>-1.5820149873999999E-2</v>
      </c>
      <c r="AB320" s="122">
        <v>0.1674925669</v>
      </c>
      <c r="AC320" s="122">
        <v>-2.6392961876000001E-2</v>
      </c>
      <c r="AD320" s="123">
        <v>7</v>
      </c>
      <c r="AE320" s="122">
        <v>0.42629482072000002</v>
      </c>
      <c r="AF320" s="124">
        <v>-1.2487852951</v>
      </c>
      <c r="AG320" s="125"/>
      <c r="AH320" s="125"/>
      <c r="AI320" s="116">
        <v>-4.1837571780999998E-2</v>
      </c>
      <c r="AJ320" s="114">
        <v>45436</v>
      </c>
      <c r="AK320" s="114">
        <v>45456</v>
      </c>
      <c r="AL320" s="112"/>
      <c r="AM320" s="126"/>
    </row>
    <row r="321" spans="2:39" ht="15.6" x14ac:dyDescent="0.3">
      <c r="B321" s="63" t="s">
        <v>213</v>
      </c>
      <c r="C321" s="81" t="s">
        <v>249</v>
      </c>
      <c r="D321" s="82" t="s">
        <v>285</v>
      </c>
      <c r="E321" s="83">
        <v>45554</v>
      </c>
      <c r="F321" s="84">
        <v>15.03</v>
      </c>
      <c r="G321" s="84">
        <v>15.81</v>
      </c>
      <c r="H321" s="85">
        <f t="shared" si="4"/>
        <v>0.9506641366223908</v>
      </c>
      <c r="I321" s="83">
        <v>45475</v>
      </c>
      <c r="J321" s="86">
        <v>14866.135437000001</v>
      </c>
      <c r="K321" s="71"/>
      <c r="L321" s="87">
        <v>1.3486176669E-2</v>
      </c>
      <c r="M321" s="88">
        <v>7.3726541558999997E-3</v>
      </c>
      <c r="N321" s="88">
        <v>0.19002375296999999</v>
      </c>
      <c r="O321" s="88">
        <v>0.45780795344000003</v>
      </c>
      <c r="P321" s="88">
        <v>0.74767441859999995</v>
      </c>
      <c r="Q321" s="88">
        <v>0.33126660761999999</v>
      </c>
      <c r="R321" s="88"/>
      <c r="S321" s="88"/>
      <c r="T321" s="89">
        <v>0.31496062992000001</v>
      </c>
      <c r="U321" s="71"/>
      <c r="V321" s="90">
        <v>0.17702769757</v>
      </c>
      <c r="W321" s="91">
        <v>1.8310357691E-2</v>
      </c>
      <c r="X321" s="91">
        <v>3.8775510203999997E-2</v>
      </c>
      <c r="Y321" s="91">
        <v>-3.4996759558000003E-2</v>
      </c>
      <c r="Z321" s="91">
        <v>0.12729948492000001</v>
      </c>
      <c r="AA321" s="91">
        <v>-2.3391812865E-2</v>
      </c>
      <c r="AB321" s="91">
        <v>0.41811414392000001</v>
      </c>
      <c r="AC321" s="91">
        <v>-0.36784313726000001</v>
      </c>
      <c r="AD321" s="92">
        <v>8</v>
      </c>
      <c r="AE321" s="91">
        <v>0.52988047809000005</v>
      </c>
      <c r="AF321" s="93">
        <v>1.8865683465</v>
      </c>
      <c r="AG321" s="94"/>
      <c r="AH321" s="94"/>
      <c r="AI321" s="85">
        <v>-0.11448450347</v>
      </c>
      <c r="AJ321" s="83">
        <v>45475</v>
      </c>
      <c r="AK321" s="83">
        <v>45511</v>
      </c>
      <c r="AL321" s="81"/>
      <c r="AM321" s="95"/>
    </row>
    <row r="322" spans="2:39" ht="15.6" x14ac:dyDescent="0.3">
      <c r="B322" s="111" t="s">
        <v>214</v>
      </c>
      <c r="C322" s="112" t="s">
        <v>250</v>
      </c>
      <c r="D322" s="113" t="s">
        <v>286</v>
      </c>
      <c r="E322" s="114">
        <v>45554</v>
      </c>
      <c r="F322" s="115">
        <v>14.76</v>
      </c>
      <c r="G322" s="115">
        <v>15.11</v>
      </c>
      <c r="H322" s="116">
        <f t="shared" si="4"/>
        <v>0.97683653209794841</v>
      </c>
      <c r="I322" s="114">
        <v>45548</v>
      </c>
      <c r="J322" s="117">
        <v>9379.3213567000003</v>
      </c>
      <c r="K322" s="71"/>
      <c r="L322" s="118">
        <v>1.0266940451E-2</v>
      </c>
      <c r="M322" s="119">
        <v>3.5789473683999998E-2</v>
      </c>
      <c r="N322" s="119">
        <v>0.29133858268000001</v>
      </c>
      <c r="O322" s="119">
        <v>0.48640483383999999</v>
      </c>
      <c r="P322" s="119">
        <v>0.60959651035999995</v>
      </c>
      <c r="Q322" s="119">
        <v>0.49090909091000001</v>
      </c>
      <c r="R322" s="119"/>
      <c r="S322" s="119"/>
      <c r="T322" s="120">
        <v>0.39508506616</v>
      </c>
      <c r="U322" s="71"/>
      <c r="V322" s="121">
        <v>0.15654542099999999</v>
      </c>
      <c r="W322" s="122">
        <v>1.621450223E-2</v>
      </c>
      <c r="X322" s="122">
        <v>3.6036036036000002E-2</v>
      </c>
      <c r="Y322" s="122">
        <v>-3.0604437644000001E-2</v>
      </c>
      <c r="Z322" s="122">
        <v>9.5327102804999994E-2</v>
      </c>
      <c r="AA322" s="122">
        <v>-4.0485829968000004E-3</v>
      </c>
      <c r="AB322" s="122">
        <v>0.39508506616</v>
      </c>
      <c r="AC322" s="122">
        <v>-6.2672811061000006E-2</v>
      </c>
      <c r="AD322" s="123">
        <v>10</v>
      </c>
      <c r="AE322" s="122">
        <v>0.54183266931999996</v>
      </c>
      <c r="AF322" s="124">
        <v>2.2682340163000001</v>
      </c>
      <c r="AG322" s="125"/>
      <c r="AH322" s="125"/>
      <c r="AI322" s="116">
        <v>-7.3906485671E-2</v>
      </c>
      <c r="AJ322" s="114">
        <v>45398</v>
      </c>
      <c r="AK322" s="114">
        <v>45415</v>
      </c>
      <c r="AL322" s="112">
        <v>43</v>
      </c>
      <c r="AM322" s="126">
        <v>45461</v>
      </c>
    </row>
    <row r="323" spans="2:39" ht="15.6" x14ac:dyDescent="0.3">
      <c r="B323" s="63" t="s">
        <v>600</v>
      </c>
      <c r="C323" s="81" t="s">
        <v>977</v>
      </c>
      <c r="D323" s="82" t="s">
        <v>1008</v>
      </c>
      <c r="E323" s="83">
        <v>45554</v>
      </c>
      <c r="F323" s="84">
        <v>11.34</v>
      </c>
      <c r="G323" s="84">
        <v>11.73</v>
      </c>
      <c r="H323" s="85">
        <f t="shared" si="4"/>
        <v>0.96675191815856776</v>
      </c>
      <c r="I323" s="83">
        <v>45547</v>
      </c>
      <c r="J323" s="86">
        <v>143.77848040000001</v>
      </c>
      <c r="K323" s="71"/>
      <c r="L323" s="87">
        <v>-6.1349693260000001E-3</v>
      </c>
      <c r="M323" s="88">
        <v>6.5789473683000005E-2</v>
      </c>
      <c r="N323" s="88">
        <v>0.27559055117999998</v>
      </c>
      <c r="O323" s="88">
        <v>0.40173053151999999</v>
      </c>
      <c r="P323" s="88">
        <v>0.27990970655000003</v>
      </c>
      <c r="Q323" s="88"/>
      <c r="R323" s="88"/>
      <c r="S323" s="88"/>
      <c r="T323" s="89">
        <v>0.26845637583999998</v>
      </c>
      <c r="U323" s="71"/>
      <c r="V323" s="90">
        <v>0.18042578902</v>
      </c>
      <c r="W323" s="91">
        <v>1.8723401176999999E-2</v>
      </c>
      <c r="X323" s="91">
        <v>4.6419098143999998E-2</v>
      </c>
      <c r="Y323" s="91">
        <v>-2.7654867255999999E-2</v>
      </c>
      <c r="Z323" s="91">
        <v>9.4247246022999998E-2</v>
      </c>
      <c r="AA323" s="91">
        <v>-4.0557667934000001E-2</v>
      </c>
      <c r="AB323" s="91">
        <v>0.26845637583999998</v>
      </c>
      <c r="AC323" s="91">
        <v>3.9534883721000003E-2</v>
      </c>
      <c r="AD323" s="92">
        <v>8</v>
      </c>
      <c r="AE323" s="91">
        <v>0.53386454182999998</v>
      </c>
      <c r="AF323" s="93">
        <v>1.5648609143000001</v>
      </c>
      <c r="AG323" s="94"/>
      <c r="AH323" s="94"/>
      <c r="AI323" s="85">
        <v>-9.5940959409999998E-2</v>
      </c>
      <c r="AJ323" s="83">
        <v>45189</v>
      </c>
      <c r="AK323" s="83">
        <v>45226</v>
      </c>
      <c r="AL323" s="81">
        <v>48</v>
      </c>
      <c r="AM323" s="95">
        <v>45260</v>
      </c>
    </row>
    <row r="324" spans="2:39" ht="15.6" x14ac:dyDescent="0.3">
      <c r="B324" s="111" t="s">
        <v>601</v>
      </c>
      <c r="C324" s="112" t="s">
        <v>978</v>
      </c>
      <c r="D324" s="113" t="s">
        <v>1009</v>
      </c>
      <c r="E324" s="114">
        <v>45554</v>
      </c>
      <c r="F324" s="115">
        <v>13.18</v>
      </c>
      <c r="G324" s="115">
        <v>13.51</v>
      </c>
      <c r="H324" s="116">
        <f t="shared" si="4"/>
        <v>0.97557364914877864</v>
      </c>
      <c r="I324" s="114">
        <v>45534</v>
      </c>
      <c r="J324" s="117">
        <v>2169.8448382000001</v>
      </c>
      <c r="K324" s="71"/>
      <c r="L324" s="118">
        <v>1.1511895625000001E-2</v>
      </c>
      <c r="M324" s="119">
        <v>2.3291925464999998E-2</v>
      </c>
      <c r="N324" s="119">
        <v>0.19600725953000001</v>
      </c>
      <c r="O324" s="119">
        <v>0.44835164835000002</v>
      </c>
      <c r="P324" s="119">
        <v>0.56904761905000001</v>
      </c>
      <c r="Q324" s="119"/>
      <c r="R324" s="119"/>
      <c r="S324" s="119"/>
      <c r="T324" s="120">
        <v>0.34352701325000001</v>
      </c>
      <c r="U324" s="71"/>
      <c r="V324" s="121">
        <v>0.13299601302</v>
      </c>
      <c r="W324" s="122">
        <v>1.3752728068E-2</v>
      </c>
      <c r="X324" s="122">
        <v>2.7884615384999999E-2</v>
      </c>
      <c r="Y324" s="122">
        <v>-2.6315789472999999E-2</v>
      </c>
      <c r="Z324" s="122">
        <v>0.10230179028</v>
      </c>
      <c r="AA324" s="122">
        <v>-2.4426350850999999E-2</v>
      </c>
      <c r="AB324" s="122">
        <v>0.34352701325000001</v>
      </c>
      <c r="AC324" s="122">
        <v>0.16370106762</v>
      </c>
      <c r="AD324" s="123">
        <v>9</v>
      </c>
      <c r="AE324" s="122">
        <v>0.52988047809000005</v>
      </c>
      <c r="AF324" s="124">
        <v>2.3784886809999999</v>
      </c>
      <c r="AG324" s="125"/>
      <c r="AH324" s="125"/>
      <c r="AI324" s="116">
        <v>-7.4706510138000004E-2</v>
      </c>
      <c r="AJ324" s="114">
        <v>45205</v>
      </c>
      <c r="AK324" s="114">
        <v>45225</v>
      </c>
      <c r="AL324" s="112">
        <v>29</v>
      </c>
      <c r="AM324" s="126">
        <v>45251</v>
      </c>
    </row>
    <row r="325" spans="2:39" ht="15.6" x14ac:dyDescent="0.3">
      <c r="B325" s="63" t="s">
        <v>602</v>
      </c>
      <c r="C325" s="81" t="s">
        <v>979</v>
      </c>
      <c r="D325" s="82" t="s">
        <v>1010</v>
      </c>
      <c r="E325" s="83">
        <v>45554</v>
      </c>
      <c r="F325" s="84">
        <v>18.66</v>
      </c>
      <c r="G325" s="84">
        <v>19.7</v>
      </c>
      <c r="H325" s="85">
        <f t="shared" si="4"/>
        <v>0.94720812182741121</v>
      </c>
      <c r="I325" s="83">
        <v>45475</v>
      </c>
      <c r="J325" s="86">
        <v>1511.5232481999999</v>
      </c>
      <c r="K325" s="71"/>
      <c r="L325" s="87">
        <v>2.3026315790000002E-2</v>
      </c>
      <c r="M325" s="88">
        <v>5.3619303070999999E-4</v>
      </c>
      <c r="N325" s="88">
        <v>0.20309477755999999</v>
      </c>
      <c r="O325" s="88">
        <v>0.51461038961000005</v>
      </c>
      <c r="P325" s="88">
        <v>0.82404692081999997</v>
      </c>
      <c r="Q325" s="88"/>
      <c r="R325" s="88"/>
      <c r="S325" s="88"/>
      <c r="T325" s="89">
        <v>0.33190578159</v>
      </c>
      <c r="U325" s="71"/>
      <c r="V325" s="90">
        <v>0.2020973687</v>
      </c>
      <c r="W325" s="91">
        <v>2.0890968461000001E-2</v>
      </c>
      <c r="X325" s="91">
        <v>4.0983606557E-2</v>
      </c>
      <c r="Y325" s="91">
        <v>-4.0794979080000002E-2</v>
      </c>
      <c r="Z325" s="91">
        <v>0.14885954382</v>
      </c>
      <c r="AA325" s="91">
        <v>-2.6096033402999999E-2</v>
      </c>
      <c r="AB325" s="91">
        <v>0.40240240240000003</v>
      </c>
      <c r="AC325" s="91">
        <v>0.33190578159</v>
      </c>
      <c r="AD325" s="92">
        <v>8</v>
      </c>
      <c r="AE325" s="91">
        <v>0.56175298804999996</v>
      </c>
      <c r="AF325" s="93">
        <v>1.9444312225</v>
      </c>
      <c r="AG325" s="94"/>
      <c r="AH325" s="94"/>
      <c r="AI325" s="85">
        <v>-0.12791878172999999</v>
      </c>
      <c r="AJ325" s="83">
        <v>45475</v>
      </c>
      <c r="AK325" s="83">
        <v>45511</v>
      </c>
      <c r="AL325" s="81"/>
      <c r="AM325" s="95"/>
    </row>
    <row r="326" spans="2:39" ht="15.6" x14ac:dyDescent="0.3">
      <c r="B326" s="111" t="s">
        <v>333</v>
      </c>
      <c r="C326" s="112" t="s">
        <v>424</v>
      </c>
      <c r="D326" s="113" t="s">
        <v>377</v>
      </c>
      <c r="E326" s="114">
        <v>45554</v>
      </c>
      <c r="F326" s="115">
        <v>39.1</v>
      </c>
      <c r="G326" s="115">
        <v>43.45</v>
      </c>
      <c r="H326" s="116">
        <f t="shared" si="4"/>
        <v>0.89988492520138086</v>
      </c>
      <c r="I326" s="114">
        <v>45287</v>
      </c>
      <c r="J326" s="117">
        <v>465.98335194999999</v>
      </c>
      <c r="K326" s="71"/>
      <c r="L326" s="118">
        <v>-1.3124684503E-2</v>
      </c>
      <c r="M326" s="119">
        <v>-1.5361369933E-2</v>
      </c>
      <c r="N326" s="119">
        <v>-4.0490797545999997E-2</v>
      </c>
      <c r="O326" s="119">
        <v>-4.2839657282000003E-2</v>
      </c>
      <c r="P326" s="119">
        <v>-2.3720349564000001E-2</v>
      </c>
      <c r="Q326" s="119"/>
      <c r="R326" s="119"/>
      <c r="S326" s="119"/>
      <c r="T326" s="120">
        <v>-9.5953757225999997E-2</v>
      </c>
      <c r="U326" s="71"/>
      <c r="V326" s="121">
        <v>0.23599741752</v>
      </c>
      <c r="W326" s="122">
        <v>2.4417030969000001E-2</v>
      </c>
      <c r="X326" s="122">
        <v>6.0689655172999998E-2</v>
      </c>
      <c r="Y326" s="122">
        <v>-4.3316502791000001E-2</v>
      </c>
      <c r="Z326" s="122">
        <v>0.13411567477</v>
      </c>
      <c r="AA326" s="122">
        <v>-0.10278265229</v>
      </c>
      <c r="AB326" s="122">
        <v>0.25909752546999998</v>
      </c>
      <c r="AC326" s="122">
        <v>-0.21967287596999999</v>
      </c>
      <c r="AD326" s="123">
        <v>8</v>
      </c>
      <c r="AE326" s="122">
        <v>0.47011952191</v>
      </c>
      <c r="AF326" s="124">
        <v>-0.48552691019999999</v>
      </c>
      <c r="AG326" s="125"/>
      <c r="AH326" s="125"/>
      <c r="AI326" s="116">
        <v>-0.22669735328000001</v>
      </c>
      <c r="AJ326" s="114">
        <v>45287</v>
      </c>
      <c r="AK326" s="114">
        <v>45461</v>
      </c>
      <c r="AL326" s="112"/>
      <c r="AM326" s="126"/>
    </row>
    <row r="327" spans="2:39" ht="15.6" x14ac:dyDescent="0.3">
      <c r="B327" s="63" t="s">
        <v>603</v>
      </c>
      <c r="C327" s="81" t="s">
        <v>980</v>
      </c>
      <c r="D327" s="82" t="s">
        <v>1011</v>
      </c>
      <c r="E327" s="83"/>
      <c r="F327" s="84"/>
      <c r="G327" s="84"/>
      <c r="H327" s="85" t="str">
        <f t="shared" si="4"/>
        <v/>
      </c>
      <c r="I327" s="83"/>
      <c r="J327" s="86"/>
      <c r="K327" s="71"/>
      <c r="L327" s="87"/>
      <c r="M327" s="88"/>
      <c r="N327" s="88"/>
      <c r="O327" s="88"/>
      <c r="P327" s="88"/>
      <c r="Q327" s="88"/>
      <c r="R327" s="88"/>
      <c r="S327" s="88"/>
      <c r="T327" s="89"/>
      <c r="U327" s="71"/>
      <c r="V327" s="90"/>
      <c r="W327" s="91"/>
      <c r="X327" s="91"/>
      <c r="Y327" s="91"/>
      <c r="Z327" s="91"/>
      <c r="AA327" s="91"/>
      <c r="AB327" s="91"/>
      <c r="AC327" s="91"/>
      <c r="AD327" s="92"/>
      <c r="AE327" s="91"/>
      <c r="AF327" s="93"/>
      <c r="AG327" s="94"/>
      <c r="AH327" s="94"/>
      <c r="AI327" s="85"/>
      <c r="AJ327" s="83"/>
      <c r="AK327" s="83"/>
      <c r="AL327" s="81"/>
      <c r="AM327" s="95"/>
    </row>
    <row r="328" spans="2:39" ht="15.6" x14ac:dyDescent="0.3">
      <c r="B328" s="111" t="s">
        <v>604</v>
      </c>
      <c r="C328" s="112" t="s">
        <v>981</v>
      </c>
      <c r="D328" s="113" t="s">
        <v>1012</v>
      </c>
      <c r="E328" s="114"/>
      <c r="F328" s="115"/>
      <c r="G328" s="115"/>
      <c r="H328" s="116" t="str">
        <f t="shared" ref="H328:H391" si="5">IF(B328="","",IFERROR(F328/G328,""))</f>
        <v/>
      </c>
      <c r="I328" s="114"/>
      <c r="J328" s="117"/>
      <c r="K328" s="71"/>
      <c r="L328" s="118"/>
      <c r="M328" s="119"/>
      <c r="N328" s="119"/>
      <c r="O328" s="119"/>
      <c r="P328" s="119"/>
      <c r="Q328" s="119"/>
      <c r="R328" s="119"/>
      <c r="S328" s="119"/>
      <c r="T328" s="120"/>
      <c r="U328" s="71"/>
      <c r="V328" s="121"/>
      <c r="W328" s="122"/>
      <c r="X328" s="122"/>
      <c r="Y328" s="122"/>
      <c r="Z328" s="122"/>
      <c r="AA328" s="122"/>
      <c r="AB328" s="122"/>
      <c r="AC328" s="122"/>
      <c r="AD328" s="123"/>
      <c r="AE328" s="122"/>
      <c r="AF328" s="124"/>
      <c r="AG328" s="125"/>
      <c r="AH328" s="125"/>
      <c r="AI328" s="116"/>
      <c r="AJ328" s="114"/>
      <c r="AK328" s="114"/>
      <c r="AL328" s="112"/>
      <c r="AM328" s="126"/>
    </row>
    <row r="329" spans="2:39" ht="15.6" x14ac:dyDescent="0.3">
      <c r="B329" s="63" t="s">
        <v>605</v>
      </c>
      <c r="C329" s="81" t="s">
        <v>982</v>
      </c>
      <c r="D329" s="82" t="s">
        <v>1013</v>
      </c>
      <c r="E329" s="83">
        <v>45554</v>
      </c>
      <c r="F329" s="84">
        <v>71.680000000000007</v>
      </c>
      <c r="G329" s="84">
        <v>74.150000000000006</v>
      </c>
      <c r="H329" s="85">
        <f t="shared" si="5"/>
        <v>0.96668914362778158</v>
      </c>
      <c r="I329" s="83">
        <v>45548</v>
      </c>
      <c r="J329" s="86">
        <v>542.64036672999998</v>
      </c>
      <c r="K329" s="71"/>
      <c r="L329" s="87">
        <v>7.1659407058E-3</v>
      </c>
      <c r="M329" s="88">
        <v>1.6881827209999999E-2</v>
      </c>
      <c r="N329" s="88">
        <v>0.46584867076000003</v>
      </c>
      <c r="O329" s="88">
        <v>0.50023184788999997</v>
      </c>
      <c r="P329" s="88"/>
      <c r="Q329" s="88"/>
      <c r="R329" s="88"/>
      <c r="S329" s="88"/>
      <c r="T329" s="89">
        <v>0.38780251694000001</v>
      </c>
      <c r="U329" s="71"/>
      <c r="V329" s="90"/>
      <c r="W329" s="91"/>
      <c r="X329" s="91">
        <v>5.0847457626999999E-2</v>
      </c>
      <c r="Y329" s="91">
        <v>-6.3749999998999995E-2</v>
      </c>
      <c r="Z329" s="91">
        <v>0.19583898689000001</v>
      </c>
      <c r="AA329" s="91">
        <v>-0.10939012584</v>
      </c>
      <c r="AB329" s="91">
        <v>0.38780251694000001</v>
      </c>
      <c r="AC329" s="91">
        <v>-1.9599333245E-4</v>
      </c>
      <c r="AD329" s="92">
        <v>9</v>
      </c>
      <c r="AE329" s="91"/>
      <c r="AF329" s="93"/>
      <c r="AG329" s="94"/>
      <c r="AH329" s="94"/>
      <c r="AI329" s="85">
        <v>-0.17835130970999999</v>
      </c>
      <c r="AJ329" s="83">
        <v>45282</v>
      </c>
      <c r="AK329" s="83">
        <v>45350</v>
      </c>
      <c r="AL329" s="81">
        <v>64</v>
      </c>
      <c r="AM329" s="95">
        <v>45379</v>
      </c>
    </row>
    <row r="330" spans="2:39" ht="15.6" x14ac:dyDescent="0.3">
      <c r="B330" s="111" t="s">
        <v>606</v>
      </c>
      <c r="C330" s="112" t="s">
        <v>983</v>
      </c>
      <c r="D330" s="113" t="s">
        <v>1014</v>
      </c>
      <c r="E330" s="114"/>
      <c r="F330" s="115"/>
      <c r="G330" s="115"/>
      <c r="H330" s="116" t="str">
        <f t="shared" si="5"/>
        <v/>
      </c>
      <c r="I330" s="114"/>
      <c r="J330" s="117"/>
      <c r="K330" s="71"/>
      <c r="L330" s="118"/>
      <c r="M330" s="119"/>
      <c r="N330" s="119"/>
      <c r="O330" s="119"/>
      <c r="P330" s="119"/>
      <c r="Q330" s="119"/>
      <c r="R330" s="119"/>
      <c r="S330" s="119"/>
      <c r="T330" s="120"/>
      <c r="U330" s="71"/>
      <c r="V330" s="121"/>
      <c r="W330" s="122"/>
      <c r="X330" s="122"/>
      <c r="Y330" s="122"/>
      <c r="Z330" s="122"/>
      <c r="AA330" s="122"/>
      <c r="AB330" s="122"/>
      <c r="AC330" s="122"/>
      <c r="AD330" s="123"/>
      <c r="AE330" s="122"/>
      <c r="AF330" s="124"/>
      <c r="AG330" s="125"/>
      <c r="AH330" s="125"/>
      <c r="AI330" s="116"/>
      <c r="AJ330" s="114"/>
      <c r="AK330" s="114"/>
      <c r="AL330" s="112"/>
      <c r="AM330" s="126"/>
    </row>
    <row r="331" spans="2:39" ht="15.6" x14ac:dyDescent="0.3">
      <c r="B331" s="63" t="s">
        <v>607</v>
      </c>
      <c r="C331" s="81" t="s">
        <v>984</v>
      </c>
      <c r="D331" s="82" t="s">
        <v>1015</v>
      </c>
      <c r="E331" s="83">
        <v>45509</v>
      </c>
      <c r="F331" s="84"/>
      <c r="G331" s="84">
        <v>58.7</v>
      </c>
      <c r="H331" s="85">
        <f t="shared" si="5"/>
        <v>0</v>
      </c>
      <c r="I331" s="83">
        <v>45462</v>
      </c>
      <c r="J331" s="86">
        <v>0.32992402389999997</v>
      </c>
      <c r="K331" s="71"/>
      <c r="L331" s="87"/>
      <c r="M331" s="88"/>
      <c r="N331" s="88"/>
      <c r="O331" s="88"/>
      <c r="P331" s="88"/>
      <c r="Q331" s="88"/>
      <c r="R331" s="88"/>
      <c r="S331" s="88"/>
      <c r="T331" s="89"/>
      <c r="U331" s="71"/>
      <c r="V331" s="90"/>
      <c r="W331" s="91"/>
      <c r="X331" s="91">
        <v>1.9175455417999999E-3</v>
      </c>
      <c r="Y331" s="91">
        <v>-1.7921830315000001E-2</v>
      </c>
      <c r="Z331" s="91">
        <v>8.5840054459000004E-2</v>
      </c>
      <c r="AA331" s="91">
        <v>1.4161220041999999E-2</v>
      </c>
      <c r="AB331" s="91">
        <v>0.34863215343999998</v>
      </c>
      <c r="AC331" s="91">
        <v>0.12730806608</v>
      </c>
      <c r="AD331" s="92"/>
      <c r="AE331" s="91"/>
      <c r="AF331" s="93"/>
      <c r="AG331" s="94"/>
      <c r="AH331" s="94"/>
      <c r="AI331" s="85">
        <v>-6.2987149778999996E-2</v>
      </c>
      <c r="AJ331" s="83">
        <v>45201</v>
      </c>
      <c r="AK331" s="83">
        <v>45226</v>
      </c>
      <c r="AL331" s="81">
        <v>36</v>
      </c>
      <c r="AM331" s="95">
        <v>45254</v>
      </c>
    </row>
    <row r="332" spans="2:39" ht="15.6" x14ac:dyDescent="0.3">
      <c r="B332" s="111" t="s">
        <v>608</v>
      </c>
      <c r="C332" s="112" t="s">
        <v>985</v>
      </c>
      <c r="D332" s="113" t="s">
        <v>1016</v>
      </c>
      <c r="E332" s="114">
        <v>45363</v>
      </c>
      <c r="F332" s="115"/>
      <c r="G332" s="115">
        <v>35.44</v>
      </c>
      <c r="H332" s="116">
        <f t="shared" si="5"/>
        <v>0</v>
      </c>
      <c r="I332" s="114">
        <v>45362</v>
      </c>
      <c r="J332" s="117">
        <v>6.0590398406000001E-2</v>
      </c>
      <c r="K332" s="71"/>
      <c r="L332" s="118"/>
      <c r="M332" s="119"/>
      <c r="N332" s="119"/>
      <c r="O332" s="119"/>
      <c r="P332" s="119"/>
      <c r="Q332" s="119"/>
      <c r="R332" s="119"/>
      <c r="S332" s="119"/>
      <c r="T332" s="120"/>
      <c r="U332" s="71"/>
      <c r="V332" s="121"/>
      <c r="W332" s="122"/>
      <c r="X332" s="122">
        <v>3.8819875754000002E-3</v>
      </c>
      <c r="Y332" s="122">
        <v>-2.4830699774999999E-2</v>
      </c>
      <c r="Z332" s="122">
        <v>1.0765550239000001E-2</v>
      </c>
      <c r="AA332" s="122">
        <v>-3.0162412991999999E-2</v>
      </c>
      <c r="AB332" s="122">
        <v>0.36893381466000003</v>
      </c>
      <c r="AC332" s="122">
        <v>0.15842817009999999</v>
      </c>
      <c r="AD332" s="123"/>
      <c r="AE332" s="122"/>
      <c r="AF332" s="124"/>
      <c r="AG332" s="125"/>
      <c r="AH332" s="125"/>
      <c r="AI332" s="116">
        <v>-3.0162412993000001E-2</v>
      </c>
      <c r="AJ332" s="114">
        <v>45189</v>
      </c>
      <c r="AK332" s="114">
        <v>45219</v>
      </c>
      <c r="AL332" s="112">
        <v>115</v>
      </c>
      <c r="AM332" s="126">
        <v>45362</v>
      </c>
    </row>
    <row r="333" spans="2:39" ht="15.6" x14ac:dyDescent="0.3">
      <c r="B333" s="63" t="s">
        <v>609</v>
      </c>
      <c r="C333" s="81" t="s">
        <v>986</v>
      </c>
      <c r="D333" s="82" t="s">
        <v>1017</v>
      </c>
      <c r="E333" s="83">
        <v>45385</v>
      </c>
      <c r="F333" s="84"/>
      <c r="G333" s="84">
        <v>63.18</v>
      </c>
      <c r="H333" s="85">
        <f t="shared" si="5"/>
        <v>0</v>
      </c>
      <c r="I333" s="83">
        <v>45385</v>
      </c>
      <c r="J333" s="86">
        <v>5.5759362550000004E-3</v>
      </c>
      <c r="K333" s="71"/>
      <c r="L333" s="87"/>
      <c r="M333" s="88"/>
      <c r="N333" s="88"/>
      <c r="O333" s="88"/>
      <c r="P333" s="88"/>
      <c r="Q333" s="88"/>
      <c r="R333" s="88"/>
      <c r="S333" s="88"/>
      <c r="T333" s="89"/>
      <c r="U333" s="71"/>
      <c r="V333" s="90"/>
      <c r="W333" s="91"/>
      <c r="X333" s="91"/>
      <c r="Y333" s="91"/>
      <c r="Z333" s="91">
        <v>5.1948051948999999E-2</v>
      </c>
      <c r="AA333" s="91">
        <v>5.1948051948999999E-2</v>
      </c>
      <c r="AB333" s="91">
        <v>0.14889852315999999</v>
      </c>
      <c r="AC333" s="91">
        <v>5.0111066327999998E-2</v>
      </c>
      <c r="AD333" s="92"/>
      <c r="AE333" s="91"/>
      <c r="AF333" s="93"/>
      <c r="AG333" s="94"/>
      <c r="AH333" s="94"/>
      <c r="AI333" s="85">
        <v>-1.3586956521000001E-2</v>
      </c>
      <c r="AJ333" s="83">
        <v>45352</v>
      </c>
      <c r="AK333" s="83">
        <v>45356</v>
      </c>
      <c r="AL333" s="81">
        <v>5</v>
      </c>
      <c r="AM333" s="95">
        <v>45359</v>
      </c>
    </row>
    <row r="334" spans="2:39" ht="15.6" x14ac:dyDescent="0.3">
      <c r="B334" s="111" t="s">
        <v>610</v>
      </c>
      <c r="C334" s="112" t="s">
        <v>987</v>
      </c>
      <c r="D334" s="113" t="s">
        <v>1018</v>
      </c>
      <c r="E334" s="114">
        <v>45365</v>
      </c>
      <c r="F334" s="115"/>
      <c r="G334" s="115"/>
      <c r="H334" s="116" t="str">
        <f t="shared" si="5"/>
        <v/>
      </c>
      <c r="I334" s="114"/>
      <c r="J334" s="117"/>
      <c r="K334" s="71"/>
      <c r="L334" s="118"/>
      <c r="M334" s="119"/>
      <c r="N334" s="119"/>
      <c r="O334" s="119"/>
      <c r="P334" s="119"/>
      <c r="Q334" s="119"/>
      <c r="R334" s="119"/>
      <c r="S334" s="119"/>
      <c r="T334" s="120"/>
      <c r="U334" s="71"/>
      <c r="V334" s="121"/>
      <c r="W334" s="122"/>
      <c r="X334" s="122"/>
      <c r="Y334" s="122"/>
      <c r="Z334" s="122"/>
      <c r="AA334" s="122"/>
      <c r="AB334" s="122"/>
      <c r="AC334" s="122"/>
      <c r="AD334" s="123"/>
      <c r="AE334" s="122"/>
      <c r="AF334" s="124"/>
      <c r="AG334" s="125"/>
      <c r="AH334" s="125"/>
      <c r="AI334" s="116">
        <v>0</v>
      </c>
      <c r="AJ334" s="114">
        <v>45365</v>
      </c>
      <c r="AK334" s="114"/>
      <c r="AL334" s="112"/>
      <c r="AM334" s="126"/>
    </row>
    <row r="335" spans="2:39" ht="15.6" x14ac:dyDescent="0.3">
      <c r="B335" s="63" t="s">
        <v>611</v>
      </c>
      <c r="C335" s="81" t="s">
        <v>988</v>
      </c>
      <c r="D335" s="82" t="s">
        <v>1019</v>
      </c>
      <c r="E335" s="83">
        <v>45244</v>
      </c>
      <c r="F335" s="84"/>
      <c r="G335" s="84"/>
      <c r="H335" s="85" t="str">
        <f t="shared" si="5"/>
        <v/>
      </c>
      <c r="I335" s="83"/>
      <c r="J335" s="86"/>
      <c r="K335" s="71"/>
      <c r="L335" s="87"/>
      <c r="M335" s="88"/>
      <c r="N335" s="88"/>
      <c r="O335" s="88"/>
      <c r="P335" s="88"/>
      <c r="Q335" s="88"/>
      <c r="R335" s="88"/>
      <c r="S335" s="88"/>
      <c r="T335" s="89"/>
      <c r="U335" s="71"/>
      <c r="V335" s="90"/>
      <c r="W335" s="91"/>
      <c r="X335" s="91"/>
      <c r="Y335" s="91"/>
      <c r="Z335" s="91"/>
      <c r="AA335" s="91"/>
      <c r="AB335" s="91"/>
      <c r="AC335" s="91"/>
      <c r="AD335" s="92"/>
      <c r="AE335" s="91"/>
      <c r="AF335" s="93"/>
      <c r="AG335" s="94"/>
      <c r="AH335" s="94"/>
      <c r="AI335" s="85">
        <v>-7.9123554473000002E-3</v>
      </c>
      <c r="AJ335" s="83">
        <v>45238</v>
      </c>
      <c r="AK335" s="83">
        <v>45244</v>
      </c>
      <c r="AL335" s="81"/>
      <c r="AM335" s="95"/>
    </row>
    <row r="336" spans="2:39" ht="15.6" x14ac:dyDescent="0.3">
      <c r="B336" s="111" t="s">
        <v>612</v>
      </c>
      <c r="C336" s="112" t="s">
        <v>989</v>
      </c>
      <c r="D336" s="113" t="s">
        <v>1020</v>
      </c>
      <c r="E336" s="114">
        <v>45534</v>
      </c>
      <c r="F336" s="115"/>
      <c r="G336" s="115"/>
      <c r="H336" s="116" t="str">
        <f t="shared" si="5"/>
        <v/>
      </c>
      <c r="I336" s="114"/>
      <c r="J336" s="117"/>
      <c r="K336" s="71"/>
      <c r="L336" s="118"/>
      <c r="M336" s="119"/>
      <c r="N336" s="119"/>
      <c r="O336" s="119"/>
      <c r="P336" s="119"/>
      <c r="Q336" s="119"/>
      <c r="R336" s="119"/>
      <c r="S336" s="119"/>
      <c r="T336" s="120"/>
      <c r="U336" s="71"/>
      <c r="V336" s="121"/>
      <c r="W336" s="122"/>
      <c r="X336" s="122">
        <v>6.6772655008999995E-2</v>
      </c>
      <c r="Y336" s="122">
        <v>-4.2007831969000001E-2</v>
      </c>
      <c r="Z336" s="122">
        <v>0.12538226299999999</v>
      </c>
      <c r="AA336" s="122">
        <v>-1.2006861064E-2</v>
      </c>
      <c r="AB336" s="122">
        <v>4.7187880898000002E-2</v>
      </c>
      <c r="AC336" s="122">
        <v>4.7187880898000002E-2</v>
      </c>
      <c r="AD336" s="123"/>
      <c r="AE336" s="122"/>
      <c r="AF336" s="124"/>
      <c r="AG336" s="125"/>
      <c r="AH336" s="125"/>
      <c r="AI336" s="116">
        <v>-0.10879284649</v>
      </c>
      <c r="AJ336" s="114">
        <v>45281</v>
      </c>
      <c r="AK336" s="114">
        <v>45294</v>
      </c>
      <c r="AL336" s="112">
        <v>36</v>
      </c>
      <c r="AM336" s="126">
        <v>45338</v>
      </c>
    </row>
    <row r="337" spans="2:39" ht="15.6" x14ac:dyDescent="0.3">
      <c r="B337" s="63" t="s">
        <v>613</v>
      </c>
      <c r="C337" s="81" t="s">
        <v>990</v>
      </c>
      <c r="D337" s="82" t="s">
        <v>1021</v>
      </c>
      <c r="E337" s="83">
        <v>45244</v>
      </c>
      <c r="F337" s="84"/>
      <c r="G337" s="84"/>
      <c r="H337" s="85" t="str">
        <f t="shared" si="5"/>
        <v/>
      </c>
      <c r="I337" s="83"/>
      <c r="J337" s="86"/>
      <c r="K337" s="71"/>
      <c r="L337" s="87"/>
      <c r="M337" s="88"/>
      <c r="N337" s="88"/>
      <c r="O337" s="88"/>
      <c r="P337" s="88"/>
      <c r="Q337" s="88"/>
      <c r="R337" s="88"/>
      <c r="S337" s="88"/>
      <c r="T337" s="89"/>
      <c r="U337" s="71"/>
      <c r="V337" s="90"/>
      <c r="W337" s="91"/>
      <c r="X337" s="91"/>
      <c r="Y337" s="91"/>
      <c r="Z337" s="91"/>
      <c r="AA337" s="91"/>
      <c r="AB337" s="91"/>
      <c r="AC337" s="91"/>
      <c r="AD337" s="92"/>
      <c r="AE337" s="91"/>
      <c r="AF337" s="93"/>
      <c r="AG337" s="94"/>
      <c r="AH337" s="94"/>
      <c r="AI337" s="85">
        <v>-2.5440313112000002E-3</v>
      </c>
      <c r="AJ337" s="83">
        <v>45238</v>
      </c>
      <c r="AK337" s="83">
        <v>45244</v>
      </c>
      <c r="AL337" s="81"/>
      <c r="AM337" s="95"/>
    </row>
    <row r="338" spans="2:39" ht="15.6" x14ac:dyDescent="0.3">
      <c r="B338" s="111" t="s">
        <v>614</v>
      </c>
      <c r="C338" s="112" t="s">
        <v>991</v>
      </c>
      <c r="D338" s="113" t="s">
        <v>1022</v>
      </c>
      <c r="E338" s="114"/>
      <c r="F338" s="115"/>
      <c r="G338" s="115"/>
      <c r="H338" s="116" t="str">
        <f t="shared" si="5"/>
        <v/>
      </c>
      <c r="I338" s="114"/>
      <c r="J338" s="117"/>
      <c r="K338" s="71"/>
      <c r="L338" s="118"/>
      <c r="M338" s="119"/>
      <c r="N338" s="119"/>
      <c r="O338" s="119"/>
      <c r="P338" s="119"/>
      <c r="Q338" s="119"/>
      <c r="R338" s="119"/>
      <c r="S338" s="119"/>
      <c r="T338" s="120"/>
      <c r="U338" s="71"/>
      <c r="V338" s="121"/>
      <c r="W338" s="122"/>
      <c r="X338" s="122"/>
      <c r="Y338" s="122"/>
      <c r="Z338" s="122"/>
      <c r="AA338" s="122"/>
      <c r="AB338" s="122"/>
      <c r="AC338" s="122"/>
      <c r="AD338" s="123"/>
      <c r="AE338" s="122"/>
      <c r="AF338" s="124"/>
      <c r="AG338" s="125"/>
      <c r="AH338" s="125"/>
      <c r="AI338" s="116"/>
      <c r="AJ338" s="114"/>
      <c r="AK338" s="114"/>
      <c r="AL338" s="112"/>
      <c r="AM338" s="126"/>
    </row>
    <row r="339" spans="2:39" ht="15.6" x14ac:dyDescent="0.3">
      <c r="B339" s="63" t="s">
        <v>615</v>
      </c>
      <c r="C339" s="81" t="s">
        <v>992</v>
      </c>
      <c r="D339" s="82" t="s">
        <v>1023</v>
      </c>
      <c r="E339" s="83"/>
      <c r="F339" s="84"/>
      <c r="G339" s="84"/>
      <c r="H339" s="85" t="str">
        <f t="shared" si="5"/>
        <v/>
      </c>
      <c r="I339" s="83"/>
      <c r="J339" s="86"/>
      <c r="K339" s="71"/>
      <c r="L339" s="87"/>
      <c r="M339" s="88"/>
      <c r="N339" s="88"/>
      <c r="O339" s="88"/>
      <c r="P339" s="88"/>
      <c r="Q339" s="88"/>
      <c r="R339" s="88"/>
      <c r="S339" s="88"/>
      <c r="T339" s="89"/>
      <c r="U339" s="71"/>
      <c r="V339" s="90"/>
      <c r="W339" s="91"/>
      <c r="X339" s="91"/>
      <c r="Y339" s="91"/>
      <c r="Z339" s="91"/>
      <c r="AA339" s="91"/>
      <c r="AB339" s="91"/>
      <c r="AC339" s="91"/>
      <c r="AD339" s="92"/>
      <c r="AE339" s="91"/>
      <c r="AF339" s="93"/>
      <c r="AG339" s="94"/>
      <c r="AH339" s="94"/>
      <c r="AI339" s="85"/>
      <c r="AJ339" s="83"/>
      <c r="AK339" s="83"/>
      <c r="AL339" s="81"/>
      <c r="AM339" s="95"/>
    </row>
    <row r="340" spans="2:39" ht="15.6" x14ac:dyDescent="0.3">
      <c r="B340" s="111" t="s">
        <v>616</v>
      </c>
      <c r="C340" s="112" t="s">
        <v>993</v>
      </c>
      <c r="D340" s="113" t="s">
        <v>1024</v>
      </c>
      <c r="E340" s="114"/>
      <c r="F340" s="115"/>
      <c r="G340" s="115"/>
      <c r="H340" s="116" t="str">
        <f t="shared" si="5"/>
        <v/>
      </c>
      <c r="I340" s="114"/>
      <c r="J340" s="117"/>
      <c r="K340" s="71"/>
      <c r="L340" s="118"/>
      <c r="M340" s="119"/>
      <c r="N340" s="119"/>
      <c r="O340" s="119"/>
      <c r="P340" s="119"/>
      <c r="Q340" s="119"/>
      <c r="R340" s="119"/>
      <c r="S340" s="119"/>
      <c r="T340" s="120"/>
      <c r="U340" s="71"/>
      <c r="V340" s="121"/>
      <c r="W340" s="122"/>
      <c r="X340" s="122"/>
      <c r="Y340" s="122"/>
      <c r="Z340" s="122"/>
      <c r="AA340" s="122"/>
      <c r="AB340" s="122"/>
      <c r="AC340" s="122"/>
      <c r="AD340" s="123"/>
      <c r="AE340" s="122"/>
      <c r="AF340" s="124"/>
      <c r="AG340" s="125"/>
      <c r="AH340" s="125"/>
      <c r="AI340" s="116"/>
      <c r="AJ340" s="114"/>
      <c r="AK340" s="114"/>
      <c r="AL340" s="112"/>
      <c r="AM340" s="126"/>
    </row>
    <row r="341" spans="2:39" ht="15.6" x14ac:dyDescent="0.3">
      <c r="B341" s="63" t="s">
        <v>617</v>
      </c>
      <c r="C341" s="81" t="s">
        <v>994</v>
      </c>
      <c r="D341" s="82" t="s">
        <v>1025</v>
      </c>
      <c r="E341" s="83"/>
      <c r="F341" s="84"/>
      <c r="G341" s="84"/>
      <c r="H341" s="85" t="str">
        <f t="shared" si="5"/>
        <v/>
      </c>
      <c r="I341" s="83"/>
      <c r="J341" s="86"/>
      <c r="K341" s="71"/>
      <c r="L341" s="87"/>
      <c r="M341" s="88"/>
      <c r="N341" s="88"/>
      <c r="O341" s="88"/>
      <c r="P341" s="88"/>
      <c r="Q341" s="88"/>
      <c r="R341" s="88"/>
      <c r="S341" s="88"/>
      <c r="T341" s="89"/>
      <c r="U341" s="71"/>
      <c r="V341" s="90"/>
      <c r="W341" s="91"/>
      <c r="X341" s="91"/>
      <c r="Y341" s="91"/>
      <c r="Z341" s="91"/>
      <c r="AA341" s="91"/>
      <c r="AB341" s="91"/>
      <c r="AC341" s="91"/>
      <c r="AD341" s="92"/>
      <c r="AE341" s="91"/>
      <c r="AF341" s="93"/>
      <c r="AG341" s="94"/>
      <c r="AH341" s="94"/>
      <c r="AI341" s="85"/>
      <c r="AJ341" s="83"/>
      <c r="AK341" s="83"/>
      <c r="AL341" s="81"/>
      <c r="AM341" s="95"/>
    </row>
    <row r="342" spans="2:39" ht="15.6" x14ac:dyDescent="0.3">
      <c r="B342" s="111" t="s">
        <v>618</v>
      </c>
      <c r="C342" s="112" t="s">
        <v>995</v>
      </c>
      <c r="D342" s="113" t="s">
        <v>1026</v>
      </c>
      <c r="E342" s="114"/>
      <c r="F342" s="115"/>
      <c r="G342" s="115"/>
      <c r="H342" s="116" t="str">
        <f t="shared" si="5"/>
        <v/>
      </c>
      <c r="I342" s="114"/>
      <c r="J342" s="117"/>
      <c r="K342" s="71"/>
      <c r="L342" s="118"/>
      <c r="M342" s="119"/>
      <c r="N342" s="119"/>
      <c r="O342" s="119"/>
      <c r="P342" s="119"/>
      <c r="Q342" s="119"/>
      <c r="R342" s="119"/>
      <c r="S342" s="119"/>
      <c r="T342" s="120"/>
      <c r="U342" s="71"/>
      <c r="V342" s="121"/>
      <c r="W342" s="122"/>
      <c r="X342" s="122"/>
      <c r="Y342" s="122"/>
      <c r="Z342" s="122"/>
      <c r="AA342" s="122"/>
      <c r="AB342" s="122"/>
      <c r="AC342" s="122"/>
      <c r="AD342" s="123"/>
      <c r="AE342" s="122"/>
      <c r="AF342" s="124"/>
      <c r="AG342" s="125"/>
      <c r="AH342" s="125"/>
      <c r="AI342" s="116"/>
      <c r="AJ342" s="114"/>
      <c r="AK342" s="114"/>
      <c r="AL342" s="112"/>
      <c r="AM342" s="126"/>
    </row>
    <row r="343" spans="2:39" ht="15.6" x14ac:dyDescent="0.3">
      <c r="B343" s="63" t="s">
        <v>619</v>
      </c>
      <c r="C343" s="81" t="s">
        <v>996</v>
      </c>
      <c r="D343" s="82" t="s">
        <v>1027</v>
      </c>
      <c r="E343" s="83"/>
      <c r="F343" s="84"/>
      <c r="G343" s="84"/>
      <c r="H343" s="85" t="str">
        <f t="shared" si="5"/>
        <v/>
      </c>
      <c r="I343" s="83"/>
      <c r="J343" s="86"/>
      <c r="K343" s="71"/>
      <c r="L343" s="87"/>
      <c r="M343" s="88"/>
      <c r="N343" s="88"/>
      <c r="O343" s="88"/>
      <c r="P343" s="88"/>
      <c r="Q343" s="88"/>
      <c r="R343" s="88"/>
      <c r="S343" s="88"/>
      <c r="T343" s="89"/>
      <c r="U343" s="71"/>
      <c r="V343" s="90"/>
      <c r="W343" s="91"/>
      <c r="X343" s="91"/>
      <c r="Y343" s="91"/>
      <c r="Z343" s="91"/>
      <c r="AA343" s="91"/>
      <c r="AB343" s="91"/>
      <c r="AC343" s="91"/>
      <c r="AD343" s="92"/>
      <c r="AE343" s="91"/>
      <c r="AF343" s="93"/>
      <c r="AG343" s="94"/>
      <c r="AH343" s="94"/>
      <c r="AI343" s="85"/>
      <c r="AJ343" s="83"/>
      <c r="AK343" s="83"/>
      <c r="AL343" s="81"/>
      <c r="AM343" s="95"/>
    </row>
    <row r="344" spans="2:39" ht="15.6" x14ac:dyDescent="0.3">
      <c r="B344" s="111" t="s">
        <v>620</v>
      </c>
      <c r="C344" s="112" t="s">
        <v>997</v>
      </c>
      <c r="D344" s="113" t="s">
        <v>1028</v>
      </c>
      <c r="E344" s="114"/>
      <c r="F344" s="115"/>
      <c r="G344" s="115"/>
      <c r="H344" s="116" t="str">
        <f t="shared" si="5"/>
        <v/>
      </c>
      <c r="I344" s="114"/>
      <c r="J344" s="117"/>
      <c r="K344" s="71"/>
      <c r="L344" s="118"/>
      <c r="M344" s="119"/>
      <c r="N344" s="119"/>
      <c r="O344" s="119"/>
      <c r="P344" s="119"/>
      <c r="Q344" s="119"/>
      <c r="R344" s="119"/>
      <c r="S344" s="119"/>
      <c r="T344" s="120"/>
      <c r="U344" s="71"/>
      <c r="V344" s="121"/>
      <c r="W344" s="122"/>
      <c r="X344" s="122"/>
      <c r="Y344" s="122"/>
      <c r="Z344" s="122"/>
      <c r="AA344" s="122"/>
      <c r="AB344" s="122"/>
      <c r="AC344" s="122"/>
      <c r="AD344" s="123"/>
      <c r="AE344" s="122"/>
      <c r="AF344" s="124"/>
      <c r="AG344" s="125"/>
      <c r="AH344" s="125"/>
      <c r="AI344" s="116"/>
      <c r="AJ344" s="114"/>
      <c r="AK344" s="114"/>
      <c r="AL344" s="112"/>
      <c r="AM344" s="126"/>
    </row>
    <row r="345" spans="2:39" ht="15.6" x14ac:dyDescent="0.3">
      <c r="B345" s="63" t="s">
        <v>621</v>
      </c>
      <c r="C345" s="81" t="s">
        <v>998</v>
      </c>
      <c r="D345" s="82" t="s">
        <v>1029</v>
      </c>
      <c r="E345" s="83"/>
      <c r="F345" s="84"/>
      <c r="G345" s="84"/>
      <c r="H345" s="85" t="str">
        <f t="shared" si="5"/>
        <v/>
      </c>
      <c r="I345" s="83"/>
      <c r="J345" s="86"/>
      <c r="K345" s="71"/>
      <c r="L345" s="87"/>
      <c r="M345" s="88"/>
      <c r="N345" s="88"/>
      <c r="O345" s="88"/>
      <c r="P345" s="88"/>
      <c r="Q345" s="88"/>
      <c r="R345" s="88"/>
      <c r="S345" s="88"/>
      <c r="T345" s="89"/>
      <c r="U345" s="71"/>
      <c r="V345" s="90"/>
      <c r="W345" s="91"/>
      <c r="X345" s="91"/>
      <c r="Y345" s="91"/>
      <c r="Z345" s="91"/>
      <c r="AA345" s="91"/>
      <c r="AB345" s="91"/>
      <c r="AC345" s="91"/>
      <c r="AD345" s="92"/>
      <c r="AE345" s="91"/>
      <c r="AF345" s="93"/>
      <c r="AG345" s="94"/>
      <c r="AH345" s="94"/>
      <c r="AI345" s="85"/>
      <c r="AJ345" s="83"/>
      <c r="AK345" s="83"/>
      <c r="AL345" s="81"/>
      <c r="AM345" s="95"/>
    </row>
    <row r="346" spans="2:39" ht="15.6" x14ac:dyDescent="0.3">
      <c r="B346" s="111" t="s">
        <v>622</v>
      </c>
      <c r="C346" s="112" t="s">
        <v>999</v>
      </c>
      <c r="D346" s="113" t="s">
        <v>1030</v>
      </c>
      <c r="E346" s="114"/>
      <c r="F346" s="115"/>
      <c r="G346" s="115"/>
      <c r="H346" s="116" t="str">
        <f t="shared" si="5"/>
        <v/>
      </c>
      <c r="I346" s="114"/>
      <c r="J346" s="117"/>
      <c r="K346" s="71"/>
      <c r="L346" s="118"/>
      <c r="M346" s="119"/>
      <c r="N346" s="119"/>
      <c r="O346" s="119"/>
      <c r="P346" s="119"/>
      <c r="Q346" s="119"/>
      <c r="R346" s="119"/>
      <c r="S346" s="119"/>
      <c r="T346" s="120"/>
      <c r="U346" s="71"/>
      <c r="V346" s="121"/>
      <c r="W346" s="122"/>
      <c r="X346" s="122"/>
      <c r="Y346" s="122"/>
      <c r="Z346" s="122"/>
      <c r="AA346" s="122"/>
      <c r="AB346" s="122"/>
      <c r="AC346" s="122"/>
      <c r="AD346" s="123"/>
      <c r="AE346" s="122"/>
      <c r="AF346" s="124"/>
      <c r="AG346" s="125"/>
      <c r="AH346" s="125"/>
      <c r="AI346" s="116"/>
      <c r="AJ346" s="114"/>
      <c r="AK346" s="114"/>
      <c r="AL346" s="112"/>
      <c r="AM346" s="126"/>
    </row>
    <row r="347" spans="2:39" ht="15.6" x14ac:dyDescent="0.3">
      <c r="B347" s="63" t="s">
        <v>623</v>
      </c>
      <c r="C347" s="81" t="s">
        <v>1000</v>
      </c>
      <c r="D347" s="82" t="s">
        <v>1031</v>
      </c>
      <c r="E347" s="83"/>
      <c r="F347" s="84"/>
      <c r="G347" s="84"/>
      <c r="H347" s="85" t="str">
        <f t="shared" si="5"/>
        <v/>
      </c>
      <c r="I347" s="83"/>
      <c r="J347" s="86"/>
      <c r="K347" s="71"/>
      <c r="L347" s="87"/>
      <c r="M347" s="88"/>
      <c r="N347" s="88"/>
      <c r="O347" s="88"/>
      <c r="P347" s="88"/>
      <c r="Q347" s="88"/>
      <c r="R347" s="88"/>
      <c r="S347" s="88"/>
      <c r="T347" s="89"/>
      <c r="U347" s="71"/>
      <c r="V347" s="90"/>
      <c r="W347" s="91"/>
      <c r="X347" s="91"/>
      <c r="Y347" s="91"/>
      <c r="Z347" s="91"/>
      <c r="AA347" s="91"/>
      <c r="AB347" s="91"/>
      <c r="AC347" s="91"/>
      <c r="AD347" s="92"/>
      <c r="AE347" s="91"/>
      <c r="AF347" s="93"/>
      <c r="AG347" s="94"/>
      <c r="AH347" s="94"/>
      <c r="AI347" s="85"/>
      <c r="AJ347" s="83"/>
      <c r="AK347" s="83"/>
      <c r="AL347" s="81"/>
      <c r="AM347" s="95"/>
    </row>
    <row r="348" spans="2:39" ht="15.6" x14ac:dyDescent="0.3">
      <c r="B348" s="111"/>
      <c r="C348" s="112"/>
      <c r="D348" s="113"/>
      <c r="E348" s="114"/>
      <c r="F348" s="115"/>
      <c r="G348" s="115"/>
      <c r="H348" s="116" t="str">
        <f t="shared" si="5"/>
        <v/>
      </c>
      <c r="I348" s="114"/>
      <c r="J348" s="117"/>
      <c r="K348" s="71"/>
      <c r="L348" s="118"/>
      <c r="M348" s="119"/>
      <c r="N348" s="119"/>
      <c r="O348" s="119"/>
      <c r="P348" s="119"/>
      <c r="Q348" s="119"/>
      <c r="R348" s="119"/>
      <c r="S348" s="119"/>
      <c r="T348" s="120"/>
      <c r="U348" s="71"/>
      <c r="V348" s="121"/>
      <c r="W348" s="122"/>
      <c r="X348" s="122"/>
      <c r="Y348" s="122"/>
      <c r="Z348" s="122"/>
      <c r="AA348" s="122"/>
      <c r="AB348" s="122"/>
      <c r="AC348" s="122"/>
      <c r="AD348" s="123"/>
      <c r="AE348" s="122"/>
      <c r="AF348" s="124"/>
      <c r="AG348" s="125"/>
      <c r="AH348" s="125"/>
      <c r="AI348" s="116"/>
      <c r="AJ348" s="114"/>
      <c r="AK348" s="114"/>
      <c r="AL348" s="112"/>
      <c r="AM348" s="126"/>
    </row>
    <row r="349" spans="2:39" ht="15.6" x14ac:dyDescent="0.3">
      <c r="B349" s="63"/>
      <c r="C349" s="81"/>
      <c r="D349" s="82"/>
      <c r="E349" s="83"/>
      <c r="F349" s="84"/>
      <c r="G349" s="84"/>
      <c r="H349" s="85" t="str">
        <f t="shared" si="5"/>
        <v/>
      </c>
      <c r="I349" s="83"/>
      <c r="J349" s="86"/>
      <c r="K349" s="71"/>
      <c r="L349" s="87"/>
      <c r="M349" s="88"/>
      <c r="N349" s="88"/>
      <c r="O349" s="88"/>
      <c r="P349" s="88"/>
      <c r="Q349" s="88"/>
      <c r="R349" s="88"/>
      <c r="S349" s="88"/>
      <c r="T349" s="89"/>
      <c r="U349" s="71"/>
      <c r="V349" s="90"/>
      <c r="W349" s="91"/>
      <c r="X349" s="91"/>
      <c r="Y349" s="91"/>
      <c r="Z349" s="91"/>
      <c r="AA349" s="91"/>
      <c r="AB349" s="91"/>
      <c r="AC349" s="91"/>
      <c r="AD349" s="92"/>
      <c r="AE349" s="91"/>
      <c r="AF349" s="93"/>
      <c r="AG349" s="94"/>
      <c r="AH349" s="94"/>
      <c r="AI349" s="85"/>
      <c r="AJ349" s="83"/>
      <c r="AK349" s="83"/>
      <c r="AL349" s="81"/>
      <c r="AM349" s="95"/>
    </row>
    <row r="350" spans="2:39" ht="15.6" x14ac:dyDescent="0.3">
      <c r="B350" s="111"/>
      <c r="C350" s="112"/>
      <c r="D350" s="113"/>
      <c r="E350" s="114"/>
      <c r="F350" s="115"/>
      <c r="G350" s="115"/>
      <c r="H350" s="116" t="str">
        <f t="shared" si="5"/>
        <v/>
      </c>
      <c r="I350" s="114"/>
      <c r="J350" s="117"/>
      <c r="K350" s="71"/>
      <c r="L350" s="118"/>
      <c r="M350" s="119"/>
      <c r="N350" s="119"/>
      <c r="O350" s="119"/>
      <c r="P350" s="119"/>
      <c r="Q350" s="119"/>
      <c r="R350" s="119"/>
      <c r="S350" s="119"/>
      <c r="T350" s="120"/>
      <c r="U350" s="71"/>
      <c r="V350" s="121"/>
      <c r="W350" s="122"/>
      <c r="X350" s="122"/>
      <c r="Y350" s="122"/>
      <c r="Z350" s="122"/>
      <c r="AA350" s="122"/>
      <c r="AB350" s="122"/>
      <c r="AC350" s="122"/>
      <c r="AD350" s="123"/>
      <c r="AE350" s="122"/>
      <c r="AF350" s="124"/>
      <c r="AG350" s="125"/>
      <c r="AH350" s="125"/>
      <c r="AI350" s="116"/>
      <c r="AJ350" s="114"/>
      <c r="AK350" s="114"/>
      <c r="AL350" s="112"/>
      <c r="AM350" s="126"/>
    </row>
    <row r="351" spans="2:39" ht="15.6" x14ac:dyDescent="0.3">
      <c r="B351" s="63"/>
      <c r="C351" s="81"/>
      <c r="D351" s="82"/>
      <c r="E351" s="83"/>
      <c r="F351" s="84"/>
      <c r="G351" s="84"/>
      <c r="H351" s="85" t="str">
        <f t="shared" si="5"/>
        <v/>
      </c>
      <c r="I351" s="83"/>
      <c r="J351" s="86"/>
      <c r="K351" s="71"/>
      <c r="L351" s="87"/>
      <c r="M351" s="88"/>
      <c r="N351" s="88"/>
      <c r="O351" s="88"/>
      <c r="P351" s="88"/>
      <c r="Q351" s="88"/>
      <c r="R351" s="88"/>
      <c r="S351" s="88"/>
      <c r="T351" s="89"/>
      <c r="U351" s="71"/>
      <c r="V351" s="90"/>
      <c r="W351" s="91"/>
      <c r="X351" s="91"/>
      <c r="Y351" s="91"/>
      <c r="Z351" s="91"/>
      <c r="AA351" s="91"/>
      <c r="AB351" s="91"/>
      <c r="AC351" s="91"/>
      <c r="AD351" s="92"/>
      <c r="AE351" s="91"/>
      <c r="AF351" s="93"/>
      <c r="AG351" s="94"/>
      <c r="AH351" s="94"/>
      <c r="AI351" s="85"/>
      <c r="AJ351" s="83"/>
      <c r="AK351" s="83"/>
      <c r="AL351" s="81"/>
      <c r="AM351" s="95"/>
    </row>
    <row r="352" spans="2:39" ht="15.6" x14ac:dyDescent="0.3">
      <c r="B352" s="111"/>
      <c r="C352" s="112"/>
      <c r="D352" s="113"/>
      <c r="E352" s="114"/>
      <c r="F352" s="115"/>
      <c r="G352" s="115"/>
      <c r="H352" s="116" t="str">
        <f t="shared" si="5"/>
        <v/>
      </c>
      <c r="I352" s="114"/>
      <c r="J352" s="117"/>
      <c r="K352" s="71"/>
      <c r="L352" s="118"/>
      <c r="M352" s="119"/>
      <c r="N352" s="119"/>
      <c r="O352" s="119"/>
      <c r="P352" s="119"/>
      <c r="Q352" s="119"/>
      <c r="R352" s="119"/>
      <c r="S352" s="119"/>
      <c r="T352" s="120"/>
      <c r="U352" s="71"/>
      <c r="V352" s="121"/>
      <c r="W352" s="122"/>
      <c r="X352" s="122"/>
      <c r="Y352" s="122"/>
      <c r="Z352" s="122"/>
      <c r="AA352" s="122"/>
      <c r="AB352" s="122"/>
      <c r="AC352" s="122"/>
      <c r="AD352" s="123"/>
      <c r="AE352" s="122"/>
      <c r="AF352" s="124"/>
      <c r="AG352" s="125"/>
      <c r="AH352" s="125"/>
      <c r="AI352" s="116"/>
      <c r="AJ352" s="114"/>
      <c r="AK352" s="114"/>
      <c r="AL352" s="112"/>
      <c r="AM352" s="126"/>
    </row>
    <row r="353" spans="2:39" ht="15.6" x14ac:dyDescent="0.3">
      <c r="B353" s="63"/>
      <c r="C353" s="81"/>
      <c r="D353" s="82"/>
      <c r="E353" s="83"/>
      <c r="F353" s="84"/>
      <c r="G353" s="84"/>
      <c r="H353" s="85" t="str">
        <f t="shared" si="5"/>
        <v/>
      </c>
      <c r="I353" s="83"/>
      <c r="J353" s="86"/>
      <c r="K353" s="71"/>
      <c r="L353" s="87"/>
      <c r="M353" s="88"/>
      <c r="N353" s="88"/>
      <c r="O353" s="88"/>
      <c r="P353" s="88"/>
      <c r="Q353" s="88"/>
      <c r="R353" s="88"/>
      <c r="S353" s="88"/>
      <c r="T353" s="89"/>
      <c r="U353" s="71"/>
      <c r="V353" s="90"/>
      <c r="W353" s="91"/>
      <c r="X353" s="91"/>
      <c r="Y353" s="91"/>
      <c r="Z353" s="91"/>
      <c r="AA353" s="91"/>
      <c r="AB353" s="91"/>
      <c r="AC353" s="91"/>
      <c r="AD353" s="92"/>
      <c r="AE353" s="91"/>
      <c r="AF353" s="93"/>
      <c r="AG353" s="94"/>
      <c r="AH353" s="94"/>
      <c r="AI353" s="85"/>
      <c r="AJ353" s="83"/>
      <c r="AK353" s="83"/>
      <c r="AL353" s="81"/>
      <c r="AM353" s="95"/>
    </row>
    <row r="354" spans="2:39" ht="15.6" x14ac:dyDescent="0.3">
      <c r="B354" s="111"/>
      <c r="C354" s="112"/>
      <c r="D354" s="113"/>
      <c r="E354" s="114"/>
      <c r="F354" s="115"/>
      <c r="G354" s="115"/>
      <c r="H354" s="116" t="str">
        <f t="shared" si="5"/>
        <v/>
      </c>
      <c r="I354" s="114"/>
      <c r="J354" s="117"/>
      <c r="K354" s="71"/>
      <c r="L354" s="118"/>
      <c r="M354" s="119"/>
      <c r="N354" s="119"/>
      <c r="O354" s="119"/>
      <c r="P354" s="119"/>
      <c r="Q354" s="119"/>
      <c r="R354" s="119"/>
      <c r="S354" s="119"/>
      <c r="T354" s="120"/>
      <c r="U354" s="71"/>
      <c r="V354" s="121"/>
      <c r="W354" s="122"/>
      <c r="X354" s="122"/>
      <c r="Y354" s="122"/>
      <c r="Z354" s="122"/>
      <c r="AA354" s="122"/>
      <c r="AB354" s="122"/>
      <c r="AC354" s="122"/>
      <c r="AD354" s="123"/>
      <c r="AE354" s="122"/>
      <c r="AF354" s="124"/>
      <c r="AG354" s="125"/>
      <c r="AH354" s="125"/>
      <c r="AI354" s="116"/>
      <c r="AJ354" s="114"/>
      <c r="AK354" s="114"/>
      <c r="AL354" s="112"/>
      <c r="AM354" s="126"/>
    </row>
    <row r="355" spans="2:39" ht="15.6" x14ac:dyDescent="0.3">
      <c r="B355" s="63"/>
      <c r="C355" s="81"/>
      <c r="D355" s="82"/>
      <c r="E355" s="83"/>
      <c r="F355" s="84"/>
      <c r="G355" s="84"/>
      <c r="H355" s="85" t="str">
        <f t="shared" si="5"/>
        <v/>
      </c>
      <c r="I355" s="83"/>
      <c r="J355" s="86"/>
      <c r="K355" s="71"/>
      <c r="L355" s="87"/>
      <c r="M355" s="88"/>
      <c r="N355" s="88"/>
      <c r="O355" s="88"/>
      <c r="P355" s="88"/>
      <c r="Q355" s="88"/>
      <c r="R355" s="88"/>
      <c r="S355" s="88"/>
      <c r="T355" s="89"/>
      <c r="U355" s="71"/>
      <c r="V355" s="90"/>
      <c r="W355" s="91"/>
      <c r="X355" s="91"/>
      <c r="Y355" s="91"/>
      <c r="Z355" s="91"/>
      <c r="AA355" s="91"/>
      <c r="AB355" s="91"/>
      <c r="AC355" s="91"/>
      <c r="AD355" s="92"/>
      <c r="AE355" s="91"/>
      <c r="AF355" s="93"/>
      <c r="AG355" s="94"/>
      <c r="AH355" s="94"/>
      <c r="AI355" s="85"/>
      <c r="AJ355" s="83"/>
      <c r="AK355" s="83"/>
      <c r="AL355" s="81"/>
      <c r="AM355" s="95"/>
    </row>
    <row r="356" spans="2:39" ht="15.6" x14ac:dyDescent="0.3">
      <c r="B356" s="111"/>
      <c r="C356" s="112"/>
      <c r="D356" s="113"/>
      <c r="E356" s="114"/>
      <c r="F356" s="115"/>
      <c r="G356" s="115"/>
      <c r="H356" s="116" t="str">
        <f t="shared" si="5"/>
        <v/>
      </c>
      <c r="I356" s="114"/>
      <c r="J356" s="117"/>
      <c r="K356" s="71"/>
      <c r="L356" s="118"/>
      <c r="M356" s="119"/>
      <c r="N356" s="119"/>
      <c r="O356" s="119"/>
      <c r="P356" s="119"/>
      <c r="Q356" s="119"/>
      <c r="R356" s="119"/>
      <c r="S356" s="119"/>
      <c r="T356" s="120"/>
      <c r="U356" s="71"/>
      <c r="V356" s="121"/>
      <c r="W356" s="122"/>
      <c r="X356" s="122"/>
      <c r="Y356" s="122"/>
      <c r="Z356" s="122"/>
      <c r="AA356" s="122"/>
      <c r="AB356" s="122"/>
      <c r="AC356" s="122"/>
      <c r="AD356" s="123"/>
      <c r="AE356" s="122"/>
      <c r="AF356" s="124"/>
      <c r="AG356" s="125"/>
      <c r="AH356" s="125"/>
      <c r="AI356" s="116"/>
      <c r="AJ356" s="114"/>
      <c r="AK356" s="114"/>
      <c r="AL356" s="112"/>
      <c r="AM356" s="126"/>
    </row>
    <row r="357" spans="2:39" ht="15.6" x14ac:dyDescent="0.3">
      <c r="B357" s="63"/>
      <c r="C357" s="81"/>
      <c r="D357" s="82"/>
      <c r="E357" s="83"/>
      <c r="F357" s="84"/>
      <c r="G357" s="84"/>
      <c r="H357" s="85" t="str">
        <f t="shared" si="5"/>
        <v/>
      </c>
      <c r="I357" s="83"/>
      <c r="J357" s="86"/>
      <c r="K357" s="71"/>
      <c r="L357" s="87"/>
      <c r="M357" s="88"/>
      <c r="N357" s="88"/>
      <c r="O357" s="88"/>
      <c r="P357" s="88"/>
      <c r="Q357" s="88"/>
      <c r="R357" s="88"/>
      <c r="S357" s="88"/>
      <c r="T357" s="89"/>
      <c r="U357" s="71"/>
      <c r="V357" s="90"/>
      <c r="W357" s="91"/>
      <c r="X357" s="91"/>
      <c r="Y357" s="91"/>
      <c r="Z357" s="91"/>
      <c r="AA357" s="91"/>
      <c r="AB357" s="91"/>
      <c r="AC357" s="91"/>
      <c r="AD357" s="92"/>
      <c r="AE357" s="91"/>
      <c r="AF357" s="93"/>
      <c r="AG357" s="94"/>
      <c r="AH357" s="94"/>
      <c r="AI357" s="85"/>
      <c r="AJ357" s="83"/>
      <c r="AK357" s="83"/>
      <c r="AL357" s="81"/>
      <c r="AM357" s="95"/>
    </row>
    <row r="358" spans="2:39" ht="15.6" x14ac:dyDescent="0.3">
      <c r="B358" s="111"/>
      <c r="C358" s="112"/>
      <c r="D358" s="113"/>
      <c r="E358" s="114"/>
      <c r="F358" s="115"/>
      <c r="G358" s="115"/>
      <c r="H358" s="116" t="str">
        <f t="shared" si="5"/>
        <v/>
      </c>
      <c r="I358" s="114"/>
      <c r="J358" s="117"/>
      <c r="K358" s="71"/>
      <c r="L358" s="118"/>
      <c r="M358" s="119"/>
      <c r="N358" s="119"/>
      <c r="O358" s="119"/>
      <c r="P358" s="119"/>
      <c r="Q358" s="119"/>
      <c r="R358" s="119"/>
      <c r="S358" s="119"/>
      <c r="T358" s="120"/>
      <c r="U358" s="71"/>
      <c r="V358" s="121"/>
      <c r="W358" s="122"/>
      <c r="X358" s="122"/>
      <c r="Y358" s="122"/>
      <c r="Z358" s="122"/>
      <c r="AA358" s="122"/>
      <c r="AB358" s="122"/>
      <c r="AC358" s="122"/>
      <c r="AD358" s="123"/>
      <c r="AE358" s="122"/>
      <c r="AF358" s="124"/>
      <c r="AG358" s="125"/>
      <c r="AH358" s="125"/>
      <c r="AI358" s="116"/>
      <c r="AJ358" s="114"/>
      <c r="AK358" s="114"/>
      <c r="AL358" s="112"/>
      <c r="AM358" s="126"/>
    </row>
    <row r="359" spans="2:39" ht="15.6" x14ac:dyDescent="0.3">
      <c r="B359" s="63"/>
      <c r="C359" s="81"/>
      <c r="D359" s="82"/>
      <c r="E359" s="83"/>
      <c r="F359" s="84"/>
      <c r="G359" s="84"/>
      <c r="H359" s="85" t="str">
        <f t="shared" si="5"/>
        <v/>
      </c>
      <c r="I359" s="83"/>
      <c r="J359" s="86"/>
      <c r="K359" s="71"/>
      <c r="L359" s="87"/>
      <c r="M359" s="88"/>
      <c r="N359" s="88"/>
      <c r="O359" s="88"/>
      <c r="P359" s="88"/>
      <c r="Q359" s="88"/>
      <c r="R359" s="88"/>
      <c r="S359" s="88"/>
      <c r="T359" s="89"/>
      <c r="U359" s="71"/>
      <c r="V359" s="90"/>
      <c r="W359" s="91"/>
      <c r="X359" s="91"/>
      <c r="Y359" s="91"/>
      <c r="Z359" s="91"/>
      <c r="AA359" s="91"/>
      <c r="AB359" s="91"/>
      <c r="AC359" s="91"/>
      <c r="AD359" s="92"/>
      <c r="AE359" s="91"/>
      <c r="AF359" s="93"/>
      <c r="AG359" s="94"/>
      <c r="AH359" s="94"/>
      <c r="AI359" s="85"/>
      <c r="AJ359" s="83"/>
      <c r="AK359" s="83"/>
      <c r="AL359" s="81"/>
      <c r="AM359" s="95"/>
    </row>
    <row r="360" spans="2:39" ht="15.6" x14ac:dyDescent="0.3">
      <c r="B360" s="111"/>
      <c r="C360" s="112"/>
      <c r="D360" s="113"/>
      <c r="E360" s="114"/>
      <c r="F360" s="115"/>
      <c r="G360" s="115"/>
      <c r="H360" s="116" t="str">
        <f t="shared" si="5"/>
        <v/>
      </c>
      <c r="I360" s="114"/>
      <c r="J360" s="117"/>
      <c r="K360" s="71"/>
      <c r="L360" s="118"/>
      <c r="M360" s="119"/>
      <c r="N360" s="119"/>
      <c r="O360" s="119"/>
      <c r="P360" s="119"/>
      <c r="Q360" s="119"/>
      <c r="R360" s="119"/>
      <c r="S360" s="119"/>
      <c r="T360" s="120"/>
      <c r="U360" s="71"/>
      <c r="V360" s="121"/>
      <c r="W360" s="122"/>
      <c r="X360" s="122"/>
      <c r="Y360" s="122"/>
      <c r="Z360" s="122"/>
      <c r="AA360" s="122"/>
      <c r="AB360" s="122"/>
      <c r="AC360" s="122"/>
      <c r="AD360" s="123"/>
      <c r="AE360" s="122"/>
      <c r="AF360" s="124"/>
      <c r="AG360" s="125"/>
      <c r="AH360" s="125"/>
      <c r="AI360" s="116"/>
      <c r="AJ360" s="114"/>
      <c r="AK360" s="114"/>
      <c r="AL360" s="112"/>
      <c r="AM360" s="126"/>
    </row>
    <row r="361" spans="2:39" ht="15.6" x14ac:dyDescent="0.3">
      <c r="B361" s="63"/>
      <c r="C361" s="81"/>
      <c r="D361" s="82"/>
      <c r="E361" s="83"/>
      <c r="F361" s="84"/>
      <c r="G361" s="84"/>
      <c r="H361" s="85" t="str">
        <f t="shared" si="5"/>
        <v/>
      </c>
      <c r="I361" s="83"/>
      <c r="J361" s="86"/>
      <c r="K361" s="71"/>
      <c r="L361" s="87"/>
      <c r="M361" s="88"/>
      <c r="N361" s="88"/>
      <c r="O361" s="88"/>
      <c r="P361" s="88"/>
      <c r="Q361" s="88"/>
      <c r="R361" s="88"/>
      <c r="S361" s="88"/>
      <c r="T361" s="89"/>
      <c r="U361" s="71"/>
      <c r="V361" s="90"/>
      <c r="W361" s="91"/>
      <c r="X361" s="91"/>
      <c r="Y361" s="91"/>
      <c r="Z361" s="91"/>
      <c r="AA361" s="91"/>
      <c r="AB361" s="91"/>
      <c r="AC361" s="91"/>
      <c r="AD361" s="92"/>
      <c r="AE361" s="91"/>
      <c r="AF361" s="93"/>
      <c r="AG361" s="94"/>
      <c r="AH361" s="94"/>
      <c r="AI361" s="85"/>
      <c r="AJ361" s="83"/>
      <c r="AK361" s="83"/>
      <c r="AL361" s="81"/>
      <c r="AM361" s="95"/>
    </row>
    <row r="362" spans="2:39" ht="15.6" x14ac:dyDescent="0.3">
      <c r="B362" s="111"/>
      <c r="C362" s="112"/>
      <c r="D362" s="113"/>
      <c r="E362" s="114"/>
      <c r="F362" s="115"/>
      <c r="G362" s="115"/>
      <c r="H362" s="116" t="str">
        <f t="shared" si="5"/>
        <v/>
      </c>
      <c r="I362" s="114"/>
      <c r="J362" s="117"/>
      <c r="K362" s="71"/>
      <c r="L362" s="118"/>
      <c r="M362" s="119"/>
      <c r="N362" s="119"/>
      <c r="O362" s="119"/>
      <c r="P362" s="119"/>
      <c r="Q362" s="119"/>
      <c r="R362" s="119"/>
      <c r="S362" s="119"/>
      <c r="T362" s="120"/>
      <c r="U362" s="71"/>
      <c r="V362" s="121"/>
      <c r="W362" s="122"/>
      <c r="X362" s="122"/>
      <c r="Y362" s="122"/>
      <c r="Z362" s="122"/>
      <c r="AA362" s="122"/>
      <c r="AB362" s="122"/>
      <c r="AC362" s="122"/>
      <c r="AD362" s="123"/>
      <c r="AE362" s="122"/>
      <c r="AF362" s="124"/>
      <c r="AG362" s="125"/>
      <c r="AH362" s="125"/>
      <c r="AI362" s="116"/>
      <c r="AJ362" s="114"/>
      <c r="AK362" s="114"/>
      <c r="AL362" s="112"/>
      <c r="AM362" s="126"/>
    </row>
    <row r="363" spans="2:39" ht="15.6" x14ac:dyDescent="0.3">
      <c r="B363" s="63"/>
      <c r="C363" s="81"/>
      <c r="D363" s="82"/>
      <c r="E363" s="83"/>
      <c r="F363" s="84"/>
      <c r="G363" s="84"/>
      <c r="H363" s="85" t="str">
        <f t="shared" si="5"/>
        <v/>
      </c>
      <c r="I363" s="83"/>
      <c r="J363" s="86"/>
      <c r="K363" s="71"/>
      <c r="L363" s="87"/>
      <c r="M363" s="88"/>
      <c r="N363" s="88"/>
      <c r="O363" s="88"/>
      <c r="P363" s="88"/>
      <c r="Q363" s="88"/>
      <c r="R363" s="88"/>
      <c r="S363" s="88"/>
      <c r="T363" s="89"/>
      <c r="U363" s="71"/>
      <c r="V363" s="90"/>
      <c r="W363" s="91"/>
      <c r="X363" s="91"/>
      <c r="Y363" s="91"/>
      <c r="Z363" s="91"/>
      <c r="AA363" s="91"/>
      <c r="AB363" s="91"/>
      <c r="AC363" s="91"/>
      <c r="AD363" s="92"/>
      <c r="AE363" s="91"/>
      <c r="AF363" s="93"/>
      <c r="AG363" s="94"/>
      <c r="AH363" s="94"/>
      <c r="AI363" s="85"/>
      <c r="AJ363" s="83"/>
      <c r="AK363" s="83"/>
      <c r="AL363" s="81"/>
      <c r="AM363" s="95"/>
    </row>
    <row r="364" spans="2:39" ht="15.6" x14ac:dyDescent="0.3">
      <c r="B364" s="111"/>
      <c r="C364" s="112"/>
      <c r="D364" s="113"/>
      <c r="E364" s="114"/>
      <c r="F364" s="115"/>
      <c r="G364" s="115"/>
      <c r="H364" s="116" t="str">
        <f t="shared" si="5"/>
        <v/>
      </c>
      <c r="I364" s="114"/>
      <c r="J364" s="117"/>
      <c r="K364" s="71"/>
      <c r="L364" s="118"/>
      <c r="M364" s="119"/>
      <c r="N364" s="119"/>
      <c r="O364" s="119"/>
      <c r="P364" s="119"/>
      <c r="Q364" s="119"/>
      <c r="R364" s="119"/>
      <c r="S364" s="119"/>
      <c r="T364" s="120"/>
      <c r="U364" s="71"/>
      <c r="V364" s="121"/>
      <c r="W364" s="122"/>
      <c r="X364" s="122"/>
      <c r="Y364" s="122"/>
      <c r="Z364" s="122"/>
      <c r="AA364" s="122"/>
      <c r="AB364" s="122"/>
      <c r="AC364" s="122"/>
      <c r="AD364" s="123"/>
      <c r="AE364" s="122"/>
      <c r="AF364" s="124"/>
      <c r="AG364" s="125"/>
      <c r="AH364" s="125"/>
      <c r="AI364" s="116"/>
      <c r="AJ364" s="114"/>
      <c r="AK364" s="114"/>
      <c r="AL364" s="112"/>
      <c r="AM364" s="126"/>
    </row>
    <row r="365" spans="2:39" ht="15.6" x14ac:dyDescent="0.3">
      <c r="B365" s="63"/>
      <c r="C365" s="81"/>
      <c r="D365" s="82"/>
      <c r="E365" s="83"/>
      <c r="F365" s="84"/>
      <c r="G365" s="84"/>
      <c r="H365" s="85" t="str">
        <f t="shared" si="5"/>
        <v/>
      </c>
      <c r="I365" s="83"/>
      <c r="J365" s="86"/>
      <c r="K365" s="71"/>
      <c r="L365" s="87"/>
      <c r="M365" s="88"/>
      <c r="N365" s="88"/>
      <c r="O365" s="88"/>
      <c r="P365" s="88"/>
      <c r="Q365" s="88"/>
      <c r="R365" s="88"/>
      <c r="S365" s="88"/>
      <c r="T365" s="89"/>
      <c r="U365" s="71"/>
      <c r="V365" s="90"/>
      <c r="W365" s="91"/>
      <c r="X365" s="91"/>
      <c r="Y365" s="91"/>
      <c r="Z365" s="91"/>
      <c r="AA365" s="91"/>
      <c r="AB365" s="91"/>
      <c r="AC365" s="91"/>
      <c r="AD365" s="92"/>
      <c r="AE365" s="91"/>
      <c r="AF365" s="93"/>
      <c r="AG365" s="94"/>
      <c r="AH365" s="94"/>
      <c r="AI365" s="85"/>
      <c r="AJ365" s="83"/>
      <c r="AK365" s="83"/>
      <c r="AL365" s="81"/>
      <c r="AM365" s="95"/>
    </row>
    <row r="366" spans="2:39" ht="15.6" x14ac:dyDescent="0.3">
      <c r="B366" s="111"/>
      <c r="C366" s="112"/>
      <c r="D366" s="113"/>
      <c r="E366" s="114"/>
      <c r="F366" s="115"/>
      <c r="G366" s="115"/>
      <c r="H366" s="116" t="str">
        <f t="shared" si="5"/>
        <v/>
      </c>
      <c r="I366" s="114"/>
      <c r="J366" s="117"/>
      <c r="K366" s="71"/>
      <c r="L366" s="118"/>
      <c r="M366" s="119"/>
      <c r="N366" s="119"/>
      <c r="O366" s="119"/>
      <c r="P366" s="119"/>
      <c r="Q366" s="119"/>
      <c r="R366" s="119"/>
      <c r="S366" s="119"/>
      <c r="T366" s="120"/>
      <c r="U366" s="71"/>
      <c r="V366" s="121"/>
      <c r="W366" s="122"/>
      <c r="X366" s="122"/>
      <c r="Y366" s="122"/>
      <c r="Z366" s="122"/>
      <c r="AA366" s="122"/>
      <c r="AB366" s="122"/>
      <c r="AC366" s="122"/>
      <c r="AD366" s="123"/>
      <c r="AE366" s="122"/>
      <c r="AF366" s="124"/>
      <c r="AG366" s="125"/>
      <c r="AH366" s="125"/>
      <c r="AI366" s="116"/>
      <c r="AJ366" s="114"/>
      <c r="AK366" s="114"/>
      <c r="AL366" s="112"/>
      <c r="AM366" s="126"/>
    </row>
    <row r="367" spans="2:39" ht="15.6" x14ac:dyDescent="0.3">
      <c r="B367" s="63"/>
      <c r="C367" s="81"/>
      <c r="D367" s="82"/>
      <c r="E367" s="83"/>
      <c r="F367" s="84"/>
      <c r="G367" s="84"/>
      <c r="H367" s="85" t="str">
        <f t="shared" si="5"/>
        <v/>
      </c>
      <c r="I367" s="83"/>
      <c r="J367" s="86"/>
      <c r="K367" s="71"/>
      <c r="L367" s="87"/>
      <c r="M367" s="88"/>
      <c r="N367" s="88"/>
      <c r="O367" s="88"/>
      <c r="P367" s="88"/>
      <c r="Q367" s="88"/>
      <c r="R367" s="88"/>
      <c r="S367" s="88"/>
      <c r="T367" s="89"/>
      <c r="U367" s="71"/>
      <c r="V367" s="90"/>
      <c r="W367" s="91"/>
      <c r="X367" s="91"/>
      <c r="Y367" s="91"/>
      <c r="Z367" s="91"/>
      <c r="AA367" s="91"/>
      <c r="AB367" s="91"/>
      <c r="AC367" s="91"/>
      <c r="AD367" s="92"/>
      <c r="AE367" s="91"/>
      <c r="AF367" s="93"/>
      <c r="AG367" s="94"/>
      <c r="AH367" s="94"/>
      <c r="AI367" s="85"/>
      <c r="AJ367" s="83"/>
      <c r="AK367" s="83"/>
      <c r="AL367" s="81"/>
      <c r="AM367" s="95"/>
    </row>
    <row r="368" spans="2:39" ht="15.6" x14ac:dyDescent="0.3">
      <c r="B368" s="111"/>
      <c r="C368" s="112"/>
      <c r="D368" s="113"/>
      <c r="E368" s="114"/>
      <c r="F368" s="115"/>
      <c r="G368" s="115"/>
      <c r="H368" s="116" t="str">
        <f t="shared" si="5"/>
        <v/>
      </c>
      <c r="I368" s="114"/>
      <c r="J368" s="117"/>
      <c r="K368" s="71"/>
      <c r="L368" s="118"/>
      <c r="M368" s="119"/>
      <c r="N368" s="119"/>
      <c r="O368" s="119"/>
      <c r="P368" s="119"/>
      <c r="Q368" s="119"/>
      <c r="R368" s="119"/>
      <c r="S368" s="119"/>
      <c r="T368" s="120"/>
      <c r="U368" s="71"/>
      <c r="V368" s="121"/>
      <c r="W368" s="122"/>
      <c r="X368" s="122"/>
      <c r="Y368" s="122"/>
      <c r="Z368" s="122"/>
      <c r="AA368" s="122"/>
      <c r="AB368" s="122"/>
      <c r="AC368" s="122"/>
      <c r="AD368" s="123"/>
      <c r="AE368" s="122"/>
      <c r="AF368" s="124"/>
      <c r="AG368" s="125"/>
      <c r="AH368" s="125"/>
      <c r="AI368" s="116"/>
      <c r="AJ368" s="114"/>
      <c r="AK368" s="114"/>
      <c r="AL368" s="112"/>
      <c r="AM368" s="126"/>
    </row>
    <row r="369" spans="2:39" ht="15.6" x14ac:dyDescent="0.3">
      <c r="B369" s="63"/>
      <c r="C369" s="81"/>
      <c r="D369" s="82"/>
      <c r="E369" s="83"/>
      <c r="F369" s="84"/>
      <c r="G369" s="84"/>
      <c r="H369" s="85" t="str">
        <f t="shared" si="5"/>
        <v/>
      </c>
      <c r="I369" s="83"/>
      <c r="J369" s="86"/>
      <c r="K369" s="71"/>
      <c r="L369" s="87"/>
      <c r="M369" s="88"/>
      <c r="N369" s="88"/>
      <c r="O369" s="88"/>
      <c r="P369" s="88"/>
      <c r="Q369" s="88"/>
      <c r="R369" s="88"/>
      <c r="S369" s="88"/>
      <c r="T369" s="89"/>
      <c r="U369" s="71"/>
      <c r="V369" s="90"/>
      <c r="W369" s="91"/>
      <c r="X369" s="91"/>
      <c r="Y369" s="91"/>
      <c r="Z369" s="91"/>
      <c r="AA369" s="91"/>
      <c r="AB369" s="91"/>
      <c r="AC369" s="91"/>
      <c r="AD369" s="92"/>
      <c r="AE369" s="91"/>
      <c r="AF369" s="93"/>
      <c r="AG369" s="94"/>
      <c r="AH369" s="94"/>
      <c r="AI369" s="85"/>
      <c r="AJ369" s="83"/>
      <c r="AK369" s="83"/>
      <c r="AL369" s="81"/>
      <c r="AM369" s="95"/>
    </row>
    <row r="370" spans="2:39" ht="15.6" x14ac:dyDescent="0.3">
      <c r="B370" s="111"/>
      <c r="C370" s="112"/>
      <c r="D370" s="113"/>
      <c r="E370" s="114"/>
      <c r="F370" s="115"/>
      <c r="G370" s="115"/>
      <c r="H370" s="116" t="str">
        <f t="shared" si="5"/>
        <v/>
      </c>
      <c r="I370" s="114"/>
      <c r="J370" s="117"/>
      <c r="K370" s="71"/>
      <c r="L370" s="118"/>
      <c r="M370" s="119"/>
      <c r="N370" s="119"/>
      <c r="O370" s="119"/>
      <c r="P370" s="119"/>
      <c r="Q370" s="119"/>
      <c r="R370" s="119"/>
      <c r="S370" s="119"/>
      <c r="T370" s="120"/>
      <c r="U370" s="71"/>
      <c r="V370" s="121"/>
      <c r="W370" s="122"/>
      <c r="X370" s="122"/>
      <c r="Y370" s="122"/>
      <c r="Z370" s="122"/>
      <c r="AA370" s="122"/>
      <c r="AB370" s="122"/>
      <c r="AC370" s="122"/>
      <c r="AD370" s="123"/>
      <c r="AE370" s="122"/>
      <c r="AF370" s="124"/>
      <c r="AG370" s="125"/>
      <c r="AH370" s="125"/>
      <c r="AI370" s="116"/>
      <c r="AJ370" s="114"/>
      <c r="AK370" s="114"/>
      <c r="AL370" s="112"/>
      <c r="AM370" s="126"/>
    </row>
    <row r="371" spans="2:39" ht="15.6" x14ac:dyDescent="0.3">
      <c r="B371" s="63"/>
      <c r="C371" s="81"/>
      <c r="D371" s="82"/>
      <c r="E371" s="83"/>
      <c r="F371" s="84"/>
      <c r="G371" s="84"/>
      <c r="H371" s="85" t="str">
        <f t="shared" si="5"/>
        <v/>
      </c>
      <c r="I371" s="83"/>
      <c r="J371" s="86"/>
      <c r="K371" s="71"/>
      <c r="L371" s="87"/>
      <c r="M371" s="88"/>
      <c r="N371" s="88"/>
      <c r="O371" s="88"/>
      <c r="P371" s="88"/>
      <c r="Q371" s="88"/>
      <c r="R371" s="88"/>
      <c r="S371" s="88"/>
      <c r="T371" s="89"/>
      <c r="U371" s="71"/>
      <c r="V371" s="90"/>
      <c r="W371" s="91"/>
      <c r="X371" s="91"/>
      <c r="Y371" s="91"/>
      <c r="Z371" s="91"/>
      <c r="AA371" s="91"/>
      <c r="AB371" s="91"/>
      <c r="AC371" s="91"/>
      <c r="AD371" s="92"/>
      <c r="AE371" s="91"/>
      <c r="AF371" s="93"/>
      <c r="AG371" s="94"/>
      <c r="AH371" s="94"/>
      <c r="AI371" s="85"/>
      <c r="AJ371" s="83"/>
      <c r="AK371" s="83"/>
      <c r="AL371" s="81"/>
      <c r="AM371" s="95"/>
    </row>
    <row r="372" spans="2:39" ht="15.6" x14ac:dyDescent="0.3">
      <c r="B372" s="111"/>
      <c r="C372" s="112"/>
      <c r="D372" s="113"/>
      <c r="E372" s="114"/>
      <c r="F372" s="115"/>
      <c r="G372" s="115"/>
      <c r="H372" s="116" t="str">
        <f t="shared" si="5"/>
        <v/>
      </c>
      <c r="I372" s="114"/>
      <c r="J372" s="117"/>
      <c r="K372" s="71"/>
      <c r="L372" s="118"/>
      <c r="M372" s="119"/>
      <c r="N372" s="119"/>
      <c r="O372" s="119"/>
      <c r="P372" s="119"/>
      <c r="Q372" s="119"/>
      <c r="R372" s="119"/>
      <c r="S372" s="119"/>
      <c r="T372" s="120"/>
      <c r="U372" s="71"/>
      <c r="V372" s="121"/>
      <c r="W372" s="122"/>
      <c r="X372" s="122"/>
      <c r="Y372" s="122"/>
      <c r="Z372" s="122"/>
      <c r="AA372" s="122"/>
      <c r="AB372" s="122"/>
      <c r="AC372" s="122"/>
      <c r="AD372" s="123"/>
      <c r="AE372" s="122"/>
      <c r="AF372" s="124"/>
      <c r="AG372" s="125"/>
      <c r="AH372" s="125"/>
      <c r="AI372" s="116"/>
      <c r="AJ372" s="114"/>
      <c r="AK372" s="114"/>
      <c r="AL372" s="112"/>
      <c r="AM372" s="126"/>
    </row>
    <row r="373" spans="2:39" ht="15.6" x14ac:dyDescent="0.3">
      <c r="B373" s="63"/>
      <c r="C373" s="81"/>
      <c r="D373" s="82"/>
      <c r="E373" s="83"/>
      <c r="F373" s="84"/>
      <c r="G373" s="84"/>
      <c r="H373" s="85" t="str">
        <f t="shared" si="5"/>
        <v/>
      </c>
      <c r="I373" s="83"/>
      <c r="J373" s="86"/>
      <c r="K373" s="71"/>
      <c r="L373" s="87"/>
      <c r="M373" s="88"/>
      <c r="N373" s="88"/>
      <c r="O373" s="88"/>
      <c r="P373" s="88"/>
      <c r="Q373" s="88"/>
      <c r="R373" s="88"/>
      <c r="S373" s="88"/>
      <c r="T373" s="89"/>
      <c r="U373" s="71"/>
      <c r="V373" s="90"/>
      <c r="W373" s="91"/>
      <c r="X373" s="91"/>
      <c r="Y373" s="91"/>
      <c r="Z373" s="91"/>
      <c r="AA373" s="91"/>
      <c r="AB373" s="91"/>
      <c r="AC373" s="91"/>
      <c r="AD373" s="92"/>
      <c r="AE373" s="91"/>
      <c r="AF373" s="93"/>
      <c r="AG373" s="94"/>
      <c r="AH373" s="94"/>
      <c r="AI373" s="85"/>
      <c r="AJ373" s="83"/>
      <c r="AK373" s="83"/>
      <c r="AL373" s="81"/>
      <c r="AM373" s="95"/>
    </row>
    <row r="374" spans="2:39" ht="15.6" x14ac:dyDescent="0.3">
      <c r="B374" s="111"/>
      <c r="C374" s="112"/>
      <c r="D374" s="113"/>
      <c r="E374" s="114"/>
      <c r="F374" s="115"/>
      <c r="G374" s="115"/>
      <c r="H374" s="116" t="str">
        <f t="shared" si="5"/>
        <v/>
      </c>
      <c r="I374" s="114"/>
      <c r="J374" s="117"/>
      <c r="K374" s="71"/>
      <c r="L374" s="118"/>
      <c r="M374" s="119"/>
      <c r="N374" s="119"/>
      <c r="O374" s="119"/>
      <c r="P374" s="119"/>
      <c r="Q374" s="119"/>
      <c r="R374" s="119"/>
      <c r="S374" s="119"/>
      <c r="T374" s="120"/>
      <c r="U374" s="71"/>
      <c r="V374" s="121"/>
      <c r="W374" s="122"/>
      <c r="X374" s="122"/>
      <c r="Y374" s="122"/>
      <c r="Z374" s="122"/>
      <c r="AA374" s="122"/>
      <c r="AB374" s="122"/>
      <c r="AC374" s="122"/>
      <c r="AD374" s="123"/>
      <c r="AE374" s="122"/>
      <c r="AF374" s="124"/>
      <c r="AG374" s="125"/>
      <c r="AH374" s="125"/>
      <c r="AI374" s="116"/>
      <c r="AJ374" s="114"/>
      <c r="AK374" s="114"/>
      <c r="AL374" s="112"/>
      <c r="AM374" s="126"/>
    </row>
    <row r="375" spans="2:39" ht="15.6" x14ac:dyDescent="0.3">
      <c r="B375" s="63"/>
      <c r="C375" s="81"/>
      <c r="D375" s="82"/>
      <c r="E375" s="83"/>
      <c r="F375" s="84"/>
      <c r="G375" s="84"/>
      <c r="H375" s="85" t="str">
        <f t="shared" si="5"/>
        <v/>
      </c>
      <c r="I375" s="83"/>
      <c r="J375" s="86"/>
      <c r="K375" s="71"/>
      <c r="L375" s="87"/>
      <c r="M375" s="88"/>
      <c r="N375" s="88"/>
      <c r="O375" s="88"/>
      <c r="P375" s="88"/>
      <c r="Q375" s="88"/>
      <c r="R375" s="88"/>
      <c r="S375" s="88"/>
      <c r="T375" s="89"/>
      <c r="U375" s="71"/>
      <c r="V375" s="90"/>
      <c r="W375" s="91"/>
      <c r="X375" s="91"/>
      <c r="Y375" s="91"/>
      <c r="Z375" s="91"/>
      <c r="AA375" s="91"/>
      <c r="AB375" s="91"/>
      <c r="AC375" s="91"/>
      <c r="AD375" s="92"/>
      <c r="AE375" s="91"/>
      <c r="AF375" s="93"/>
      <c r="AG375" s="94"/>
      <c r="AH375" s="94"/>
      <c r="AI375" s="85"/>
      <c r="AJ375" s="83"/>
      <c r="AK375" s="83"/>
      <c r="AL375" s="81"/>
      <c r="AM375" s="95"/>
    </row>
    <row r="376" spans="2:39" ht="15.6" x14ac:dyDescent="0.3">
      <c r="B376" s="111"/>
      <c r="C376" s="112"/>
      <c r="D376" s="113"/>
      <c r="E376" s="114"/>
      <c r="F376" s="115"/>
      <c r="G376" s="115"/>
      <c r="H376" s="116" t="str">
        <f t="shared" si="5"/>
        <v/>
      </c>
      <c r="I376" s="114"/>
      <c r="J376" s="117"/>
      <c r="K376" s="71"/>
      <c r="L376" s="118"/>
      <c r="M376" s="119"/>
      <c r="N376" s="119"/>
      <c r="O376" s="119"/>
      <c r="P376" s="119"/>
      <c r="Q376" s="119"/>
      <c r="R376" s="119"/>
      <c r="S376" s="119"/>
      <c r="T376" s="120"/>
      <c r="U376" s="71"/>
      <c r="V376" s="121"/>
      <c r="W376" s="122"/>
      <c r="X376" s="122"/>
      <c r="Y376" s="122"/>
      <c r="Z376" s="122"/>
      <c r="AA376" s="122"/>
      <c r="AB376" s="122"/>
      <c r="AC376" s="122"/>
      <c r="AD376" s="123"/>
      <c r="AE376" s="122"/>
      <c r="AF376" s="124"/>
      <c r="AG376" s="125"/>
      <c r="AH376" s="125"/>
      <c r="AI376" s="116"/>
      <c r="AJ376" s="114"/>
      <c r="AK376" s="114"/>
      <c r="AL376" s="112"/>
      <c r="AM376" s="126"/>
    </row>
    <row r="377" spans="2:39" ht="15.6" x14ac:dyDescent="0.3">
      <c r="B377" s="63"/>
      <c r="C377" s="81"/>
      <c r="D377" s="82"/>
      <c r="E377" s="83"/>
      <c r="F377" s="84"/>
      <c r="G377" s="84"/>
      <c r="H377" s="85" t="str">
        <f t="shared" si="5"/>
        <v/>
      </c>
      <c r="I377" s="83"/>
      <c r="J377" s="86"/>
      <c r="K377" s="71"/>
      <c r="L377" s="87"/>
      <c r="M377" s="88"/>
      <c r="N377" s="88"/>
      <c r="O377" s="88"/>
      <c r="P377" s="88"/>
      <c r="Q377" s="88"/>
      <c r="R377" s="88"/>
      <c r="S377" s="88"/>
      <c r="T377" s="89"/>
      <c r="U377" s="71"/>
      <c r="V377" s="90"/>
      <c r="W377" s="91"/>
      <c r="X377" s="91"/>
      <c r="Y377" s="91"/>
      <c r="Z377" s="91"/>
      <c r="AA377" s="91"/>
      <c r="AB377" s="91"/>
      <c r="AC377" s="91"/>
      <c r="AD377" s="92"/>
      <c r="AE377" s="91"/>
      <c r="AF377" s="93"/>
      <c r="AG377" s="94"/>
      <c r="AH377" s="94"/>
      <c r="AI377" s="85"/>
      <c r="AJ377" s="83"/>
      <c r="AK377" s="83"/>
      <c r="AL377" s="81"/>
      <c r="AM377" s="95"/>
    </row>
    <row r="378" spans="2:39" ht="15.6" x14ac:dyDescent="0.3">
      <c r="B378" s="111"/>
      <c r="C378" s="112"/>
      <c r="D378" s="113"/>
      <c r="E378" s="114"/>
      <c r="F378" s="115"/>
      <c r="G378" s="115"/>
      <c r="H378" s="116" t="str">
        <f t="shared" si="5"/>
        <v/>
      </c>
      <c r="I378" s="114"/>
      <c r="J378" s="117"/>
      <c r="K378" s="71"/>
      <c r="L378" s="118"/>
      <c r="M378" s="119"/>
      <c r="N378" s="119"/>
      <c r="O378" s="119"/>
      <c r="P378" s="119"/>
      <c r="Q378" s="119"/>
      <c r="R378" s="119"/>
      <c r="S378" s="119"/>
      <c r="T378" s="120"/>
      <c r="U378" s="71"/>
      <c r="V378" s="121"/>
      <c r="W378" s="122"/>
      <c r="X378" s="122"/>
      <c r="Y378" s="122"/>
      <c r="Z378" s="122"/>
      <c r="AA378" s="122"/>
      <c r="AB378" s="122"/>
      <c r="AC378" s="122"/>
      <c r="AD378" s="123"/>
      <c r="AE378" s="122"/>
      <c r="AF378" s="124"/>
      <c r="AG378" s="125"/>
      <c r="AH378" s="125"/>
      <c r="AI378" s="116"/>
      <c r="AJ378" s="114"/>
      <c r="AK378" s="114"/>
      <c r="AL378" s="112"/>
      <c r="AM378" s="126"/>
    </row>
    <row r="379" spans="2:39" ht="15.6" x14ac:dyDescent="0.3">
      <c r="B379" s="63"/>
      <c r="C379" s="81"/>
      <c r="D379" s="82"/>
      <c r="E379" s="83"/>
      <c r="F379" s="84"/>
      <c r="G379" s="84"/>
      <c r="H379" s="85" t="str">
        <f t="shared" si="5"/>
        <v/>
      </c>
      <c r="I379" s="83"/>
      <c r="J379" s="86"/>
      <c r="K379" s="71"/>
      <c r="L379" s="87"/>
      <c r="M379" s="88"/>
      <c r="N379" s="88"/>
      <c r="O379" s="88"/>
      <c r="P379" s="88"/>
      <c r="Q379" s="88"/>
      <c r="R379" s="88"/>
      <c r="S379" s="88"/>
      <c r="T379" s="89"/>
      <c r="U379" s="71"/>
      <c r="V379" s="90"/>
      <c r="W379" s="91"/>
      <c r="X379" s="91"/>
      <c r="Y379" s="91"/>
      <c r="Z379" s="91"/>
      <c r="AA379" s="91"/>
      <c r="AB379" s="91"/>
      <c r="AC379" s="91"/>
      <c r="AD379" s="92"/>
      <c r="AE379" s="91"/>
      <c r="AF379" s="93"/>
      <c r="AG379" s="94"/>
      <c r="AH379" s="94"/>
      <c r="AI379" s="85"/>
      <c r="AJ379" s="83"/>
      <c r="AK379" s="83"/>
      <c r="AL379" s="81"/>
      <c r="AM379" s="95"/>
    </row>
    <row r="380" spans="2:39" ht="15.6" x14ac:dyDescent="0.3">
      <c r="B380" s="111"/>
      <c r="C380" s="112"/>
      <c r="D380" s="113"/>
      <c r="E380" s="114"/>
      <c r="F380" s="115"/>
      <c r="G380" s="115"/>
      <c r="H380" s="116" t="str">
        <f t="shared" si="5"/>
        <v/>
      </c>
      <c r="I380" s="114"/>
      <c r="J380" s="117"/>
      <c r="K380" s="71"/>
      <c r="L380" s="118"/>
      <c r="M380" s="119"/>
      <c r="N380" s="119"/>
      <c r="O380" s="119"/>
      <c r="P380" s="119"/>
      <c r="Q380" s="119"/>
      <c r="R380" s="119"/>
      <c r="S380" s="119"/>
      <c r="T380" s="120"/>
      <c r="U380" s="71"/>
      <c r="V380" s="121"/>
      <c r="W380" s="122"/>
      <c r="X380" s="122"/>
      <c r="Y380" s="122"/>
      <c r="Z380" s="122"/>
      <c r="AA380" s="122"/>
      <c r="AB380" s="122"/>
      <c r="AC380" s="122"/>
      <c r="AD380" s="123"/>
      <c r="AE380" s="122"/>
      <c r="AF380" s="124"/>
      <c r="AG380" s="125"/>
      <c r="AH380" s="125"/>
      <c r="AI380" s="116"/>
      <c r="AJ380" s="114"/>
      <c r="AK380" s="114"/>
      <c r="AL380" s="112"/>
      <c r="AM380" s="126"/>
    </row>
    <row r="381" spans="2:39" ht="15.6" x14ac:dyDescent="0.3">
      <c r="B381" s="63"/>
      <c r="C381" s="81"/>
      <c r="D381" s="82"/>
      <c r="E381" s="83"/>
      <c r="F381" s="84"/>
      <c r="G381" s="84"/>
      <c r="H381" s="85" t="str">
        <f t="shared" si="5"/>
        <v/>
      </c>
      <c r="I381" s="83"/>
      <c r="J381" s="86"/>
      <c r="K381" s="71"/>
      <c r="L381" s="87"/>
      <c r="M381" s="88"/>
      <c r="N381" s="88"/>
      <c r="O381" s="88"/>
      <c r="P381" s="88"/>
      <c r="Q381" s="88"/>
      <c r="R381" s="88"/>
      <c r="S381" s="88"/>
      <c r="T381" s="89"/>
      <c r="U381" s="71"/>
      <c r="V381" s="90"/>
      <c r="W381" s="91"/>
      <c r="X381" s="91"/>
      <c r="Y381" s="91"/>
      <c r="Z381" s="91"/>
      <c r="AA381" s="91"/>
      <c r="AB381" s="91"/>
      <c r="AC381" s="91"/>
      <c r="AD381" s="92"/>
      <c r="AE381" s="91"/>
      <c r="AF381" s="93"/>
      <c r="AG381" s="94"/>
      <c r="AH381" s="94"/>
      <c r="AI381" s="85"/>
      <c r="AJ381" s="83"/>
      <c r="AK381" s="83"/>
      <c r="AL381" s="81"/>
      <c r="AM381" s="95"/>
    </row>
    <row r="382" spans="2:39" ht="15.6" x14ac:dyDescent="0.3">
      <c r="B382" s="111"/>
      <c r="C382" s="112"/>
      <c r="D382" s="113"/>
      <c r="E382" s="114"/>
      <c r="F382" s="115"/>
      <c r="G382" s="115"/>
      <c r="H382" s="116" t="str">
        <f t="shared" si="5"/>
        <v/>
      </c>
      <c r="I382" s="114"/>
      <c r="J382" s="117"/>
      <c r="K382" s="71"/>
      <c r="L382" s="118"/>
      <c r="M382" s="119"/>
      <c r="N382" s="119"/>
      <c r="O382" s="119"/>
      <c r="P382" s="119"/>
      <c r="Q382" s="119"/>
      <c r="R382" s="119"/>
      <c r="S382" s="119"/>
      <c r="T382" s="120"/>
      <c r="U382" s="71"/>
      <c r="V382" s="121"/>
      <c r="W382" s="122"/>
      <c r="X382" s="122"/>
      <c r="Y382" s="122"/>
      <c r="Z382" s="122"/>
      <c r="AA382" s="122"/>
      <c r="AB382" s="122"/>
      <c r="AC382" s="122"/>
      <c r="AD382" s="123"/>
      <c r="AE382" s="122"/>
      <c r="AF382" s="124"/>
      <c r="AG382" s="125"/>
      <c r="AH382" s="125"/>
      <c r="AI382" s="116"/>
      <c r="AJ382" s="114"/>
      <c r="AK382" s="114"/>
      <c r="AL382" s="112"/>
      <c r="AM382" s="126"/>
    </row>
    <row r="383" spans="2:39" ht="15.6" x14ac:dyDescent="0.3">
      <c r="B383" s="63"/>
      <c r="C383" s="81"/>
      <c r="D383" s="82"/>
      <c r="E383" s="83"/>
      <c r="F383" s="84"/>
      <c r="G383" s="84"/>
      <c r="H383" s="85" t="str">
        <f t="shared" si="5"/>
        <v/>
      </c>
      <c r="I383" s="83"/>
      <c r="J383" s="86"/>
      <c r="K383" s="71"/>
      <c r="L383" s="87"/>
      <c r="M383" s="88"/>
      <c r="N383" s="88"/>
      <c r="O383" s="88"/>
      <c r="P383" s="88"/>
      <c r="Q383" s="88"/>
      <c r="R383" s="88"/>
      <c r="S383" s="88"/>
      <c r="T383" s="89"/>
      <c r="U383" s="71"/>
      <c r="V383" s="90"/>
      <c r="W383" s="91"/>
      <c r="X383" s="91"/>
      <c r="Y383" s="91"/>
      <c r="Z383" s="91"/>
      <c r="AA383" s="91"/>
      <c r="AB383" s="91"/>
      <c r="AC383" s="91"/>
      <c r="AD383" s="92"/>
      <c r="AE383" s="91"/>
      <c r="AF383" s="93"/>
      <c r="AG383" s="94"/>
      <c r="AH383" s="94"/>
      <c r="AI383" s="85"/>
      <c r="AJ383" s="83"/>
      <c r="AK383" s="83"/>
      <c r="AL383" s="81"/>
      <c r="AM383" s="95"/>
    </row>
    <row r="384" spans="2:39" ht="15.6" x14ac:dyDescent="0.3">
      <c r="B384" s="111"/>
      <c r="C384" s="112"/>
      <c r="D384" s="113"/>
      <c r="E384" s="114"/>
      <c r="F384" s="115"/>
      <c r="G384" s="115"/>
      <c r="H384" s="116" t="str">
        <f t="shared" si="5"/>
        <v/>
      </c>
      <c r="I384" s="114"/>
      <c r="J384" s="117"/>
      <c r="K384" s="71"/>
      <c r="L384" s="118"/>
      <c r="M384" s="119"/>
      <c r="N384" s="119"/>
      <c r="O384" s="119"/>
      <c r="P384" s="119"/>
      <c r="Q384" s="119"/>
      <c r="R384" s="119"/>
      <c r="S384" s="119"/>
      <c r="T384" s="120"/>
      <c r="U384" s="71"/>
      <c r="V384" s="121"/>
      <c r="W384" s="122"/>
      <c r="X384" s="122"/>
      <c r="Y384" s="122"/>
      <c r="Z384" s="122"/>
      <c r="AA384" s="122"/>
      <c r="AB384" s="122"/>
      <c r="AC384" s="122"/>
      <c r="AD384" s="123"/>
      <c r="AE384" s="122"/>
      <c r="AF384" s="124"/>
      <c r="AG384" s="125"/>
      <c r="AH384" s="125"/>
      <c r="AI384" s="116"/>
      <c r="AJ384" s="114"/>
      <c r="AK384" s="114"/>
      <c r="AL384" s="112"/>
      <c r="AM384" s="126"/>
    </row>
    <row r="385" spans="2:39" ht="15.6" x14ac:dyDescent="0.3">
      <c r="B385" s="63"/>
      <c r="C385" s="81"/>
      <c r="D385" s="82"/>
      <c r="E385" s="83"/>
      <c r="F385" s="84"/>
      <c r="G385" s="84"/>
      <c r="H385" s="85" t="str">
        <f t="shared" si="5"/>
        <v/>
      </c>
      <c r="I385" s="83"/>
      <c r="J385" s="86"/>
      <c r="K385" s="71"/>
      <c r="L385" s="87"/>
      <c r="M385" s="88"/>
      <c r="N385" s="88"/>
      <c r="O385" s="88"/>
      <c r="P385" s="88"/>
      <c r="Q385" s="88"/>
      <c r="R385" s="88"/>
      <c r="S385" s="88"/>
      <c r="T385" s="89"/>
      <c r="U385" s="71"/>
      <c r="V385" s="90"/>
      <c r="W385" s="91"/>
      <c r="X385" s="91"/>
      <c r="Y385" s="91"/>
      <c r="Z385" s="91"/>
      <c r="AA385" s="91"/>
      <c r="AB385" s="91"/>
      <c r="AC385" s="91"/>
      <c r="AD385" s="92"/>
      <c r="AE385" s="91"/>
      <c r="AF385" s="93"/>
      <c r="AG385" s="94"/>
      <c r="AH385" s="94"/>
      <c r="AI385" s="85"/>
      <c r="AJ385" s="83"/>
      <c r="AK385" s="83"/>
      <c r="AL385" s="81"/>
      <c r="AM385" s="95"/>
    </row>
    <row r="386" spans="2:39" ht="15.6" x14ac:dyDescent="0.3">
      <c r="B386" s="111"/>
      <c r="C386" s="112"/>
      <c r="D386" s="113"/>
      <c r="E386" s="114"/>
      <c r="F386" s="115"/>
      <c r="G386" s="115"/>
      <c r="H386" s="116" t="str">
        <f t="shared" si="5"/>
        <v/>
      </c>
      <c r="I386" s="114"/>
      <c r="J386" s="117"/>
      <c r="K386" s="71"/>
      <c r="L386" s="118"/>
      <c r="M386" s="119"/>
      <c r="N386" s="119"/>
      <c r="O386" s="119"/>
      <c r="P386" s="119"/>
      <c r="Q386" s="119"/>
      <c r="R386" s="119"/>
      <c r="S386" s="119"/>
      <c r="T386" s="120"/>
      <c r="U386" s="71"/>
      <c r="V386" s="121"/>
      <c r="W386" s="122"/>
      <c r="X386" s="122"/>
      <c r="Y386" s="122"/>
      <c r="Z386" s="122"/>
      <c r="AA386" s="122"/>
      <c r="AB386" s="122"/>
      <c r="AC386" s="122"/>
      <c r="AD386" s="123"/>
      <c r="AE386" s="122"/>
      <c r="AF386" s="124"/>
      <c r="AG386" s="125"/>
      <c r="AH386" s="125"/>
      <c r="AI386" s="116"/>
      <c r="AJ386" s="114"/>
      <c r="AK386" s="114"/>
      <c r="AL386" s="112"/>
      <c r="AM386" s="126"/>
    </row>
    <row r="387" spans="2:39" ht="15.6" x14ac:dyDescent="0.3">
      <c r="B387" s="63"/>
      <c r="C387" s="81"/>
      <c r="D387" s="82"/>
      <c r="E387" s="83"/>
      <c r="F387" s="84"/>
      <c r="G387" s="84"/>
      <c r="H387" s="85" t="str">
        <f t="shared" si="5"/>
        <v/>
      </c>
      <c r="I387" s="83"/>
      <c r="J387" s="86"/>
      <c r="K387" s="71"/>
      <c r="L387" s="87"/>
      <c r="M387" s="88"/>
      <c r="N387" s="88"/>
      <c r="O387" s="88"/>
      <c r="P387" s="88"/>
      <c r="Q387" s="88"/>
      <c r="R387" s="88"/>
      <c r="S387" s="88"/>
      <c r="T387" s="89"/>
      <c r="U387" s="71"/>
      <c r="V387" s="90"/>
      <c r="W387" s="91"/>
      <c r="X387" s="91"/>
      <c r="Y387" s="91"/>
      <c r="Z387" s="91"/>
      <c r="AA387" s="91"/>
      <c r="AB387" s="91"/>
      <c r="AC387" s="91"/>
      <c r="AD387" s="92"/>
      <c r="AE387" s="91"/>
      <c r="AF387" s="93"/>
      <c r="AG387" s="94"/>
      <c r="AH387" s="94"/>
      <c r="AI387" s="85"/>
      <c r="AJ387" s="83"/>
      <c r="AK387" s="83"/>
      <c r="AL387" s="81"/>
      <c r="AM387" s="95"/>
    </row>
    <row r="388" spans="2:39" ht="15.6" x14ac:dyDescent="0.3">
      <c r="B388" s="111"/>
      <c r="C388" s="112"/>
      <c r="D388" s="113"/>
      <c r="E388" s="114"/>
      <c r="F388" s="115"/>
      <c r="G388" s="115"/>
      <c r="H388" s="116" t="str">
        <f t="shared" si="5"/>
        <v/>
      </c>
      <c r="I388" s="114"/>
      <c r="J388" s="117"/>
      <c r="K388" s="71"/>
      <c r="L388" s="118"/>
      <c r="M388" s="119"/>
      <c r="N388" s="119"/>
      <c r="O388" s="119"/>
      <c r="P388" s="119"/>
      <c r="Q388" s="119"/>
      <c r="R388" s="119"/>
      <c r="S388" s="119"/>
      <c r="T388" s="120"/>
      <c r="U388" s="71"/>
      <c r="V388" s="121"/>
      <c r="W388" s="122"/>
      <c r="X388" s="122"/>
      <c r="Y388" s="122"/>
      <c r="Z388" s="122"/>
      <c r="AA388" s="122"/>
      <c r="AB388" s="122"/>
      <c r="AC388" s="122"/>
      <c r="AD388" s="123"/>
      <c r="AE388" s="122"/>
      <c r="AF388" s="124"/>
      <c r="AG388" s="125"/>
      <c r="AH388" s="125"/>
      <c r="AI388" s="116"/>
      <c r="AJ388" s="114"/>
      <c r="AK388" s="114"/>
      <c r="AL388" s="112"/>
      <c r="AM388" s="126"/>
    </row>
    <row r="389" spans="2:39" ht="15.6" x14ac:dyDescent="0.3">
      <c r="B389" s="63"/>
      <c r="C389" s="81"/>
      <c r="D389" s="82"/>
      <c r="E389" s="83"/>
      <c r="F389" s="84"/>
      <c r="G389" s="84"/>
      <c r="H389" s="85" t="str">
        <f t="shared" si="5"/>
        <v/>
      </c>
      <c r="I389" s="83"/>
      <c r="J389" s="86"/>
      <c r="K389" s="71"/>
      <c r="L389" s="87"/>
      <c r="M389" s="88"/>
      <c r="N389" s="88"/>
      <c r="O389" s="88"/>
      <c r="P389" s="88"/>
      <c r="Q389" s="88"/>
      <c r="R389" s="88"/>
      <c r="S389" s="88"/>
      <c r="T389" s="89"/>
      <c r="U389" s="71"/>
      <c r="V389" s="90"/>
      <c r="W389" s="91"/>
      <c r="X389" s="91"/>
      <c r="Y389" s="91"/>
      <c r="Z389" s="91"/>
      <c r="AA389" s="91"/>
      <c r="AB389" s="91"/>
      <c r="AC389" s="91"/>
      <c r="AD389" s="92"/>
      <c r="AE389" s="91"/>
      <c r="AF389" s="93"/>
      <c r="AG389" s="94"/>
      <c r="AH389" s="94"/>
      <c r="AI389" s="85"/>
      <c r="AJ389" s="83"/>
      <c r="AK389" s="83"/>
      <c r="AL389" s="81"/>
      <c r="AM389" s="95"/>
    </row>
    <row r="390" spans="2:39" ht="15.6" x14ac:dyDescent="0.3">
      <c r="B390" s="111"/>
      <c r="C390" s="112"/>
      <c r="D390" s="113"/>
      <c r="E390" s="114"/>
      <c r="F390" s="115"/>
      <c r="G390" s="115"/>
      <c r="H390" s="116" t="str">
        <f t="shared" si="5"/>
        <v/>
      </c>
      <c r="I390" s="114"/>
      <c r="J390" s="117"/>
      <c r="K390" s="71"/>
      <c r="L390" s="118"/>
      <c r="M390" s="119"/>
      <c r="N390" s="119"/>
      <c r="O390" s="119"/>
      <c r="P390" s="119"/>
      <c r="Q390" s="119"/>
      <c r="R390" s="119"/>
      <c r="S390" s="119"/>
      <c r="T390" s="120"/>
      <c r="U390" s="71"/>
      <c r="V390" s="121"/>
      <c r="W390" s="122"/>
      <c r="X390" s="122"/>
      <c r="Y390" s="122"/>
      <c r="Z390" s="122"/>
      <c r="AA390" s="122"/>
      <c r="AB390" s="122"/>
      <c r="AC390" s="122"/>
      <c r="AD390" s="123"/>
      <c r="AE390" s="122"/>
      <c r="AF390" s="124"/>
      <c r="AG390" s="125"/>
      <c r="AH390" s="125"/>
      <c r="AI390" s="116"/>
      <c r="AJ390" s="114"/>
      <c r="AK390" s="114"/>
      <c r="AL390" s="112"/>
      <c r="AM390" s="126"/>
    </row>
    <row r="391" spans="2:39" ht="15.6" x14ac:dyDescent="0.3">
      <c r="B391" s="63"/>
      <c r="C391" s="81"/>
      <c r="D391" s="82"/>
      <c r="E391" s="83"/>
      <c r="F391" s="84"/>
      <c r="G391" s="84"/>
      <c r="H391" s="85" t="str">
        <f t="shared" si="5"/>
        <v/>
      </c>
      <c r="I391" s="83"/>
      <c r="J391" s="86"/>
      <c r="K391" s="71"/>
      <c r="L391" s="87"/>
      <c r="M391" s="88"/>
      <c r="N391" s="88"/>
      <c r="O391" s="88"/>
      <c r="P391" s="88"/>
      <c r="Q391" s="88"/>
      <c r="R391" s="88"/>
      <c r="S391" s="88"/>
      <c r="T391" s="89"/>
      <c r="U391" s="71"/>
      <c r="V391" s="90"/>
      <c r="W391" s="91"/>
      <c r="X391" s="91"/>
      <c r="Y391" s="91"/>
      <c r="Z391" s="91"/>
      <c r="AA391" s="91"/>
      <c r="AB391" s="91"/>
      <c r="AC391" s="91"/>
      <c r="AD391" s="92"/>
      <c r="AE391" s="91"/>
      <c r="AF391" s="93"/>
      <c r="AG391" s="94"/>
      <c r="AH391" s="94"/>
      <c r="AI391" s="85"/>
      <c r="AJ391" s="83"/>
      <c r="AK391" s="83"/>
      <c r="AL391" s="81"/>
      <c r="AM391" s="95"/>
    </row>
    <row r="392" spans="2:39" ht="15.6" x14ac:dyDescent="0.3">
      <c r="B392" s="111"/>
      <c r="C392" s="112"/>
      <c r="D392" s="113"/>
      <c r="E392" s="114"/>
      <c r="F392" s="115"/>
      <c r="G392" s="115"/>
      <c r="H392" s="116" t="str">
        <f t="shared" ref="H392:H455" si="6">IF(B392="","",IFERROR(F392/G392,""))</f>
        <v/>
      </c>
      <c r="I392" s="114"/>
      <c r="J392" s="117"/>
      <c r="K392" s="71"/>
      <c r="L392" s="118"/>
      <c r="M392" s="119"/>
      <c r="N392" s="119"/>
      <c r="O392" s="119"/>
      <c r="P392" s="119"/>
      <c r="Q392" s="119"/>
      <c r="R392" s="119"/>
      <c r="S392" s="119"/>
      <c r="T392" s="120"/>
      <c r="U392" s="71"/>
      <c r="V392" s="121"/>
      <c r="W392" s="122"/>
      <c r="X392" s="122"/>
      <c r="Y392" s="122"/>
      <c r="Z392" s="122"/>
      <c r="AA392" s="122"/>
      <c r="AB392" s="122"/>
      <c r="AC392" s="122"/>
      <c r="AD392" s="123"/>
      <c r="AE392" s="122"/>
      <c r="AF392" s="124"/>
      <c r="AG392" s="125"/>
      <c r="AH392" s="125"/>
      <c r="AI392" s="116"/>
      <c r="AJ392" s="114"/>
      <c r="AK392" s="114"/>
      <c r="AL392" s="112"/>
      <c r="AM392" s="126"/>
    </row>
    <row r="393" spans="2:39" ht="15.6" x14ac:dyDescent="0.3">
      <c r="B393" s="63"/>
      <c r="C393" s="81"/>
      <c r="D393" s="82"/>
      <c r="E393" s="83"/>
      <c r="F393" s="84"/>
      <c r="G393" s="84"/>
      <c r="H393" s="85" t="str">
        <f t="shared" si="6"/>
        <v/>
      </c>
      <c r="I393" s="83"/>
      <c r="J393" s="86"/>
      <c r="K393" s="71"/>
      <c r="L393" s="87"/>
      <c r="M393" s="88"/>
      <c r="N393" s="88"/>
      <c r="O393" s="88"/>
      <c r="P393" s="88"/>
      <c r="Q393" s="88"/>
      <c r="R393" s="88"/>
      <c r="S393" s="88"/>
      <c r="T393" s="89"/>
      <c r="U393" s="71"/>
      <c r="V393" s="90"/>
      <c r="W393" s="91"/>
      <c r="X393" s="91"/>
      <c r="Y393" s="91"/>
      <c r="Z393" s="91"/>
      <c r="AA393" s="91"/>
      <c r="AB393" s="91"/>
      <c r="AC393" s="91"/>
      <c r="AD393" s="92"/>
      <c r="AE393" s="91"/>
      <c r="AF393" s="93"/>
      <c r="AG393" s="94"/>
      <c r="AH393" s="94"/>
      <c r="AI393" s="85"/>
      <c r="AJ393" s="83"/>
      <c r="AK393" s="83"/>
      <c r="AL393" s="81"/>
      <c r="AM393" s="95"/>
    </row>
    <row r="394" spans="2:39" ht="15.6" x14ac:dyDescent="0.3">
      <c r="B394" s="111"/>
      <c r="C394" s="112"/>
      <c r="D394" s="113"/>
      <c r="E394" s="114"/>
      <c r="F394" s="115"/>
      <c r="G394" s="115"/>
      <c r="H394" s="116" t="str">
        <f t="shared" si="6"/>
        <v/>
      </c>
      <c r="I394" s="114"/>
      <c r="J394" s="117"/>
      <c r="K394" s="71"/>
      <c r="L394" s="118"/>
      <c r="M394" s="119"/>
      <c r="N394" s="119"/>
      <c r="O394" s="119"/>
      <c r="P394" s="119"/>
      <c r="Q394" s="119"/>
      <c r="R394" s="119"/>
      <c r="S394" s="119"/>
      <c r="T394" s="120"/>
      <c r="U394" s="71"/>
      <c r="V394" s="121"/>
      <c r="W394" s="122"/>
      <c r="X394" s="122"/>
      <c r="Y394" s="122"/>
      <c r="Z394" s="122"/>
      <c r="AA394" s="122"/>
      <c r="AB394" s="122"/>
      <c r="AC394" s="122"/>
      <c r="AD394" s="123"/>
      <c r="AE394" s="122"/>
      <c r="AF394" s="124"/>
      <c r="AG394" s="125"/>
      <c r="AH394" s="125"/>
      <c r="AI394" s="116"/>
      <c r="AJ394" s="114"/>
      <c r="AK394" s="114"/>
      <c r="AL394" s="112"/>
      <c r="AM394" s="126"/>
    </row>
    <row r="395" spans="2:39" ht="15.6" x14ac:dyDescent="0.3">
      <c r="B395" s="63"/>
      <c r="C395" s="81"/>
      <c r="D395" s="82"/>
      <c r="E395" s="83"/>
      <c r="F395" s="84"/>
      <c r="G395" s="84"/>
      <c r="H395" s="85" t="str">
        <f t="shared" si="6"/>
        <v/>
      </c>
      <c r="I395" s="83"/>
      <c r="J395" s="86"/>
      <c r="K395" s="71"/>
      <c r="L395" s="87"/>
      <c r="M395" s="88"/>
      <c r="N395" s="88"/>
      <c r="O395" s="88"/>
      <c r="P395" s="88"/>
      <c r="Q395" s="88"/>
      <c r="R395" s="88"/>
      <c r="S395" s="88"/>
      <c r="T395" s="89"/>
      <c r="U395" s="71"/>
      <c r="V395" s="90"/>
      <c r="W395" s="91"/>
      <c r="X395" s="91"/>
      <c r="Y395" s="91"/>
      <c r="Z395" s="91"/>
      <c r="AA395" s="91"/>
      <c r="AB395" s="91"/>
      <c r="AC395" s="91"/>
      <c r="AD395" s="92"/>
      <c r="AE395" s="91"/>
      <c r="AF395" s="93"/>
      <c r="AG395" s="94"/>
      <c r="AH395" s="94"/>
      <c r="AI395" s="85"/>
      <c r="AJ395" s="83"/>
      <c r="AK395" s="83"/>
      <c r="AL395" s="81"/>
      <c r="AM395" s="95"/>
    </row>
    <row r="396" spans="2:39" ht="15.6" x14ac:dyDescent="0.3">
      <c r="B396" s="111"/>
      <c r="C396" s="112"/>
      <c r="D396" s="113"/>
      <c r="E396" s="114"/>
      <c r="F396" s="115"/>
      <c r="G396" s="115"/>
      <c r="H396" s="116" t="str">
        <f t="shared" si="6"/>
        <v/>
      </c>
      <c r="I396" s="114"/>
      <c r="J396" s="117"/>
      <c r="K396" s="71"/>
      <c r="L396" s="118"/>
      <c r="M396" s="119"/>
      <c r="N396" s="119"/>
      <c r="O396" s="119"/>
      <c r="P396" s="119"/>
      <c r="Q396" s="119"/>
      <c r="R396" s="119"/>
      <c r="S396" s="119"/>
      <c r="T396" s="120"/>
      <c r="U396" s="71"/>
      <c r="V396" s="121"/>
      <c r="W396" s="122"/>
      <c r="X396" s="122"/>
      <c r="Y396" s="122"/>
      <c r="Z396" s="122"/>
      <c r="AA396" s="122"/>
      <c r="AB396" s="122"/>
      <c r="AC396" s="122"/>
      <c r="AD396" s="123"/>
      <c r="AE396" s="122"/>
      <c r="AF396" s="124"/>
      <c r="AG396" s="125"/>
      <c r="AH396" s="125"/>
      <c r="AI396" s="116"/>
      <c r="AJ396" s="114"/>
      <c r="AK396" s="114"/>
      <c r="AL396" s="112"/>
      <c r="AM396" s="126"/>
    </row>
    <row r="397" spans="2:39" ht="15.6" x14ac:dyDescent="0.3">
      <c r="B397" s="63"/>
      <c r="C397" s="81"/>
      <c r="D397" s="82"/>
      <c r="E397" s="83"/>
      <c r="F397" s="84"/>
      <c r="G397" s="84"/>
      <c r="H397" s="85" t="str">
        <f t="shared" si="6"/>
        <v/>
      </c>
      <c r="I397" s="83"/>
      <c r="J397" s="86"/>
      <c r="K397" s="71"/>
      <c r="L397" s="87"/>
      <c r="M397" s="88"/>
      <c r="N397" s="88"/>
      <c r="O397" s="88"/>
      <c r="P397" s="88"/>
      <c r="Q397" s="88"/>
      <c r="R397" s="88"/>
      <c r="S397" s="88"/>
      <c r="T397" s="89"/>
      <c r="U397" s="71"/>
      <c r="V397" s="90"/>
      <c r="W397" s="91"/>
      <c r="X397" s="91"/>
      <c r="Y397" s="91"/>
      <c r="Z397" s="91"/>
      <c r="AA397" s="91"/>
      <c r="AB397" s="91"/>
      <c r="AC397" s="91"/>
      <c r="AD397" s="92"/>
      <c r="AE397" s="91"/>
      <c r="AF397" s="93"/>
      <c r="AG397" s="94"/>
      <c r="AH397" s="94"/>
      <c r="AI397" s="85"/>
      <c r="AJ397" s="83"/>
      <c r="AK397" s="83"/>
      <c r="AL397" s="81"/>
      <c r="AM397" s="95"/>
    </row>
    <row r="398" spans="2:39" ht="15.6" x14ac:dyDescent="0.3">
      <c r="B398" s="111"/>
      <c r="C398" s="112"/>
      <c r="D398" s="113"/>
      <c r="E398" s="114"/>
      <c r="F398" s="115"/>
      <c r="G398" s="115"/>
      <c r="H398" s="116" t="str">
        <f t="shared" si="6"/>
        <v/>
      </c>
      <c r="I398" s="114"/>
      <c r="J398" s="117"/>
      <c r="K398" s="71"/>
      <c r="L398" s="118"/>
      <c r="M398" s="119"/>
      <c r="N398" s="119"/>
      <c r="O398" s="119"/>
      <c r="P398" s="119"/>
      <c r="Q398" s="119"/>
      <c r="R398" s="119"/>
      <c r="S398" s="119"/>
      <c r="T398" s="120"/>
      <c r="U398" s="71"/>
      <c r="V398" s="121"/>
      <c r="W398" s="122"/>
      <c r="X398" s="122"/>
      <c r="Y398" s="122"/>
      <c r="Z398" s="122"/>
      <c r="AA398" s="122"/>
      <c r="AB398" s="122"/>
      <c r="AC398" s="122"/>
      <c r="AD398" s="123"/>
      <c r="AE398" s="122"/>
      <c r="AF398" s="124"/>
      <c r="AG398" s="125"/>
      <c r="AH398" s="125"/>
      <c r="AI398" s="116"/>
      <c r="AJ398" s="114"/>
      <c r="AK398" s="114"/>
      <c r="AL398" s="112"/>
      <c r="AM398" s="126"/>
    </row>
    <row r="399" spans="2:39" ht="15.6" x14ac:dyDescent="0.3">
      <c r="B399" s="63"/>
      <c r="C399" s="81"/>
      <c r="D399" s="82"/>
      <c r="E399" s="83"/>
      <c r="F399" s="84"/>
      <c r="G399" s="84"/>
      <c r="H399" s="85" t="str">
        <f t="shared" si="6"/>
        <v/>
      </c>
      <c r="I399" s="83"/>
      <c r="J399" s="86"/>
      <c r="K399" s="71"/>
      <c r="L399" s="87"/>
      <c r="M399" s="88"/>
      <c r="N399" s="88"/>
      <c r="O399" s="88"/>
      <c r="P399" s="88"/>
      <c r="Q399" s="88"/>
      <c r="R399" s="88"/>
      <c r="S399" s="88"/>
      <c r="T399" s="89"/>
      <c r="U399" s="71"/>
      <c r="V399" s="90"/>
      <c r="W399" s="91"/>
      <c r="X399" s="91"/>
      <c r="Y399" s="91"/>
      <c r="Z399" s="91"/>
      <c r="AA399" s="91"/>
      <c r="AB399" s="91"/>
      <c r="AC399" s="91"/>
      <c r="AD399" s="92"/>
      <c r="AE399" s="91"/>
      <c r="AF399" s="93"/>
      <c r="AG399" s="94"/>
      <c r="AH399" s="94"/>
      <c r="AI399" s="85"/>
      <c r="AJ399" s="83"/>
      <c r="AK399" s="83"/>
      <c r="AL399" s="81"/>
      <c r="AM399" s="95"/>
    </row>
    <row r="400" spans="2:39" ht="15.6" x14ac:dyDescent="0.3">
      <c r="B400" s="111"/>
      <c r="C400" s="112"/>
      <c r="D400" s="113"/>
      <c r="E400" s="114"/>
      <c r="F400" s="115"/>
      <c r="G400" s="115"/>
      <c r="H400" s="116" t="str">
        <f t="shared" si="6"/>
        <v/>
      </c>
      <c r="I400" s="114"/>
      <c r="J400" s="117"/>
      <c r="K400" s="71"/>
      <c r="L400" s="118"/>
      <c r="M400" s="119"/>
      <c r="N400" s="119"/>
      <c r="O400" s="119"/>
      <c r="P400" s="119"/>
      <c r="Q400" s="119"/>
      <c r="R400" s="119"/>
      <c r="S400" s="119"/>
      <c r="T400" s="120"/>
      <c r="U400" s="71"/>
      <c r="V400" s="121"/>
      <c r="W400" s="122"/>
      <c r="X400" s="122"/>
      <c r="Y400" s="122"/>
      <c r="Z400" s="122"/>
      <c r="AA400" s="122"/>
      <c r="AB400" s="122"/>
      <c r="AC400" s="122"/>
      <c r="AD400" s="123"/>
      <c r="AE400" s="122"/>
      <c r="AF400" s="124"/>
      <c r="AG400" s="125"/>
      <c r="AH400" s="125"/>
      <c r="AI400" s="116"/>
      <c r="AJ400" s="114"/>
      <c r="AK400" s="114"/>
      <c r="AL400" s="112"/>
      <c r="AM400" s="126"/>
    </row>
    <row r="401" spans="2:39" ht="15.6" x14ac:dyDescent="0.3">
      <c r="B401" s="63"/>
      <c r="C401" s="81"/>
      <c r="D401" s="82"/>
      <c r="E401" s="83"/>
      <c r="F401" s="84"/>
      <c r="G401" s="84"/>
      <c r="H401" s="85" t="str">
        <f t="shared" si="6"/>
        <v/>
      </c>
      <c r="I401" s="83"/>
      <c r="J401" s="86"/>
      <c r="K401" s="71"/>
      <c r="L401" s="87"/>
      <c r="M401" s="88"/>
      <c r="N401" s="88"/>
      <c r="O401" s="88"/>
      <c r="P401" s="88"/>
      <c r="Q401" s="88"/>
      <c r="R401" s="88"/>
      <c r="S401" s="88"/>
      <c r="T401" s="89"/>
      <c r="U401" s="71"/>
      <c r="V401" s="90"/>
      <c r="W401" s="91"/>
      <c r="X401" s="91"/>
      <c r="Y401" s="91"/>
      <c r="Z401" s="91"/>
      <c r="AA401" s="91"/>
      <c r="AB401" s="91"/>
      <c r="AC401" s="91"/>
      <c r="AD401" s="92"/>
      <c r="AE401" s="91"/>
      <c r="AF401" s="93"/>
      <c r="AG401" s="94"/>
      <c r="AH401" s="94"/>
      <c r="AI401" s="85"/>
      <c r="AJ401" s="83"/>
      <c r="AK401" s="83"/>
      <c r="AL401" s="81"/>
      <c r="AM401" s="95"/>
    </row>
    <row r="402" spans="2:39" ht="15.6" x14ac:dyDescent="0.3">
      <c r="B402" s="111"/>
      <c r="C402" s="112"/>
      <c r="D402" s="113"/>
      <c r="E402" s="114"/>
      <c r="F402" s="115"/>
      <c r="G402" s="115"/>
      <c r="H402" s="116" t="str">
        <f t="shared" si="6"/>
        <v/>
      </c>
      <c r="I402" s="114"/>
      <c r="J402" s="117"/>
      <c r="K402" s="71"/>
      <c r="L402" s="118"/>
      <c r="M402" s="119"/>
      <c r="N402" s="119"/>
      <c r="O402" s="119"/>
      <c r="P402" s="119"/>
      <c r="Q402" s="119"/>
      <c r="R402" s="119"/>
      <c r="S402" s="119"/>
      <c r="T402" s="120"/>
      <c r="U402" s="71"/>
      <c r="V402" s="121"/>
      <c r="W402" s="122"/>
      <c r="X402" s="122"/>
      <c r="Y402" s="122"/>
      <c r="Z402" s="122"/>
      <c r="AA402" s="122"/>
      <c r="AB402" s="122"/>
      <c r="AC402" s="122"/>
      <c r="AD402" s="123"/>
      <c r="AE402" s="122"/>
      <c r="AF402" s="124"/>
      <c r="AG402" s="125"/>
      <c r="AH402" s="125"/>
      <c r="AI402" s="116"/>
      <c r="AJ402" s="114"/>
      <c r="AK402" s="114"/>
      <c r="AL402" s="112"/>
      <c r="AM402" s="126"/>
    </row>
    <row r="403" spans="2:39" ht="15.6" x14ac:dyDescent="0.3">
      <c r="B403" s="63"/>
      <c r="C403" s="81"/>
      <c r="D403" s="82"/>
      <c r="E403" s="83"/>
      <c r="F403" s="84"/>
      <c r="G403" s="84"/>
      <c r="H403" s="85" t="str">
        <f t="shared" si="6"/>
        <v/>
      </c>
      <c r="I403" s="83"/>
      <c r="J403" s="86"/>
      <c r="K403" s="71"/>
      <c r="L403" s="87"/>
      <c r="M403" s="88"/>
      <c r="N403" s="88"/>
      <c r="O403" s="88"/>
      <c r="P403" s="88"/>
      <c r="Q403" s="88"/>
      <c r="R403" s="88"/>
      <c r="S403" s="88"/>
      <c r="T403" s="89"/>
      <c r="U403" s="71"/>
      <c r="V403" s="90"/>
      <c r="W403" s="91"/>
      <c r="X403" s="91"/>
      <c r="Y403" s="91"/>
      <c r="Z403" s="91"/>
      <c r="AA403" s="91"/>
      <c r="AB403" s="91"/>
      <c r="AC403" s="91"/>
      <c r="AD403" s="92"/>
      <c r="AE403" s="91"/>
      <c r="AF403" s="93"/>
      <c r="AG403" s="94"/>
      <c r="AH403" s="94"/>
      <c r="AI403" s="85"/>
      <c r="AJ403" s="83"/>
      <c r="AK403" s="83"/>
      <c r="AL403" s="81"/>
      <c r="AM403" s="95"/>
    </row>
    <row r="404" spans="2:39" ht="15.6" x14ac:dyDescent="0.3">
      <c r="B404" s="111"/>
      <c r="C404" s="112"/>
      <c r="D404" s="113"/>
      <c r="E404" s="114"/>
      <c r="F404" s="115"/>
      <c r="G404" s="115"/>
      <c r="H404" s="116" t="str">
        <f t="shared" si="6"/>
        <v/>
      </c>
      <c r="I404" s="114"/>
      <c r="J404" s="117"/>
      <c r="K404" s="71"/>
      <c r="L404" s="118"/>
      <c r="M404" s="119"/>
      <c r="N404" s="119"/>
      <c r="O404" s="119"/>
      <c r="P404" s="119"/>
      <c r="Q404" s="119"/>
      <c r="R404" s="119"/>
      <c r="S404" s="119"/>
      <c r="T404" s="120"/>
      <c r="U404" s="71"/>
      <c r="V404" s="121"/>
      <c r="W404" s="122"/>
      <c r="X404" s="122"/>
      <c r="Y404" s="122"/>
      <c r="Z404" s="122"/>
      <c r="AA404" s="122"/>
      <c r="AB404" s="122"/>
      <c r="AC404" s="122"/>
      <c r="AD404" s="123"/>
      <c r="AE404" s="122"/>
      <c r="AF404" s="124"/>
      <c r="AG404" s="125"/>
      <c r="AH404" s="125"/>
      <c r="AI404" s="116"/>
      <c r="AJ404" s="114"/>
      <c r="AK404" s="114"/>
      <c r="AL404" s="112"/>
      <c r="AM404" s="126"/>
    </row>
    <row r="405" spans="2:39" ht="15.6" x14ac:dyDescent="0.3">
      <c r="B405" s="63"/>
      <c r="C405" s="81"/>
      <c r="D405" s="82"/>
      <c r="E405" s="83"/>
      <c r="F405" s="84"/>
      <c r="G405" s="84"/>
      <c r="H405" s="85" t="str">
        <f t="shared" si="6"/>
        <v/>
      </c>
      <c r="I405" s="83"/>
      <c r="J405" s="86"/>
      <c r="K405" s="71"/>
      <c r="L405" s="87"/>
      <c r="M405" s="88"/>
      <c r="N405" s="88"/>
      <c r="O405" s="88"/>
      <c r="P405" s="88"/>
      <c r="Q405" s="88"/>
      <c r="R405" s="88"/>
      <c r="S405" s="88"/>
      <c r="T405" s="89"/>
      <c r="U405" s="71"/>
      <c r="V405" s="90"/>
      <c r="W405" s="91"/>
      <c r="X405" s="91"/>
      <c r="Y405" s="91"/>
      <c r="Z405" s="91"/>
      <c r="AA405" s="91"/>
      <c r="AB405" s="91"/>
      <c r="AC405" s="91"/>
      <c r="AD405" s="92"/>
      <c r="AE405" s="91"/>
      <c r="AF405" s="93"/>
      <c r="AG405" s="94"/>
      <c r="AH405" s="94"/>
      <c r="AI405" s="85"/>
      <c r="AJ405" s="83"/>
      <c r="AK405" s="83"/>
      <c r="AL405" s="81"/>
      <c r="AM405" s="95"/>
    </row>
    <row r="406" spans="2:39" ht="15.6" x14ac:dyDescent="0.3">
      <c r="B406" s="111"/>
      <c r="C406" s="112"/>
      <c r="D406" s="113"/>
      <c r="E406" s="114"/>
      <c r="F406" s="115"/>
      <c r="G406" s="115"/>
      <c r="H406" s="116" t="str">
        <f t="shared" si="6"/>
        <v/>
      </c>
      <c r="I406" s="114"/>
      <c r="J406" s="117"/>
      <c r="K406" s="71"/>
      <c r="L406" s="118"/>
      <c r="M406" s="119"/>
      <c r="N406" s="119"/>
      <c r="O406" s="119"/>
      <c r="P406" s="119"/>
      <c r="Q406" s="119"/>
      <c r="R406" s="119"/>
      <c r="S406" s="119"/>
      <c r="T406" s="120"/>
      <c r="U406" s="71"/>
      <c r="V406" s="121"/>
      <c r="W406" s="122"/>
      <c r="X406" s="122"/>
      <c r="Y406" s="122"/>
      <c r="Z406" s="122"/>
      <c r="AA406" s="122"/>
      <c r="AB406" s="122"/>
      <c r="AC406" s="122"/>
      <c r="AD406" s="123"/>
      <c r="AE406" s="122"/>
      <c r="AF406" s="124"/>
      <c r="AG406" s="125"/>
      <c r="AH406" s="125"/>
      <c r="AI406" s="116"/>
      <c r="AJ406" s="114"/>
      <c r="AK406" s="114"/>
      <c r="AL406" s="112"/>
      <c r="AM406" s="126"/>
    </row>
    <row r="407" spans="2:39" ht="15.6" x14ac:dyDescent="0.3">
      <c r="B407" s="63"/>
      <c r="C407" s="81"/>
      <c r="D407" s="82"/>
      <c r="E407" s="83"/>
      <c r="F407" s="84"/>
      <c r="G407" s="84"/>
      <c r="H407" s="85" t="str">
        <f t="shared" si="6"/>
        <v/>
      </c>
      <c r="I407" s="83"/>
      <c r="J407" s="86"/>
      <c r="K407" s="71"/>
      <c r="L407" s="87"/>
      <c r="M407" s="88"/>
      <c r="N407" s="88"/>
      <c r="O407" s="88"/>
      <c r="P407" s="88"/>
      <c r="Q407" s="88"/>
      <c r="R407" s="88"/>
      <c r="S407" s="88"/>
      <c r="T407" s="89"/>
      <c r="U407" s="71"/>
      <c r="V407" s="90"/>
      <c r="W407" s="91"/>
      <c r="X407" s="91"/>
      <c r="Y407" s="91"/>
      <c r="Z407" s="91"/>
      <c r="AA407" s="91"/>
      <c r="AB407" s="91"/>
      <c r="AC407" s="91"/>
      <c r="AD407" s="92"/>
      <c r="AE407" s="91"/>
      <c r="AF407" s="93"/>
      <c r="AG407" s="94"/>
      <c r="AH407" s="94"/>
      <c r="AI407" s="85"/>
      <c r="AJ407" s="83"/>
      <c r="AK407" s="83"/>
      <c r="AL407" s="81"/>
      <c r="AM407" s="95"/>
    </row>
    <row r="408" spans="2:39" ht="15.6" x14ac:dyDescent="0.3">
      <c r="B408" s="111"/>
      <c r="C408" s="112"/>
      <c r="D408" s="113"/>
      <c r="E408" s="114"/>
      <c r="F408" s="115"/>
      <c r="G408" s="115"/>
      <c r="H408" s="116" t="str">
        <f t="shared" si="6"/>
        <v/>
      </c>
      <c r="I408" s="114"/>
      <c r="J408" s="117"/>
      <c r="K408" s="71"/>
      <c r="L408" s="118"/>
      <c r="M408" s="119"/>
      <c r="N408" s="119"/>
      <c r="O408" s="119"/>
      <c r="P408" s="119"/>
      <c r="Q408" s="119"/>
      <c r="R408" s="119"/>
      <c r="S408" s="119"/>
      <c r="T408" s="120"/>
      <c r="U408" s="71"/>
      <c r="V408" s="121"/>
      <c r="W408" s="122"/>
      <c r="X408" s="122"/>
      <c r="Y408" s="122"/>
      <c r="Z408" s="122"/>
      <c r="AA408" s="122"/>
      <c r="AB408" s="122"/>
      <c r="AC408" s="122"/>
      <c r="AD408" s="123"/>
      <c r="AE408" s="122"/>
      <c r="AF408" s="124"/>
      <c r="AG408" s="125"/>
      <c r="AH408" s="125"/>
      <c r="AI408" s="116"/>
      <c r="AJ408" s="114"/>
      <c r="AK408" s="114"/>
      <c r="AL408" s="112"/>
      <c r="AM408" s="126"/>
    </row>
    <row r="409" spans="2:39" ht="15.6" x14ac:dyDescent="0.3">
      <c r="B409" s="63"/>
      <c r="C409" s="81"/>
      <c r="D409" s="82"/>
      <c r="E409" s="83"/>
      <c r="F409" s="84"/>
      <c r="G409" s="84"/>
      <c r="H409" s="85" t="str">
        <f t="shared" si="6"/>
        <v/>
      </c>
      <c r="I409" s="83"/>
      <c r="J409" s="86"/>
      <c r="K409" s="71"/>
      <c r="L409" s="87"/>
      <c r="M409" s="88"/>
      <c r="N409" s="88"/>
      <c r="O409" s="88"/>
      <c r="P409" s="88"/>
      <c r="Q409" s="88"/>
      <c r="R409" s="88"/>
      <c r="S409" s="88"/>
      <c r="T409" s="89"/>
      <c r="U409" s="71"/>
      <c r="V409" s="90"/>
      <c r="W409" s="91"/>
      <c r="X409" s="91"/>
      <c r="Y409" s="91"/>
      <c r="Z409" s="91"/>
      <c r="AA409" s="91"/>
      <c r="AB409" s="91"/>
      <c r="AC409" s="91"/>
      <c r="AD409" s="92"/>
      <c r="AE409" s="91"/>
      <c r="AF409" s="93"/>
      <c r="AG409" s="94"/>
      <c r="AH409" s="94"/>
      <c r="AI409" s="85"/>
      <c r="AJ409" s="83"/>
      <c r="AK409" s="83"/>
      <c r="AL409" s="81"/>
      <c r="AM409" s="95"/>
    </row>
    <row r="410" spans="2:39" ht="15.6" x14ac:dyDescent="0.3">
      <c r="B410" s="111"/>
      <c r="C410" s="112"/>
      <c r="D410" s="113"/>
      <c r="E410" s="114"/>
      <c r="F410" s="115"/>
      <c r="G410" s="115"/>
      <c r="H410" s="116" t="str">
        <f t="shared" si="6"/>
        <v/>
      </c>
      <c r="I410" s="114"/>
      <c r="J410" s="117"/>
      <c r="K410" s="71"/>
      <c r="L410" s="118"/>
      <c r="M410" s="119"/>
      <c r="N410" s="119"/>
      <c r="O410" s="119"/>
      <c r="P410" s="119"/>
      <c r="Q410" s="119"/>
      <c r="R410" s="119"/>
      <c r="S410" s="119"/>
      <c r="T410" s="120"/>
      <c r="U410" s="71"/>
      <c r="V410" s="121"/>
      <c r="W410" s="122"/>
      <c r="X410" s="122"/>
      <c r="Y410" s="122"/>
      <c r="Z410" s="122"/>
      <c r="AA410" s="122"/>
      <c r="AB410" s="122"/>
      <c r="AC410" s="122"/>
      <c r="AD410" s="123"/>
      <c r="AE410" s="122"/>
      <c r="AF410" s="124"/>
      <c r="AG410" s="125"/>
      <c r="AH410" s="125"/>
      <c r="AI410" s="116"/>
      <c r="AJ410" s="114"/>
      <c r="AK410" s="114"/>
      <c r="AL410" s="112"/>
      <c r="AM410" s="126"/>
    </row>
    <row r="411" spans="2:39" ht="15.6" x14ac:dyDescent="0.3">
      <c r="B411" s="63"/>
      <c r="C411" s="81"/>
      <c r="D411" s="82"/>
      <c r="E411" s="83"/>
      <c r="F411" s="84"/>
      <c r="G411" s="84"/>
      <c r="H411" s="85" t="str">
        <f t="shared" si="6"/>
        <v/>
      </c>
      <c r="I411" s="83"/>
      <c r="J411" s="86"/>
      <c r="K411" s="71"/>
      <c r="L411" s="87"/>
      <c r="M411" s="88"/>
      <c r="N411" s="88"/>
      <c r="O411" s="88"/>
      <c r="P411" s="88"/>
      <c r="Q411" s="88"/>
      <c r="R411" s="88"/>
      <c r="S411" s="88"/>
      <c r="T411" s="89"/>
      <c r="U411" s="71"/>
      <c r="V411" s="90"/>
      <c r="W411" s="91"/>
      <c r="X411" s="91"/>
      <c r="Y411" s="91"/>
      <c r="Z411" s="91"/>
      <c r="AA411" s="91"/>
      <c r="AB411" s="91"/>
      <c r="AC411" s="91"/>
      <c r="AD411" s="92"/>
      <c r="AE411" s="91"/>
      <c r="AF411" s="93"/>
      <c r="AG411" s="94"/>
      <c r="AH411" s="94"/>
      <c r="AI411" s="85"/>
      <c r="AJ411" s="83"/>
      <c r="AK411" s="83"/>
      <c r="AL411" s="81"/>
      <c r="AM411" s="95"/>
    </row>
    <row r="412" spans="2:39" ht="15.6" x14ac:dyDescent="0.3">
      <c r="B412" s="111"/>
      <c r="C412" s="112"/>
      <c r="D412" s="113"/>
      <c r="E412" s="114"/>
      <c r="F412" s="115"/>
      <c r="G412" s="115"/>
      <c r="H412" s="116" t="str">
        <f t="shared" si="6"/>
        <v/>
      </c>
      <c r="I412" s="114"/>
      <c r="J412" s="117"/>
      <c r="K412" s="71"/>
      <c r="L412" s="118"/>
      <c r="M412" s="119"/>
      <c r="N412" s="119"/>
      <c r="O412" s="119"/>
      <c r="P412" s="119"/>
      <c r="Q412" s="119"/>
      <c r="R412" s="119"/>
      <c r="S412" s="119"/>
      <c r="T412" s="120"/>
      <c r="U412" s="71"/>
      <c r="V412" s="121"/>
      <c r="W412" s="122"/>
      <c r="X412" s="122"/>
      <c r="Y412" s="122"/>
      <c r="Z412" s="122"/>
      <c r="AA412" s="122"/>
      <c r="AB412" s="122"/>
      <c r="AC412" s="122"/>
      <c r="AD412" s="123"/>
      <c r="AE412" s="122"/>
      <c r="AF412" s="124"/>
      <c r="AG412" s="125"/>
      <c r="AH412" s="125"/>
      <c r="AI412" s="116"/>
      <c r="AJ412" s="114"/>
      <c r="AK412" s="114"/>
      <c r="AL412" s="112"/>
      <c r="AM412" s="126"/>
    </row>
    <row r="413" spans="2:39" ht="15.6" x14ac:dyDescent="0.3">
      <c r="B413" s="63"/>
      <c r="C413" s="81"/>
      <c r="D413" s="82"/>
      <c r="E413" s="83"/>
      <c r="F413" s="84"/>
      <c r="G413" s="84"/>
      <c r="H413" s="85" t="str">
        <f t="shared" si="6"/>
        <v/>
      </c>
      <c r="I413" s="83"/>
      <c r="J413" s="86"/>
      <c r="K413" s="71"/>
      <c r="L413" s="87"/>
      <c r="M413" s="88"/>
      <c r="N413" s="88"/>
      <c r="O413" s="88"/>
      <c r="P413" s="88"/>
      <c r="Q413" s="88"/>
      <c r="R413" s="88"/>
      <c r="S413" s="88"/>
      <c r="T413" s="89"/>
      <c r="U413" s="71"/>
      <c r="V413" s="90"/>
      <c r="W413" s="91"/>
      <c r="X413" s="91"/>
      <c r="Y413" s="91"/>
      <c r="Z413" s="91"/>
      <c r="AA413" s="91"/>
      <c r="AB413" s="91"/>
      <c r="AC413" s="91"/>
      <c r="AD413" s="92"/>
      <c r="AE413" s="91"/>
      <c r="AF413" s="93"/>
      <c r="AG413" s="94"/>
      <c r="AH413" s="94"/>
      <c r="AI413" s="85"/>
      <c r="AJ413" s="83"/>
      <c r="AK413" s="83"/>
      <c r="AL413" s="81"/>
      <c r="AM413" s="95"/>
    </row>
    <row r="414" spans="2:39" ht="15.6" x14ac:dyDescent="0.3">
      <c r="B414" s="111"/>
      <c r="C414" s="112"/>
      <c r="D414" s="113"/>
      <c r="E414" s="114"/>
      <c r="F414" s="115"/>
      <c r="G414" s="115"/>
      <c r="H414" s="116" t="str">
        <f t="shared" si="6"/>
        <v/>
      </c>
      <c r="I414" s="114"/>
      <c r="J414" s="117"/>
      <c r="K414" s="71"/>
      <c r="L414" s="118"/>
      <c r="M414" s="119"/>
      <c r="N414" s="119"/>
      <c r="O414" s="119"/>
      <c r="P414" s="119"/>
      <c r="Q414" s="119"/>
      <c r="R414" s="119"/>
      <c r="S414" s="119"/>
      <c r="T414" s="120"/>
      <c r="U414" s="71"/>
      <c r="V414" s="121"/>
      <c r="W414" s="122"/>
      <c r="X414" s="122"/>
      <c r="Y414" s="122"/>
      <c r="Z414" s="122"/>
      <c r="AA414" s="122"/>
      <c r="AB414" s="122"/>
      <c r="AC414" s="122"/>
      <c r="AD414" s="123"/>
      <c r="AE414" s="122"/>
      <c r="AF414" s="124"/>
      <c r="AG414" s="125"/>
      <c r="AH414" s="125"/>
      <c r="AI414" s="116"/>
      <c r="AJ414" s="114"/>
      <c r="AK414" s="114"/>
      <c r="AL414" s="112"/>
      <c r="AM414" s="126"/>
    </row>
    <row r="415" spans="2:39" ht="15.6" x14ac:dyDescent="0.3">
      <c r="B415" s="63"/>
      <c r="C415" s="81"/>
      <c r="D415" s="82"/>
      <c r="E415" s="83"/>
      <c r="F415" s="84"/>
      <c r="G415" s="84"/>
      <c r="H415" s="85" t="str">
        <f t="shared" si="6"/>
        <v/>
      </c>
      <c r="I415" s="83"/>
      <c r="J415" s="86"/>
      <c r="K415" s="71"/>
      <c r="L415" s="87"/>
      <c r="M415" s="88"/>
      <c r="N415" s="88"/>
      <c r="O415" s="88"/>
      <c r="P415" s="88"/>
      <c r="Q415" s="88"/>
      <c r="R415" s="88"/>
      <c r="S415" s="88"/>
      <c r="T415" s="89"/>
      <c r="U415" s="71"/>
      <c r="V415" s="90"/>
      <c r="W415" s="91"/>
      <c r="X415" s="91"/>
      <c r="Y415" s="91"/>
      <c r="Z415" s="91"/>
      <c r="AA415" s="91"/>
      <c r="AB415" s="91"/>
      <c r="AC415" s="91"/>
      <c r="AD415" s="92"/>
      <c r="AE415" s="91"/>
      <c r="AF415" s="93"/>
      <c r="AG415" s="94"/>
      <c r="AH415" s="94"/>
      <c r="AI415" s="85"/>
      <c r="AJ415" s="83"/>
      <c r="AK415" s="83"/>
      <c r="AL415" s="81"/>
      <c r="AM415" s="95"/>
    </row>
    <row r="416" spans="2:39" ht="15.6" x14ac:dyDescent="0.3">
      <c r="B416" s="111"/>
      <c r="C416" s="112"/>
      <c r="D416" s="113"/>
      <c r="E416" s="114"/>
      <c r="F416" s="115"/>
      <c r="G416" s="115"/>
      <c r="H416" s="116" t="str">
        <f t="shared" si="6"/>
        <v/>
      </c>
      <c r="I416" s="114"/>
      <c r="J416" s="117"/>
      <c r="K416" s="71"/>
      <c r="L416" s="118"/>
      <c r="M416" s="119"/>
      <c r="N416" s="119"/>
      <c r="O416" s="119"/>
      <c r="P416" s="119"/>
      <c r="Q416" s="119"/>
      <c r="R416" s="119"/>
      <c r="S416" s="119"/>
      <c r="T416" s="120"/>
      <c r="U416" s="71"/>
      <c r="V416" s="121"/>
      <c r="W416" s="122"/>
      <c r="X416" s="122"/>
      <c r="Y416" s="122"/>
      <c r="Z416" s="122"/>
      <c r="AA416" s="122"/>
      <c r="AB416" s="122"/>
      <c r="AC416" s="122"/>
      <c r="AD416" s="123"/>
      <c r="AE416" s="122"/>
      <c r="AF416" s="124"/>
      <c r="AG416" s="125"/>
      <c r="AH416" s="125"/>
      <c r="AI416" s="116"/>
      <c r="AJ416" s="114"/>
      <c r="AK416" s="114"/>
      <c r="AL416" s="112"/>
      <c r="AM416" s="126"/>
    </row>
    <row r="417" spans="2:39" ht="15.6" x14ac:dyDescent="0.3">
      <c r="B417" s="63"/>
      <c r="C417" s="81"/>
      <c r="D417" s="82"/>
      <c r="E417" s="83"/>
      <c r="F417" s="84"/>
      <c r="G417" s="84"/>
      <c r="H417" s="85" t="str">
        <f t="shared" si="6"/>
        <v/>
      </c>
      <c r="I417" s="83"/>
      <c r="J417" s="86"/>
      <c r="K417" s="71"/>
      <c r="L417" s="87"/>
      <c r="M417" s="88"/>
      <c r="N417" s="88"/>
      <c r="O417" s="88"/>
      <c r="P417" s="88"/>
      <c r="Q417" s="88"/>
      <c r="R417" s="88"/>
      <c r="S417" s="88"/>
      <c r="T417" s="89"/>
      <c r="U417" s="71"/>
      <c r="V417" s="90"/>
      <c r="W417" s="91"/>
      <c r="X417" s="91"/>
      <c r="Y417" s="91"/>
      <c r="Z417" s="91"/>
      <c r="AA417" s="91"/>
      <c r="AB417" s="91"/>
      <c r="AC417" s="91"/>
      <c r="AD417" s="92"/>
      <c r="AE417" s="91"/>
      <c r="AF417" s="93"/>
      <c r="AG417" s="94"/>
      <c r="AH417" s="94"/>
      <c r="AI417" s="85"/>
      <c r="AJ417" s="83"/>
      <c r="AK417" s="83"/>
      <c r="AL417" s="81"/>
      <c r="AM417" s="95"/>
    </row>
    <row r="418" spans="2:39" ht="15.6" x14ac:dyDescent="0.3">
      <c r="B418" s="111"/>
      <c r="C418" s="112"/>
      <c r="D418" s="113"/>
      <c r="E418" s="114"/>
      <c r="F418" s="115"/>
      <c r="G418" s="115"/>
      <c r="H418" s="116" t="str">
        <f t="shared" si="6"/>
        <v/>
      </c>
      <c r="I418" s="114"/>
      <c r="J418" s="117"/>
      <c r="K418" s="71"/>
      <c r="L418" s="118"/>
      <c r="M418" s="119"/>
      <c r="N418" s="119"/>
      <c r="O418" s="119"/>
      <c r="P418" s="119"/>
      <c r="Q418" s="119"/>
      <c r="R418" s="119"/>
      <c r="S418" s="119"/>
      <c r="T418" s="120"/>
      <c r="U418" s="71"/>
      <c r="V418" s="121"/>
      <c r="W418" s="122"/>
      <c r="X418" s="122"/>
      <c r="Y418" s="122"/>
      <c r="Z418" s="122"/>
      <c r="AA418" s="122"/>
      <c r="AB418" s="122"/>
      <c r="AC418" s="122"/>
      <c r="AD418" s="123"/>
      <c r="AE418" s="122"/>
      <c r="AF418" s="124"/>
      <c r="AG418" s="125"/>
      <c r="AH418" s="125"/>
      <c r="AI418" s="116"/>
      <c r="AJ418" s="114"/>
      <c r="AK418" s="114"/>
      <c r="AL418" s="112"/>
      <c r="AM418" s="126"/>
    </row>
    <row r="419" spans="2:39" ht="15.6" x14ac:dyDescent="0.3">
      <c r="B419" s="63"/>
      <c r="C419" s="81"/>
      <c r="D419" s="82"/>
      <c r="E419" s="83"/>
      <c r="F419" s="84"/>
      <c r="G419" s="84"/>
      <c r="H419" s="85" t="str">
        <f t="shared" si="6"/>
        <v/>
      </c>
      <c r="I419" s="83"/>
      <c r="J419" s="86"/>
      <c r="K419" s="71"/>
      <c r="L419" s="87"/>
      <c r="M419" s="88"/>
      <c r="N419" s="88"/>
      <c r="O419" s="88"/>
      <c r="P419" s="88"/>
      <c r="Q419" s="88"/>
      <c r="R419" s="88"/>
      <c r="S419" s="88"/>
      <c r="T419" s="89"/>
      <c r="U419" s="71"/>
      <c r="V419" s="90"/>
      <c r="W419" s="91"/>
      <c r="X419" s="91"/>
      <c r="Y419" s="91"/>
      <c r="Z419" s="91"/>
      <c r="AA419" s="91"/>
      <c r="AB419" s="91"/>
      <c r="AC419" s="91"/>
      <c r="AD419" s="92"/>
      <c r="AE419" s="91"/>
      <c r="AF419" s="93"/>
      <c r="AG419" s="94"/>
      <c r="AH419" s="94"/>
      <c r="AI419" s="85"/>
      <c r="AJ419" s="83"/>
      <c r="AK419" s="83"/>
      <c r="AL419" s="81"/>
      <c r="AM419" s="95"/>
    </row>
    <row r="420" spans="2:39" ht="15.6" x14ac:dyDescent="0.3">
      <c r="B420" s="111"/>
      <c r="C420" s="112"/>
      <c r="D420" s="113"/>
      <c r="E420" s="114"/>
      <c r="F420" s="115"/>
      <c r="G420" s="115"/>
      <c r="H420" s="116" t="str">
        <f t="shared" si="6"/>
        <v/>
      </c>
      <c r="I420" s="114"/>
      <c r="J420" s="117"/>
      <c r="K420" s="71"/>
      <c r="L420" s="118"/>
      <c r="M420" s="119"/>
      <c r="N420" s="119"/>
      <c r="O420" s="119"/>
      <c r="P420" s="119"/>
      <c r="Q420" s="119"/>
      <c r="R420" s="119"/>
      <c r="S420" s="119"/>
      <c r="T420" s="120"/>
      <c r="U420" s="71"/>
      <c r="V420" s="121"/>
      <c r="W420" s="122"/>
      <c r="X420" s="122"/>
      <c r="Y420" s="122"/>
      <c r="Z420" s="122"/>
      <c r="AA420" s="122"/>
      <c r="AB420" s="122"/>
      <c r="AC420" s="122"/>
      <c r="AD420" s="123"/>
      <c r="AE420" s="122"/>
      <c r="AF420" s="124"/>
      <c r="AG420" s="125"/>
      <c r="AH420" s="125"/>
      <c r="AI420" s="116"/>
      <c r="AJ420" s="114"/>
      <c r="AK420" s="114"/>
      <c r="AL420" s="112"/>
      <c r="AM420" s="126"/>
    </row>
    <row r="421" spans="2:39" ht="15.6" x14ac:dyDescent="0.3">
      <c r="B421" s="63"/>
      <c r="C421" s="81"/>
      <c r="D421" s="82"/>
      <c r="E421" s="83"/>
      <c r="F421" s="84"/>
      <c r="G421" s="84"/>
      <c r="H421" s="85" t="str">
        <f t="shared" si="6"/>
        <v/>
      </c>
      <c r="I421" s="83"/>
      <c r="J421" s="86"/>
      <c r="K421" s="71"/>
      <c r="L421" s="87"/>
      <c r="M421" s="88"/>
      <c r="N421" s="88"/>
      <c r="O421" s="88"/>
      <c r="P421" s="88"/>
      <c r="Q421" s="88"/>
      <c r="R421" s="88"/>
      <c r="S421" s="88"/>
      <c r="T421" s="89"/>
      <c r="U421" s="71"/>
      <c r="V421" s="90"/>
      <c r="W421" s="91"/>
      <c r="X421" s="91"/>
      <c r="Y421" s="91"/>
      <c r="Z421" s="91"/>
      <c r="AA421" s="91"/>
      <c r="AB421" s="91"/>
      <c r="AC421" s="91"/>
      <c r="AD421" s="92"/>
      <c r="AE421" s="91"/>
      <c r="AF421" s="93"/>
      <c r="AG421" s="94"/>
      <c r="AH421" s="94"/>
      <c r="AI421" s="85"/>
      <c r="AJ421" s="83"/>
      <c r="AK421" s="83"/>
      <c r="AL421" s="81"/>
      <c r="AM421" s="95"/>
    </row>
    <row r="422" spans="2:39" ht="15.6" x14ac:dyDescent="0.3">
      <c r="B422" s="111"/>
      <c r="C422" s="112"/>
      <c r="D422" s="113"/>
      <c r="E422" s="114"/>
      <c r="F422" s="115"/>
      <c r="G422" s="115"/>
      <c r="H422" s="116" t="str">
        <f t="shared" si="6"/>
        <v/>
      </c>
      <c r="I422" s="114"/>
      <c r="J422" s="117"/>
      <c r="K422" s="71"/>
      <c r="L422" s="118"/>
      <c r="M422" s="119"/>
      <c r="N422" s="119"/>
      <c r="O422" s="119"/>
      <c r="P422" s="119"/>
      <c r="Q422" s="119"/>
      <c r="R422" s="119"/>
      <c r="S422" s="119"/>
      <c r="T422" s="120"/>
      <c r="U422" s="71"/>
      <c r="V422" s="121"/>
      <c r="W422" s="122"/>
      <c r="X422" s="122"/>
      <c r="Y422" s="122"/>
      <c r="Z422" s="122"/>
      <c r="AA422" s="122"/>
      <c r="AB422" s="122"/>
      <c r="AC422" s="122"/>
      <c r="AD422" s="123"/>
      <c r="AE422" s="122"/>
      <c r="AF422" s="124"/>
      <c r="AG422" s="125"/>
      <c r="AH422" s="125"/>
      <c r="AI422" s="116"/>
      <c r="AJ422" s="114"/>
      <c r="AK422" s="114"/>
      <c r="AL422" s="112"/>
      <c r="AM422" s="126"/>
    </row>
    <row r="423" spans="2:39" ht="15.6" x14ac:dyDescent="0.3">
      <c r="B423" s="63"/>
      <c r="C423" s="81"/>
      <c r="D423" s="82"/>
      <c r="E423" s="83"/>
      <c r="F423" s="84"/>
      <c r="G423" s="84"/>
      <c r="H423" s="85" t="str">
        <f t="shared" si="6"/>
        <v/>
      </c>
      <c r="I423" s="83"/>
      <c r="J423" s="86"/>
      <c r="K423" s="71"/>
      <c r="L423" s="87"/>
      <c r="M423" s="88"/>
      <c r="N423" s="88"/>
      <c r="O423" s="88"/>
      <c r="P423" s="88"/>
      <c r="Q423" s="88"/>
      <c r="R423" s="88"/>
      <c r="S423" s="88"/>
      <c r="T423" s="89"/>
      <c r="U423" s="71"/>
      <c r="V423" s="90"/>
      <c r="W423" s="91"/>
      <c r="X423" s="91"/>
      <c r="Y423" s="91"/>
      <c r="Z423" s="91"/>
      <c r="AA423" s="91"/>
      <c r="AB423" s="91"/>
      <c r="AC423" s="91"/>
      <c r="AD423" s="92"/>
      <c r="AE423" s="91"/>
      <c r="AF423" s="93"/>
      <c r="AG423" s="94"/>
      <c r="AH423" s="94"/>
      <c r="AI423" s="85"/>
      <c r="AJ423" s="83"/>
      <c r="AK423" s="83"/>
      <c r="AL423" s="81"/>
      <c r="AM423" s="95"/>
    </row>
    <row r="424" spans="2:39" ht="15.6" x14ac:dyDescent="0.3">
      <c r="B424" s="111"/>
      <c r="C424" s="112"/>
      <c r="D424" s="113"/>
      <c r="E424" s="114"/>
      <c r="F424" s="115"/>
      <c r="G424" s="115"/>
      <c r="H424" s="116" t="str">
        <f t="shared" si="6"/>
        <v/>
      </c>
      <c r="I424" s="114"/>
      <c r="J424" s="117"/>
      <c r="K424" s="71"/>
      <c r="L424" s="118"/>
      <c r="M424" s="119"/>
      <c r="N424" s="119"/>
      <c r="O424" s="119"/>
      <c r="P424" s="119"/>
      <c r="Q424" s="119"/>
      <c r="R424" s="119"/>
      <c r="S424" s="119"/>
      <c r="T424" s="120"/>
      <c r="U424" s="71"/>
      <c r="V424" s="121"/>
      <c r="W424" s="122"/>
      <c r="X424" s="122"/>
      <c r="Y424" s="122"/>
      <c r="Z424" s="122"/>
      <c r="AA424" s="122"/>
      <c r="AB424" s="122"/>
      <c r="AC424" s="122"/>
      <c r="AD424" s="123"/>
      <c r="AE424" s="122"/>
      <c r="AF424" s="124"/>
      <c r="AG424" s="125"/>
      <c r="AH424" s="125"/>
      <c r="AI424" s="116"/>
      <c r="AJ424" s="114"/>
      <c r="AK424" s="114"/>
      <c r="AL424" s="112"/>
      <c r="AM424" s="126"/>
    </row>
    <row r="425" spans="2:39" ht="15.6" x14ac:dyDescent="0.3">
      <c r="B425" s="63"/>
      <c r="C425" s="81"/>
      <c r="D425" s="82"/>
      <c r="E425" s="83"/>
      <c r="F425" s="84"/>
      <c r="G425" s="84"/>
      <c r="H425" s="85" t="str">
        <f t="shared" si="6"/>
        <v/>
      </c>
      <c r="I425" s="83"/>
      <c r="J425" s="86"/>
      <c r="K425" s="71"/>
      <c r="L425" s="87"/>
      <c r="M425" s="88"/>
      <c r="N425" s="88"/>
      <c r="O425" s="88"/>
      <c r="P425" s="88"/>
      <c r="Q425" s="88"/>
      <c r="R425" s="88"/>
      <c r="S425" s="88"/>
      <c r="T425" s="89"/>
      <c r="U425" s="71"/>
      <c r="V425" s="90"/>
      <c r="W425" s="91"/>
      <c r="X425" s="91"/>
      <c r="Y425" s="91"/>
      <c r="Z425" s="91"/>
      <c r="AA425" s="91"/>
      <c r="AB425" s="91"/>
      <c r="AC425" s="91"/>
      <c r="AD425" s="92"/>
      <c r="AE425" s="91"/>
      <c r="AF425" s="93"/>
      <c r="AG425" s="94"/>
      <c r="AH425" s="94"/>
      <c r="AI425" s="85"/>
      <c r="AJ425" s="83"/>
      <c r="AK425" s="83"/>
      <c r="AL425" s="81"/>
      <c r="AM425" s="95"/>
    </row>
    <row r="426" spans="2:39" ht="15.6" x14ac:dyDescent="0.3">
      <c r="B426" s="111"/>
      <c r="C426" s="112"/>
      <c r="D426" s="113"/>
      <c r="E426" s="114"/>
      <c r="F426" s="115"/>
      <c r="G426" s="115"/>
      <c r="H426" s="116" t="str">
        <f t="shared" si="6"/>
        <v/>
      </c>
      <c r="I426" s="114"/>
      <c r="J426" s="117"/>
      <c r="K426" s="71"/>
      <c r="L426" s="118"/>
      <c r="M426" s="119"/>
      <c r="N426" s="119"/>
      <c r="O426" s="119"/>
      <c r="P426" s="119"/>
      <c r="Q426" s="119"/>
      <c r="R426" s="119"/>
      <c r="S426" s="119"/>
      <c r="T426" s="120"/>
      <c r="U426" s="71"/>
      <c r="V426" s="121"/>
      <c r="W426" s="122"/>
      <c r="X426" s="122"/>
      <c r="Y426" s="122"/>
      <c r="Z426" s="122"/>
      <c r="AA426" s="122"/>
      <c r="AB426" s="122"/>
      <c r="AC426" s="122"/>
      <c r="AD426" s="123"/>
      <c r="AE426" s="122"/>
      <c r="AF426" s="124"/>
      <c r="AG426" s="125"/>
      <c r="AH426" s="125"/>
      <c r="AI426" s="116"/>
      <c r="AJ426" s="114"/>
      <c r="AK426" s="114"/>
      <c r="AL426" s="112"/>
      <c r="AM426" s="126"/>
    </row>
    <row r="427" spans="2:39" ht="15.6" x14ac:dyDescent="0.3">
      <c r="B427" s="63"/>
      <c r="C427" s="81"/>
      <c r="D427" s="82"/>
      <c r="E427" s="83"/>
      <c r="F427" s="84"/>
      <c r="G427" s="84"/>
      <c r="H427" s="85" t="str">
        <f t="shared" si="6"/>
        <v/>
      </c>
      <c r="I427" s="83"/>
      <c r="J427" s="86"/>
      <c r="K427" s="71"/>
      <c r="L427" s="87"/>
      <c r="M427" s="88"/>
      <c r="N427" s="88"/>
      <c r="O427" s="88"/>
      <c r="P427" s="88"/>
      <c r="Q427" s="88"/>
      <c r="R427" s="88"/>
      <c r="S427" s="88"/>
      <c r="T427" s="89"/>
      <c r="U427" s="71"/>
      <c r="V427" s="90"/>
      <c r="W427" s="91"/>
      <c r="X427" s="91"/>
      <c r="Y427" s="91"/>
      <c r="Z427" s="91"/>
      <c r="AA427" s="91"/>
      <c r="AB427" s="91"/>
      <c r="AC427" s="91"/>
      <c r="AD427" s="92"/>
      <c r="AE427" s="91"/>
      <c r="AF427" s="93"/>
      <c r="AG427" s="94"/>
      <c r="AH427" s="94"/>
      <c r="AI427" s="85"/>
      <c r="AJ427" s="83"/>
      <c r="AK427" s="83"/>
      <c r="AL427" s="81"/>
      <c r="AM427" s="95"/>
    </row>
    <row r="428" spans="2:39" ht="15.6" x14ac:dyDescent="0.3">
      <c r="B428" s="111"/>
      <c r="C428" s="112"/>
      <c r="D428" s="113"/>
      <c r="E428" s="114"/>
      <c r="F428" s="115"/>
      <c r="G428" s="115"/>
      <c r="H428" s="116" t="str">
        <f t="shared" si="6"/>
        <v/>
      </c>
      <c r="I428" s="114"/>
      <c r="J428" s="117"/>
      <c r="K428" s="71"/>
      <c r="L428" s="118"/>
      <c r="M428" s="119"/>
      <c r="N428" s="119"/>
      <c r="O428" s="119"/>
      <c r="P428" s="119"/>
      <c r="Q428" s="119"/>
      <c r="R428" s="119"/>
      <c r="S428" s="119"/>
      <c r="T428" s="120"/>
      <c r="U428" s="71"/>
      <c r="V428" s="121"/>
      <c r="W428" s="122"/>
      <c r="X428" s="122"/>
      <c r="Y428" s="122"/>
      <c r="Z428" s="122"/>
      <c r="AA428" s="122"/>
      <c r="AB428" s="122"/>
      <c r="AC428" s="122"/>
      <c r="AD428" s="123"/>
      <c r="AE428" s="122"/>
      <c r="AF428" s="124"/>
      <c r="AG428" s="125"/>
      <c r="AH428" s="125"/>
      <c r="AI428" s="116"/>
      <c r="AJ428" s="114"/>
      <c r="AK428" s="114"/>
      <c r="AL428" s="112"/>
      <c r="AM428" s="126"/>
    </row>
    <row r="429" spans="2:39" ht="15.6" x14ac:dyDescent="0.3">
      <c r="B429" s="63"/>
      <c r="C429" s="81"/>
      <c r="D429" s="82"/>
      <c r="E429" s="83"/>
      <c r="F429" s="84"/>
      <c r="G429" s="84"/>
      <c r="H429" s="85" t="str">
        <f t="shared" si="6"/>
        <v/>
      </c>
      <c r="I429" s="83"/>
      <c r="J429" s="86"/>
      <c r="K429" s="71"/>
      <c r="L429" s="87"/>
      <c r="M429" s="88"/>
      <c r="N429" s="88"/>
      <c r="O429" s="88"/>
      <c r="P429" s="88"/>
      <c r="Q429" s="88"/>
      <c r="R429" s="88"/>
      <c r="S429" s="88"/>
      <c r="T429" s="89"/>
      <c r="U429" s="71"/>
      <c r="V429" s="90"/>
      <c r="W429" s="91"/>
      <c r="X429" s="91"/>
      <c r="Y429" s="91"/>
      <c r="Z429" s="91"/>
      <c r="AA429" s="91"/>
      <c r="AB429" s="91"/>
      <c r="AC429" s="91"/>
      <c r="AD429" s="92"/>
      <c r="AE429" s="91"/>
      <c r="AF429" s="93"/>
      <c r="AG429" s="94"/>
      <c r="AH429" s="94"/>
      <c r="AI429" s="85"/>
      <c r="AJ429" s="83"/>
      <c r="AK429" s="83"/>
      <c r="AL429" s="81"/>
      <c r="AM429" s="95"/>
    </row>
    <row r="430" spans="2:39" ht="15.6" x14ac:dyDescent="0.3">
      <c r="B430" s="111"/>
      <c r="C430" s="112"/>
      <c r="D430" s="113"/>
      <c r="E430" s="114"/>
      <c r="F430" s="115"/>
      <c r="G430" s="115"/>
      <c r="H430" s="116" t="str">
        <f t="shared" si="6"/>
        <v/>
      </c>
      <c r="I430" s="114"/>
      <c r="J430" s="117"/>
      <c r="K430" s="71"/>
      <c r="L430" s="118"/>
      <c r="M430" s="119"/>
      <c r="N430" s="119"/>
      <c r="O430" s="119"/>
      <c r="P430" s="119"/>
      <c r="Q430" s="119"/>
      <c r="R430" s="119"/>
      <c r="S430" s="119"/>
      <c r="T430" s="120"/>
      <c r="U430" s="71"/>
      <c r="V430" s="121"/>
      <c r="W430" s="122"/>
      <c r="X430" s="122"/>
      <c r="Y430" s="122"/>
      <c r="Z430" s="122"/>
      <c r="AA430" s="122"/>
      <c r="AB430" s="122"/>
      <c r="AC430" s="122"/>
      <c r="AD430" s="123"/>
      <c r="AE430" s="122"/>
      <c r="AF430" s="124"/>
      <c r="AG430" s="125"/>
      <c r="AH430" s="125"/>
      <c r="AI430" s="116"/>
      <c r="AJ430" s="114"/>
      <c r="AK430" s="114"/>
      <c r="AL430" s="112"/>
      <c r="AM430" s="126"/>
    </row>
    <row r="431" spans="2:39" ht="15.6" x14ac:dyDescent="0.3">
      <c r="B431" s="63"/>
      <c r="C431" s="81"/>
      <c r="D431" s="82"/>
      <c r="E431" s="83"/>
      <c r="F431" s="84"/>
      <c r="G431" s="84"/>
      <c r="H431" s="85" t="str">
        <f t="shared" si="6"/>
        <v/>
      </c>
      <c r="I431" s="83"/>
      <c r="J431" s="86"/>
      <c r="K431" s="71"/>
      <c r="L431" s="87"/>
      <c r="M431" s="88"/>
      <c r="N431" s="88"/>
      <c r="O431" s="88"/>
      <c r="P431" s="88"/>
      <c r="Q431" s="88"/>
      <c r="R431" s="88"/>
      <c r="S431" s="88"/>
      <c r="T431" s="89"/>
      <c r="U431" s="71"/>
      <c r="V431" s="90"/>
      <c r="W431" s="91"/>
      <c r="X431" s="91"/>
      <c r="Y431" s="91"/>
      <c r="Z431" s="91"/>
      <c r="AA431" s="91"/>
      <c r="AB431" s="91"/>
      <c r="AC431" s="91"/>
      <c r="AD431" s="92"/>
      <c r="AE431" s="91"/>
      <c r="AF431" s="93"/>
      <c r="AG431" s="94"/>
      <c r="AH431" s="94"/>
      <c r="AI431" s="85"/>
      <c r="AJ431" s="83"/>
      <c r="AK431" s="83"/>
      <c r="AL431" s="81"/>
      <c r="AM431" s="95"/>
    </row>
    <row r="432" spans="2:39" ht="15.6" x14ac:dyDescent="0.3">
      <c r="B432" s="111"/>
      <c r="C432" s="112"/>
      <c r="D432" s="113"/>
      <c r="E432" s="114"/>
      <c r="F432" s="115"/>
      <c r="G432" s="115"/>
      <c r="H432" s="116" t="str">
        <f t="shared" si="6"/>
        <v/>
      </c>
      <c r="I432" s="114"/>
      <c r="J432" s="117"/>
      <c r="K432" s="71"/>
      <c r="L432" s="118"/>
      <c r="M432" s="119"/>
      <c r="N432" s="119"/>
      <c r="O432" s="119"/>
      <c r="P432" s="119"/>
      <c r="Q432" s="119"/>
      <c r="R432" s="119"/>
      <c r="S432" s="119"/>
      <c r="T432" s="120"/>
      <c r="U432" s="71"/>
      <c r="V432" s="121"/>
      <c r="W432" s="122"/>
      <c r="X432" s="122"/>
      <c r="Y432" s="122"/>
      <c r="Z432" s="122"/>
      <c r="AA432" s="122"/>
      <c r="AB432" s="122"/>
      <c r="AC432" s="122"/>
      <c r="AD432" s="123"/>
      <c r="AE432" s="122"/>
      <c r="AF432" s="124"/>
      <c r="AG432" s="125"/>
      <c r="AH432" s="125"/>
      <c r="AI432" s="116"/>
      <c r="AJ432" s="114"/>
      <c r="AK432" s="114"/>
      <c r="AL432" s="112"/>
      <c r="AM432" s="126"/>
    </row>
    <row r="433" spans="2:39" ht="15.6" x14ac:dyDescent="0.3">
      <c r="B433" s="63"/>
      <c r="C433" s="81"/>
      <c r="D433" s="82"/>
      <c r="E433" s="83"/>
      <c r="F433" s="84"/>
      <c r="G433" s="84"/>
      <c r="H433" s="85" t="str">
        <f t="shared" si="6"/>
        <v/>
      </c>
      <c r="I433" s="83"/>
      <c r="J433" s="86"/>
      <c r="K433" s="71"/>
      <c r="L433" s="87"/>
      <c r="M433" s="88"/>
      <c r="N433" s="88"/>
      <c r="O433" s="88"/>
      <c r="P433" s="88"/>
      <c r="Q433" s="88"/>
      <c r="R433" s="88"/>
      <c r="S433" s="88"/>
      <c r="T433" s="89"/>
      <c r="U433" s="71"/>
      <c r="V433" s="90"/>
      <c r="W433" s="91"/>
      <c r="X433" s="91"/>
      <c r="Y433" s="91"/>
      <c r="Z433" s="91"/>
      <c r="AA433" s="91"/>
      <c r="AB433" s="91"/>
      <c r="AC433" s="91"/>
      <c r="AD433" s="92"/>
      <c r="AE433" s="91"/>
      <c r="AF433" s="93"/>
      <c r="AG433" s="94"/>
      <c r="AH433" s="94"/>
      <c r="AI433" s="85"/>
      <c r="AJ433" s="83"/>
      <c r="AK433" s="83"/>
      <c r="AL433" s="81"/>
      <c r="AM433" s="95"/>
    </row>
    <row r="434" spans="2:39" ht="15.6" x14ac:dyDescent="0.3">
      <c r="B434" s="111"/>
      <c r="C434" s="112"/>
      <c r="D434" s="113"/>
      <c r="E434" s="114"/>
      <c r="F434" s="115"/>
      <c r="G434" s="115"/>
      <c r="H434" s="116" t="str">
        <f t="shared" si="6"/>
        <v/>
      </c>
      <c r="I434" s="114"/>
      <c r="J434" s="117"/>
      <c r="K434" s="71"/>
      <c r="L434" s="118"/>
      <c r="M434" s="119"/>
      <c r="N434" s="119"/>
      <c r="O434" s="119"/>
      <c r="P434" s="119"/>
      <c r="Q434" s="119"/>
      <c r="R434" s="119"/>
      <c r="S434" s="119"/>
      <c r="T434" s="120"/>
      <c r="U434" s="71"/>
      <c r="V434" s="121"/>
      <c r="W434" s="122"/>
      <c r="X434" s="122"/>
      <c r="Y434" s="122"/>
      <c r="Z434" s="122"/>
      <c r="AA434" s="122"/>
      <c r="AB434" s="122"/>
      <c r="AC434" s="122"/>
      <c r="AD434" s="123"/>
      <c r="AE434" s="122"/>
      <c r="AF434" s="124"/>
      <c r="AG434" s="125"/>
      <c r="AH434" s="125"/>
      <c r="AI434" s="116"/>
      <c r="AJ434" s="114"/>
      <c r="AK434" s="114"/>
      <c r="AL434" s="112"/>
      <c r="AM434" s="126"/>
    </row>
    <row r="435" spans="2:39" ht="15.6" x14ac:dyDescent="0.3">
      <c r="B435" s="63"/>
      <c r="C435" s="81"/>
      <c r="D435" s="82"/>
      <c r="E435" s="83"/>
      <c r="F435" s="84"/>
      <c r="G435" s="84"/>
      <c r="H435" s="85" t="str">
        <f t="shared" si="6"/>
        <v/>
      </c>
      <c r="I435" s="83"/>
      <c r="J435" s="86"/>
      <c r="K435" s="71"/>
      <c r="L435" s="87"/>
      <c r="M435" s="88"/>
      <c r="N435" s="88"/>
      <c r="O435" s="88"/>
      <c r="P435" s="88"/>
      <c r="Q435" s="88"/>
      <c r="R435" s="88"/>
      <c r="S435" s="88"/>
      <c r="T435" s="89"/>
      <c r="U435" s="71"/>
      <c r="V435" s="90"/>
      <c r="W435" s="91"/>
      <c r="X435" s="91"/>
      <c r="Y435" s="91"/>
      <c r="Z435" s="91"/>
      <c r="AA435" s="91"/>
      <c r="AB435" s="91"/>
      <c r="AC435" s="91"/>
      <c r="AD435" s="92"/>
      <c r="AE435" s="91"/>
      <c r="AF435" s="93"/>
      <c r="AG435" s="94"/>
      <c r="AH435" s="94"/>
      <c r="AI435" s="85"/>
      <c r="AJ435" s="83"/>
      <c r="AK435" s="83"/>
      <c r="AL435" s="81"/>
      <c r="AM435" s="95"/>
    </row>
    <row r="436" spans="2:39" ht="15.6" x14ac:dyDescent="0.3">
      <c r="B436" s="111"/>
      <c r="C436" s="112"/>
      <c r="D436" s="113"/>
      <c r="E436" s="114"/>
      <c r="F436" s="115"/>
      <c r="G436" s="115"/>
      <c r="H436" s="116" t="str">
        <f t="shared" si="6"/>
        <v/>
      </c>
      <c r="I436" s="114"/>
      <c r="J436" s="117"/>
      <c r="K436" s="71"/>
      <c r="L436" s="118"/>
      <c r="M436" s="119"/>
      <c r="N436" s="119"/>
      <c r="O436" s="119"/>
      <c r="P436" s="119"/>
      <c r="Q436" s="119"/>
      <c r="R436" s="119"/>
      <c r="S436" s="119"/>
      <c r="T436" s="120"/>
      <c r="U436" s="71"/>
      <c r="V436" s="121"/>
      <c r="W436" s="122"/>
      <c r="X436" s="122"/>
      <c r="Y436" s="122"/>
      <c r="Z436" s="122"/>
      <c r="AA436" s="122"/>
      <c r="AB436" s="122"/>
      <c r="AC436" s="122"/>
      <c r="AD436" s="123"/>
      <c r="AE436" s="122"/>
      <c r="AF436" s="124"/>
      <c r="AG436" s="125"/>
      <c r="AH436" s="125"/>
      <c r="AI436" s="116"/>
      <c r="AJ436" s="114"/>
      <c r="AK436" s="114"/>
      <c r="AL436" s="112"/>
      <c r="AM436" s="126"/>
    </row>
    <row r="437" spans="2:39" ht="15.6" x14ac:dyDescent="0.3">
      <c r="B437" s="63"/>
      <c r="C437" s="81"/>
      <c r="D437" s="82"/>
      <c r="E437" s="83"/>
      <c r="F437" s="84"/>
      <c r="G437" s="84"/>
      <c r="H437" s="85" t="str">
        <f t="shared" si="6"/>
        <v/>
      </c>
      <c r="I437" s="83"/>
      <c r="J437" s="86"/>
      <c r="K437" s="71"/>
      <c r="L437" s="87"/>
      <c r="M437" s="88"/>
      <c r="N437" s="88"/>
      <c r="O437" s="88"/>
      <c r="P437" s="88"/>
      <c r="Q437" s="88"/>
      <c r="R437" s="88"/>
      <c r="S437" s="88"/>
      <c r="T437" s="89"/>
      <c r="U437" s="71"/>
      <c r="V437" s="90"/>
      <c r="W437" s="91"/>
      <c r="X437" s="91"/>
      <c r="Y437" s="91"/>
      <c r="Z437" s="91"/>
      <c r="AA437" s="91"/>
      <c r="AB437" s="91"/>
      <c r="AC437" s="91"/>
      <c r="AD437" s="92"/>
      <c r="AE437" s="91"/>
      <c r="AF437" s="93"/>
      <c r="AG437" s="94"/>
      <c r="AH437" s="94"/>
      <c r="AI437" s="85"/>
      <c r="AJ437" s="83"/>
      <c r="AK437" s="83"/>
      <c r="AL437" s="81"/>
      <c r="AM437" s="95"/>
    </row>
    <row r="438" spans="2:39" ht="15.6" x14ac:dyDescent="0.3">
      <c r="B438" s="111"/>
      <c r="C438" s="112"/>
      <c r="D438" s="113"/>
      <c r="E438" s="114"/>
      <c r="F438" s="115"/>
      <c r="G438" s="115"/>
      <c r="H438" s="116" t="str">
        <f t="shared" si="6"/>
        <v/>
      </c>
      <c r="I438" s="114"/>
      <c r="J438" s="117"/>
      <c r="K438" s="71"/>
      <c r="L438" s="118"/>
      <c r="M438" s="119"/>
      <c r="N438" s="119"/>
      <c r="O438" s="119"/>
      <c r="P438" s="119"/>
      <c r="Q438" s="119"/>
      <c r="R438" s="119"/>
      <c r="S438" s="119"/>
      <c r="T438" s="120"/>
      <c r="U438" s="71"/>
      <c r="V438" s="121"/>
      <c r="W438" s="122"/>
      <c r="X438" s="122"/>
      <c r="Y438" s="122"/>
      <c r="Z438" s="122"/>
      <c r="AA438" s="122"/>
      <c r="AB438" s="122"/>
      <c r="AC438" s="122"/>
      <c r="AD438" s="123"/>
      <c r="AE438" s="122"/>
      <c r="AF438" s="124"/>
      <c r="AG438" s="125"/>
      <c r="AH438" s="125"/>
      <c r="AI438" s="116"/>
      <c r="AJ438" s="114"/>
      <c r="AK438" s="114"/>
      <c r="AL438" s="112"/>
      <c r="AM438" s="126"/>
    </row>
    <row r="439" spans="2:39" ht="15.6" x14ac:dyDescent="0.3">
      <c r="B439" s="63"/>
      <c r="C439" s="81"/>
      <c r="D439" s="82"/>
      <c r="E439" s="83"/>
      <c r="F439" s="84"/>
      <c r="G439" s="84"/>
      <c r="H439" s="85" t="str">
        <f t="shared" si="6"/>
        <v/>
      </c>
      <c r="I439" s="83"/>
      <c r="J439" s="86"/>
      <c r="K439" s="71"/>
      <c r="L439" s="87"/>
      <c r="M439" s="88"/>
      <c r="N439" s="88"/>
      <c r="O439" s="88"/>
      <c r="P439" s="88"/>
      <c r="Q439" s="88"/>
      <c r="R439" s="88"/>
      <c r="S439" s="88"/>
      <c r="T439" s="89"/>
      <c r="U439" s="71"/>
      <c r="V439" s="90"/>
      <c r="W439" s="91"/>
      <c r="X439" s="91"/>
      <c r="Y439" s="91"/>
      <c r="Z439" s="91"/>
      <c r="AA439" s="91"/>
      <c r="AB439" s="91"/>
      <c r="AC439" s="91"/>
      <c r="AD439" s="92"/>
      <c r="AE439" s="91"/>
      <c r="AF439" s="93"/>
      <c r="AG439" s="94"/>
      <c r="AH439" s="94"/>
      <c r="AI439" s="85"/>
      <c r="AJ439" s="83"/>
      <c r="AK439" s="83"/>
      <c r="AL439" s="81"/>
      <c r="AM439" s="95"/>
    </row>
    <row r="440" spans="2:39" ht="15.6" x14ac:dyDescent="0.3">
      <c r="B440" s="111"/>
      <c r="C440" s="112"/>
      <c r="D440" s="113"/>
      <c r="E440" s="114"/>
      <c r="F440" s="115"/>
      <c r="G440" s="115"/>
      <c r="H440" s="116" t="str">
        <f t="shared" si="6"/>
        <v/>
      </c>
      <c r="I440" s="114"/>
      <c r="J440" s="117"/>
      <c r="K440" s="71"/>
      <c r="L440" s="118"/>
      <c r="M440" s="119"/>
      <c r="N440" s="119"/>
      <c r="O440" s="119"/>
      <c r="P440" s="119"/>
      <c r="Q440" s="119"/>
      <c r="R440" s="119"/>
      <c r="S440" s="119"/>
      <c r="T440" s="120"/>
      <c r="U440" s="71"/>
      <c r="V440" s="121"/>
      <c r="W440" s="122"/>
      <c r="X440" s="122"/>
      <c r="Y440" s="122"/>
      <c r="Z440" s="122"/>
      <c r="AA440" s="122"/>
      <c r="AB440" s="122"/>
      <c r="AC440" s="122"/>
      <c r="AD440" s="123"/>
      <c r="AE440" s="122"/>
      <c r="AF440" s="124"/>
      <c r="AG440" s="125"/>
      <c r="AH440" s="125"/>
      <c r="AI440" s="116"/>
      <c r="AJ440" s="114"/>
      <c r="AK440" s="114"/>
      <c r="AL440" s="112"/>
      <c r="AM440" s="126"/>
    </row>
    <row r="441" spans="2:39" ht="15.6" x14ac:dyDescent="0.3">
      <c r="B441" s="63"/>
      <c r="C441" s="81"/>
      <c r="D441" s="82"/>
      <c r="E441" s="83"/>
      <c r="F441" s="84"/>
      <c r="G441" s="84"/>
      <c r="H441" s="85" t="str">
        <f t="shared" si="6"/>
        <v/>
      </c>
      <c r="I441" s="83"/>
      <c r="J441" s="86"/>
      <c r="K441" s="71"/>
      <c r="L441" s="87"/>
      <c r="M441" s="88"/>
      <c r="N441" s="88"/>
      <c r="O441" s="88"/>
      <c r="P441" s="88"/>
      <c r="Q441" s="88"/>
      <c r="R441" s="88"/>
      <c r="S441" s="88"/>
      <c r="T441" s="89"/>
      <c r="U441" s="71"/>
      <c r="V441" s="90"/>
      <c r="W441" s="91"/>
      <c r="X441" s="91"/>
      <c r="Y441" s="91"/>
      <c r="Z441" s="91"/>
      <c r="AA441" s="91"/>
      <c r="AB441" s="91"/>
      <c r="AC441" s="91"/>
      <c r="AD441" s="92"/>
      <c r="AE441" s="91"/>
      <c r="AF441" s="93"/>
      <c r="AG441" s="94"/>
      <c r="AH441" s="94"/>
      <c r="AI441" s="85"/>
      <c r="AJ441" s="83"/>
      <c r="AK441" s="83"/>
      <c r="AL441" s="81"/>
      <c r="AM441" s="95"/>
    </row>
    <row r="442" spans="2:39" ht="15.6" x14ac:dyDescent="0.3">
      <c r="B442" s="111"/>
      <c r="C442" s="112"/>
      <c r="D442" s="113"/>
      <c r="E442" s="114"/>
      <c r="F442" s="115"/>
      <c r="G442" s="115"/>
      <c r="H442" s="116" t="str">
        <f t="shared" si="6"/>
        <v/>
      </c>
      <c r="I442" s="114"/>
      <c r="J442" s="117"/>
      <c r="K442" s="71"/>
      <c r="L442" s="118"/>
      <c r="M442" s="119"/>
      <c r="N442" s="119"/>
      <c r="O442" s="119"/>
      <c r="P442" s="119"/>
      <c r="Q442" s="119"/>
      <c r="R442" s="119"/>
      <c r="S442" s="119"/>
      <c r="T442" s="120"/>
      <c r="U442" s="71"/>
      <c r="V442" s="121"/>
      <c r="W442" s="122"/>
      <c r="X442" s="122"/>
      <c r="Y442" s="122"/>
      <c r="Z442" s="122"/>
      <c r="AA442" s="122"/>
      <c r="AB442" s="122"/>
      <c r="AC442" s="122"/>
      <c r="AD442" s="123"/>
      <c r="AE442" s="122"/>
      <c r="AF442" s="124"/>
      <c r="AG442" s="125"/>
      <c r="AH442" s="125"/>
      <c r="AI442" s="116"/>
      <c r="AJ442" s="114"/>
      <c r="AK442" s="114"/>
      <c r="AL442" s="112"/>
      <c r="AM442" s="126"/>
    </row>
    <row r="443" spans="2:39" ht="15.6" x14ac:dyDescent="0.3">
      <c r="B443" s="63"/>
      <c r="C443" s="81"/>
      <c r="D443" s="82"/>
      <c r="E443" s="83"/>
      <c r="F443" s="84"/>
      <c r="G443" s="84"/>
      <c r="H443" s="85" t="str">
        <f t="shared" si="6"/>
        <v/>
      </c>
      <c r="I443" s="83"/>
      <c r="J443" s="86"/>
      <c r="K443" s="71"/>
      <c r="L443" s="87"/>
      <c r="M443" s="88"/>
      <c r="N443" s="88"/>
      <c r="O443" s="88"/>
      <c r="P443" s="88"/>
      <c r="Q443" s="88"/>
      <c r="R443" s="88"/>
      <c r="S443" s="88"/>
      <c r="T443" s="89"/>
      <c r="U443" s="71"/>
      <c r="V443" s="90"/>
      <c r="W443" s="91"/>
      <c r="X443" s="91"/>
      <c r="Y443" s="91"/>
      <c r="Z443" s="91"/>
      <c r="AA443" s="91"/>
      <c r="AB443" s="91"/>
      <c r="AC443" s="91"/>
      <c r="AD443" s="92"/>
      <c r="AE443" s="91"/>
      <c r="AF443" s="93"/>
      <c r="AG443" s="94"/>
      <c r="AH443" s="94"/>
      <c r="AI443" s="85"/>
      <c r="AJ443" s="83"/>
      <c r="AK443" s="83"/>
      <c r="AL443" s="81"/>
      <c r="AM443" s="95"/>
    </row>
    <row r="444" spans="2:39" ht="15.6" x14ac:dyDescent="0.3">
      <c r="B444" s="111"/>
      <c r="C444" s="112"/>
      <c r="D444" s="113"/>
      <c r="E444" s="114"/>
      <c r="F444" s="115"/>
      <c r="G444" s="115"/>
      <c r="H444" s="116" t="str">
        <f t="shared" si="6"/>
        <v/>
      </c>
      <c r="I444" s="114"/>
      <c r="J444" s="117"/>
      <c r="K444" s="71"/>
      <c r="L444" s="118"/>
      <c r="M444" s="119"/>
      <c r="N444" s="119"/>
      <c r="O444" s="119"/>
      <c r="P444" s="119"/>
      <c r="Q444" s="119"/>
      <c r="R444" s="119"/>
      <c r="S444" s="119"/>
      <c r="T444" s="120"/>
      <c r="U444" s="71"/>
      <c r="V444" s="121"/>
      <c r="W444" s="122"/>
      <c r="X444" s="122"/>
      <c r="Y444" s="122"/>
      <c r="Z444" s="122"/>
      <c r="AA444" s="122"/>
      <c r="AB444" s="122"/>
      <c r="AC444" s="122"/>
      <c r="AD444" s="123"/>
      <c r="AE444" s="122"/>
      <c r="AF444" s="124"/>
      <c r="AG444" s="125"/>
      <c r="AH444" s="125"/>
      <c r="AI444" s="116"/>
      <c r="AJ444" s="114"/>
      <c r="AK444" s="114"/>
      <c r="AL444" s="112"/>
      <c r="AM444" s="126"/>
    </row>
    <row r="445" spans="2:39" ht="15.6" x14ac:dyDescent="0.3">
      <c r="B445" s="63"/>
      <c r="C445" s="81"/>
      <c r="D445" s="82"/>
      <c r="E445" s="83"/>
      <c r="F445" s="84"/>
      <c r="G445" s="84"/>
      <c r="H445" s="85" t="str">
        <f t="shared" si="6"/>
        <v/>
      </c>
      <c r="I445" s="83"/>
      <c r="J445" s="86"/>
      <c r="K445" s="71"/>
      <c r="L445" s="87"/>
      <c r="M445" s="88"/>
      <c r="N445" s="88"/>
      <c r="O445" s="88"/>
      <c r="P445" s="88"/>
      <c r="Q445" s="88"/>
      <c r="R445" s="88"/>
      <c r="S445" s="88"/>
      <c r="T445" s="89"/>
      <c r="U445" s="71"/>
      <c r="V445" s="90"/>
      <c r="W445" s="91"/>
      <c r="X445" s="91"/>
      <c r="Y445" s="91"/>
      <c r="Z445" s="91"/>
      <c r="AA445" s="91"/>
      <c r="AB445" s="91"/>
      <c r="AC445" s="91"/>
      <c r="AD445" s="92"/>
      <c r="AE445" s="91"/>
      <c r="AF445" s="93"/>
      <c r="AG445" s="94"/>
      <c r="AH445" s="94"/>
      <c r="AI445" s="85"/>
      <c r="AJ445" s="83"/>
      <c r="AK445" s="83"/>
      <c r="AL445" s="81"/>
      <c r="AM445" s="95"/>
    </row>
    <row r="446" spans="2:39" ht="15.6" x14ac:dyDescent="0.3">
      <c r="B446" s="111"/>
      <c r="C446" s="112"/>
      <c r="D446" s="113"/>
      <c r="E446" s="114"/>
      <c r="F446" s="115"/>
      <c r="G446" s="115"/>
      <c r="H446" s="116" t="str">
        <f t="shared" si="6"/>
        <v/>
      </c>
      <c r="I446" s="114"/>
      <c r="J446" s="117"/>
      <c r="K446" s="71"/>
      <c r="L446" s="118"/>
      <c r="M446" s="119"/>
      <c r="N446" s="119"/>
      <c r="O446" s="119"/>
      <c r="P446" s="119"/>
      <c r="Q446" s="119"/>
      <c r="R446" s="119"/>
      <c r="S446" s="119"/>
      <c r="T446" s="120"/>
      <c r="U446" s="71"/>
      <c r="V446" s="121"/>
      <c r="W446" s="122"/>
      <c r="X446" s="122"/>
      <c r="Y446" s="122"/>
      <c r="Z446" s="122"/>
      <c r="AA446" s="122"/>
      <c r="AB446" s="122"/>
      <c r="AC446" s="122"/>
      <c r="AD446" s="123"/>
      <c r="AE446" s="122"/>
      <c r="AF446" s="124"/>
      <c r="AG446" s="125"/>
      <c r="AH446" s="125"/>
      <c r="AI446" s="116"/>
      <c r="AJ446" s="114"/>
      <c r="AK446" s="114"/>
      <c r="AL446" s="112"/>
      <c r="AM446" s="126"/>
    </row>
    <row r="447" spans="2:39" ht="15.6" x14ac:dyDescent="0.3">
      <c r="B447" s="63"/>
      <c r="C447" s="81"/>
      <c r="D447" s="82"/>
      <c r="E447" s="83"/>
      <c r="F447" s="84"/>
      <c r="G447" s="84"/>
      <c r="H447" s="85" t="str">
        <f t="shared" si="6"/>
        <v/>
      </c>
      <c r="I447" s="83"/>
      <c r="J447" s="86"/>
      <c r="K447" s="71"/>
      <c r="L447" s="87"/>
      <c r="M447" s="88"/>
      <c r="N447" s="88"/>
      <c r="O447" s="88"/>
      <c r="P447" s="88"/>
      <c r="Q447" s="88"/>
      <c r="R447" s="88"/>
      <c r="S447" s="88"/>
      <c r="T447" s="89"/>
      <c r="U447" s="71"/>
      <c r="V447" s="90"/>
      <c r="W447" s="91"/>
      <c r="X447" s="91"/>
      <c r="Y447" s="91"/>
      <c r="Z447" s="91"/>
      <c r="AA447" s="91"/>
      <c r="AB447" s="91"/>
      <c r="AC447" s="91"/>
      <c r="AD447" s="92"/>
      <c r="AE447" s="91"/>
      <c r="AF447" s="93"/>
      <c r="AG447" s="94"/>
      <c r="AH447" s="94"/>
      <c r="AI447" s="85"/>
      <c r="AJ447" s="83"/>
      <c r="AK447" s="83"/>
      <c r="AL447" s="81"/>
      <c r="AM447" s="95"/>
    </row>
    <row r="448" spans="2:39" ht="15.6" x14ac:dyDescent="0.3">
      <c r="B448" s="111"/>
      <c r="C448" s="112"/>
      <c r="D448" s="113"/>
      <c r="E448" s="114"/>
      <c r="F448" s="115"/>
      <c r="G448" s="115"/>
      <c r="H448" s="116" t="str">
        <f t="shared" si="6"/>
        <v/>
      </c>
      <c r="I448" s="114"/>
      <c r="J448" s="117"/>
      <c r="K448" s="71"/>
      <c r="L448" s="118"/>
      <c r="M448" s="119"/>
      <c r="N448" s="119"/>
      <c r="O448" s="119"/>
      <c r="P448" s="119"/>
      <c r="Q448" s="119"/>
      <c r="R448" s="119"/>
      <c r="S448" s="119"/>
      <c r="T448" s="120"/>
      <c r="U448" s="71"/>
      <c r="V448" s="121"/>
      <c r="W448" s="122"/>
      <c r="X448" s="122"/>
      <c r="Y448" s="122"/>
      <c r="Z448" s="122"/>
      <c r="AA448" s="122"/>
      <c r="AB448" s="122"/>
      <c r="AC448" s="122"/>
      <c r="AD448" s="123"/>
      <c r="AE448" s="122"/>
      <c r="AF448" s="124"/>
      <c r="AG448" s="125"/>
      <c r="AH448" s="125"/>
      <c r="AI448" s="116"/>
      <c r="AJ448" s="114"/>
      <c r="AK448" s="114"/>
      <c r="AL448" s="112"/>
      <c r="AM448" s="126"/>
    </row>
    <row r="449" spans="2:39" ht="15.6" x14ac:dyDescent="0.3">
      <c r="B449" s="63"/>
      <c r="C449" s="81"/>
      <c r="D449" s="82"/>
      <c r="E449" s="83"/>
      <c r="F449" s="84"/>
      <c r="G449" s="84"/>
      <c r="H449" s="85" t="str">
        <f t="shared" si="6"/>
        <v/>
      </c>
      <c r="I449" s="83"/>
      <c r="J449" s="86"/>
      <c r="K449" s="71"/>
      <c r="L449" s="87"/>
      <c r="M449" s="88"/>
      <c r="N449" s="88"/>
      <c r="O449" s="88"/>
      <c r="P449" s="88"/>
      <c r="Q449" s="88"/>
      <c r="R449" s="88"/>
      <c r="S449" s="88"/>
      <c r="T449" s="89"/>
      <c r="U449" s="71"/>
      <c r="V449" s="90"/>
      <c r="W449" s="91"/>
      <c r="X449" s="91"/>
      <c r="Y449" s="91"/>
      <c r="Z449" s="91"/>
      <c r="AA449" s="91"/>
      <c r="AB449" s="91"/>
      <c r="AC449" s="91"/>
      <c r="AD449" s="92"/>
      <c r="AE449" s="91"/>
      <c r="AF449" s="93"/>
      <c r="AG449" s="94"/>
      <c r="AH449" s="94"/>
      <c r="AI449" s="85"/>
      <c r="AJ449" s="83"/>
      <c r="AK449" s="83"/>
      <c r="AL449" s="81"/>
      <c r="AM449" s="95"/>
    </row>
    <row r="450" spans="2:39" ht="15.6" x14ac:dyDescent="0.3">
      <c r="B450" s="111"/>
      <c r="C450" s="112"/>
      <c r="D450" s="113"/>
      <c r="E450" s="114"/>
      <c r="F450" s="115"/>
      <c r="G450" s="115"/>
      <c r="H450" s="116" t="str">
        <f t="shared" si="6"/>
        <v/>
      </c>
      <c r="I450" s="114"/>
      <c r="J450" s="117"/>
      <c r="K450" s="71"/>
      <c r="L450" s="118"/>
      <c r="M450" s="119"/>
      <c r="N450" s="119"/>
      <c r="O450" s="119"/>
      <c r="P450" s="119"/>
      <c r="Q450" s="119"/>
      <c r="R450" s="119"/>
      <c r="S450" s="119"/>
      <c r="T450" s="120"/>
      <c r="U450" s="71"/>
      <c r="V450" s="121"/>
      <c r="W450" s="122"/>
      <c r="X450" s="122"/>
      <c r="Y450" s="122"/>
      <c r="Z450" s="122"/>
      <c r="AA450" s="122"/>
      <c r="AB450" s="122"/>
      <c r="AC450" s="122"/>
      <c r="AD450" s="123"/>
      <c r="AE450" s="122"/>
      <c r="AF450" s="124"/>
      <c r="AG450" s="125"/>
      <c r="AH450" s="125"/>
      <c r="AI450" s="116"/>
      <c r="AJ450" s="114"/>
      <c r="AK450" s="114"/>
      <c r="AL450" s="112"/>
      <c r="AM450" s="126"/>
    </row>
    <row r="451" spans="2:39" ht="15.6" x14ac:dyDescent="0.3">
      <c r="B451" s="63"/>
      <c r="C451" s="81"/>
      <c r="D451" s="82"/>
      <c r="E451" s="83"/>
      <c r="F451" s="84"/>
      <c r="G451" s="84"/>
      <c r="H451" s="85" t="str">
        <f t="shared" si="6"/>
        <v/>
      </c>
      <c r="I451" s="83"/>
      <c r="J451" s="86"/>
      <c r="K451" s="71"/>
      <c r="L451" s="87"/>
      <c r="M451" s="88"/>
      <c r="N451" s="88"/>
      <c r="O451" s="88"/>
      <c r="P451" s="88"/>
      <c r="Q451" s="88"/>
      <c r="R451" s="88"/>
      <c r="S451" s="88"/>
      <c r="T451" s="89"/>
      <c r="U451" s="71"/>
      <c r="V451" s="90"/>
      <c r="W451" s="91"/>
      <c r="X451" s="91"/>
      <c r="Y451" s="91"/>
      <c r="Z451" s="91"/>
      <c r="AA451" s="91"/>
      <c r="AB451" s="91"/>
      <c r="AC451" s="91"/>
      <c r="AD451" s="92"/>
      <c r="AE451" s="91"/>
      <c r="AF451" s="93"/>
      <c r="AG451" s="94"/>
      <c r="AH451" s="94"/>
      <c r="AI451" s="85"/>
      <c r="AJ451" s="83"/>
      <c r="AK451" s="83"/>
      <c r="AL451" s="81"/>
      <c r="AM451" s="95"/>
    </row>
    <row r="452" spans="2:39" ht="15.6" x14ac:dyDescent="0.3">
      <c r="B452" s="111"/>
      <c r="C452" s="112"/>
      <c r="D452" s="113"/>
      <c r="E452" s="114"/>
      <c r="F452" s="115"/>
      <c r="G452" s="115"/>
      <c r="H452" s="116" t="str">
        <f t="shared" si="6"/>
        <v/>
      </c>
      <c r="I452" s="114"/>
      <c r="J452" s="117"/>
      <c r="K452" s="71"/>
      <c r="L452" s="118"/>
      <c r="M452" s="119"/>
      <c r="N452" s="119"/>
      <c r="O452" s="119"/>
      <c r="P452" s="119"/>
      <c r="Q452" s="119"/>
      <c r="R452" s="119"/>
      <c r="S452" s="119"/>
      <c r="T452" s="120"/>
      <c r="U452" s="71"/>
      <c r="V452" s="121"/>
      <c r="W452" s="122"/>
      <c r="X452" s="122"/>
      <c r="Y452" s="122"/>
      <c r="Z452" s="122"/>
      <c r="AA452" s="122"/>
      <c r="AB452" s="122"/>
      <c r="AC452" s="122"/>
      <c r="AD452" s="123"/>
      <c r="AE452" s="122"/>
      <c r="AF452" s="124"/>
      <c r="AG452" s="125"/>
      <c r="AH452" s="125"/>
      <c r="AI452" s="116"/>
      <c r="AJ452" s="114"/>
      <c r="AK452" s="114"/>
      <c r="AL452" s="112"/>
      <c r="AM452" s="126"/>
    </row>
    <row r="453" spans="2:39" ht="15.6" x14ac:dyDescent="0.3">
      <c r="B453" s="63"/>
      <c r="C453" s="81"/>
      <c r="D453" s="82"/>
      <c r="E453" s="83"/>
      <c r="F453" s="84"/>
      <c r="G453" s="84"/>
      <c r="H453" s="85" t="str">
        <f t="shared" si="6"/>
        <v/>
      </c>
      <c r="I453" s="83"/>
      <c r="J453" s="86"/>
      <c r="K453" s="71"/>
      <c r="L453" s="87"/>
      <c r="M453" s="88"/>
      <c r="N453" s="88"/>
      <c r="O453" s="88"/>
      <c r="P453" s="88"/>
      <c r="Q453" s="88"/>
      <c r="R453" s="88"/>
      <c r="S453" s="88"/>
      <c r="T453" s="89"/>
      <c r="U453" s="71"/>
      <c r="V453" s="90"/>
      <c r="W453" s="91"/>
      <c r="X453" s="91"/>
      <c r="Y453" s="91"/>
      <c r="Z453" s="91"/>
      <c r="AA453" s="91"/>
      <c r="AB453" s="91"/>
      <c r="AC453" s="91"/>
      <c r="AD453" s="92"/>
      <c r="AE453" s="91"/>
      <c r="AF453" s="93"/>
      <c r="AG453" s="94"/>
      <c r="AH453" s="94"/>
      <c r="AI453" s="85"/>
      <c r="AJ453" s="83"/>
      <c r="AK453" s="83"/>
      <c r="AL453" s="81"/>
      <c r="AM453" s="95"/>
    </row>
    <row r="454" spans="2:39" ht="15.6" x14ac:dyDescent="0.3">
      <c r="B454" s="111"/>
      <c r="C454" s="112"/>
      <c r="D454" s="113"/>
      <c r="E454" s="114"/>
      <c r="F454" s="115"/>
      <c r="G454" s="115"/>
      <c r="H454" s="116" t="str">
        <f t="shared" si="6"/>
        <v/>
      </c>
      <c r="I454" s="114"/>
      <c r="J454" s="117"/>
      <c r="K454" s="71"/>
      <c r="L454" s="118"/>
      <c r="M454" s="119"/>
      <c r="N454" s="119"/>
      <c r="O454" s="119"/>
      <c r="P454" s="119"/>
      <c r="Q454" s="119"/>
      <c r="R454" s="119"/>
      <c r="S454" s="119"/>
      <c r="T454" s="120"/>
      <c r="U454" s="71"/>
      <c r="V454" s="121"/>
      <c r="W454" s="122"/>
      <c r="X454" s="122"/>
      <c r="Y454" s="122"/>
      <c r="Z454" s="122"/>
      <c r="AA454" s="122"/>
      <c r="AB454" s="122"/>
      <c r="AC454" s="122"/>
      <c r="AD454" s="123"/>
      <c r="AE454" s="122"/>
      <c r="AF454" s="124"/>
      <c r="AG454" s="125"/>
      <c r="AH454" s="125"/>
      <c r="AI454" s="116"/>
      <c r="AJ454" s="114"/>
      <c r="AK454" s="114"/>
      <c r="AL454" s="112"/>
      <c r="AM454" s="126"/>
    </row>
    <row r="455" spans="2:39" ht="15.6" x14ac:dyDescent="0.3">
      <c r="B455" s="63"/>
      <c r="C455" s="81"/>
      <c r="D455" s="82"/>
      <c r="E455" s="83"/>
      <c r="F455" s="84"/>
      <c r="G455" s="84"/>
      <c r="H455" s="85" t="str">
        <f t="shared" si="6"/>
        <v/>
      </c>
      <c r="I455" s="83"/>
      <c r="J455" s="86"/>
      <c r="K455" s="71"/>
      <c r="L455" s="87"/>
      <c r="M455" s="88"/>
      <c r="N455" s="88"/>
      <c r="O455" s="88"/>
      <c r="P455" s="88"/>
      <c r="Q455" s="88"/>
      <c r="R455" s="88"/>
      <c r="S455" s="88"/>
      <c r="T455" s="89"/>
      <c r="U455" s="71"/>
      <c r="V455" s="90"/>
      <c r="W455" s="91"/>
      <c r="X455" s="91"/>
      <c r="Y455" s="91"/>
      <c r="Z455" s="91"/>
      <c r="AA455" s="91"/>
      <c r="AB455" s="91"/>
      <c r="AC455" s="91"/>
      <c r="AD455" s="92"/>
      <c r="AE455" s="91"/>
      <c r="AF455" s="93"/>
      <c r="AG455" s="94"/>
      <c r="AH455" s="94"/>
      <c r="AI455" s="85"/>
      <c r="AJ455" s="83"/>
      <c r="AK455" s="83"/>
      <c r="AL455" s="81"/>
      <c r="AM455" s="95"/>
    </row>
    <row r="456" spans="2:39" ht="15.6" x14ac:dyDescent="0.3">
      <c r="B456" s="111"/>
      <c r="C456" s="112"/>
      <c r="D456" s="113"/>
      <c r="E456" s="114"/>
      <c r="F456" s="115"/>
      <c r="G456" s="115"/>
      <c r="H456" s="116" t="str">
        <f t="shared" ref="H456:H502" si="7">IF(B456="","",IFERROR(F456/G456,""))</f>
        <v/>
      </c>
      <c r="I456" s="114"/>
      <c r="J456" s="117"/>
      <c r="K456" s="71"/>
      <c r="L456" s="118"/>
      <c r="M456" s="119"/>
      <c r="N456" s="119"/>
      <c r="O456" s="119"/>
      <c r="P456" s="119"/>
      <c r="Q456" s="119"/>
      <c r="R456" s="119"/>
      <c r="S456" s="119"/>
      <c r="T456" s="120"/>
      <c r="U456" s="71"/>
      <c r="V456" s="121"/>
      <c r="W456" s="122"/>
      <c r="X456" s="122"/>
      <c r="Y456" s="122"/>
      <c r="Z456" s="122"/>
      <c r="AA456" s="122"/>
      <c r="AB456" s="122"/>
      <c r="AC456" s="122"/>
      <c r="AD456" s="123"/>
      <c r="AE456" s="122"/>
      <c r="AF456" s="124"/>
      <c r="AG456" s="125"/>
      <c r="AH456" s="125"/>
      <c r="AI456" s="116"/>
      <c r="AJ456" s="114"/>
      <c r="AK456" s="114"/>
      <c r="AL456" s="112"/>
      <c r="AM456" s="126"/>
    </row>
    <row r="457" spans="2:39" ht="15.6" x14ac:dyDescent="0.3">
      <c r="B457" s="63"/>
      <c r="C457" s="81"/>
      <c r="D457" s="82"/>
      <c r="E457" s="83"/>
      <c r="F457" s="84"/>
      <c r="G457" s="84"/>
      <c r="H457" s="85" t="str">
        <f t="shared" si="7"/>
        <v/>
      </c>
      <c r="I457" s="83"/>
      <c r="J457" s="86"/>
      <c r="K457" s="71"/>
      <c r="L457" s="87"/>
      <c r="M457" s="88"/>
      <c r="N457" s="88"/>
      <c r="O457" s="88"/>
      <c r="P457" s="88"/>
      <c r="Q457" s="88"/>
      <c r="R457" s="88"/>
      <c r="S457" s="88"/>
      <c r="T457" s="89"/>
      <c r="U457" s="71"/>
      <c r="V457" s="90"/>
      <c r="W457" s="91"/>
      <c r="X457" s="91"/>
      <c r="Y457" s="91"/>
      <c r="Z457" s="91"/>
      <c r="AA457" s="91"/>
      <c r="AB457" s="91"/>
      <c r="AC457" s="91"/>
      <c r="AD457" s="92"/>
      <c r="AE457" s="91"/>
      <c r="AF457" s="93"/>
      <c r="AG457" s="94"/>
      <c r="AH457" s="94"/>
      <c r="AI457" s="85"/>
      <c r="AJ457" s="83"/>
      <c r="AK457" s="83"/>
      <c r="AL457" s="81"/>
      <c r="AM457" s="95"/>
    </row>
    <row r="458" spans="2:39" ht="15.6" x14ac:dyDescent="0.3">
      <c r="B458" s="111"/>
      <c r="C458" s="112"/>
      <c r="D458" s="113"/>
      <c r="E458" s="114"/>
      <c r="F458" s="115"/>
      <c r="G458" s="115"/>
      <c r="H458" s="116" t="str">
        <f t="shared" si="7"/>
        <v/>
      </c>
      <c r="I458" s="114"/>
      <c r="J458" s="117"/>
      <c r="K458" s="71"/>
      <c r="L458" s="118"/>
      <c r="M458" s="119"/>
      <c r="N458" s="119"/>
      <c r="O458" s="119"/>
      <c r="P458" s="119"/>
      <c r="Q458" s="119"/>
      <c r="R458" s="119"/>
      <c r="S458" s="119"/>
      <c r="T458" s="120"/>
      <c r="U458" s="71"/>
      <c r="V458" s="121"/>
      <c r="W458" s="122"/>
      <c r="X458" s="122"/>
      <c r="Y458" s="122"/>
      <c r="Z458" s="122"/>
      <c r="AA458" s="122"/>
      <c r="AB458" s="122"/>
      <c r="AC458" s="122"/>
      <c r="AD458" s="123"/>
      <c r="AE458" s="122"/>
      <c r="AF458" s="124"/>
      <c r="AG458" s="125"/>
      <c r="AH458" s="125"/>
      <c r="AI458" s="116"/>
      <c r="AJ458" s="114"/>
      <c r="AK458" s="114"/>
      <c r="AL458" s="112"/>
      <c r="AM458" s="126"/>
    </row>
    <row r="459" spans="2:39" ht="15.6" x14ac:dyDescent="0.3">
      <c r="B459" s="63"/>
      <c r="C459" s="81"/>
      <c r="D459" s="82"/>
      <c r="E459" s="83"/>
      <c r="F459" s="84"/>
      <c r="G459" s="84"/>
      <c r="H459" s="85" t="str">
        <f t="shared" si="7"/>
        <v/>
      </c>
      <c r="I459" s="83"/>
      <c r="J459" s="86"/>
      <c r="K459" s="71"/>
      <c r="L459" s="87"/>
      <c r="M459" s="88"/>
      <c r="N459" s="88"/>
      <c r="O459" s="88"/>
      <c r="P459" s="88"/>
      <c r="Q459" s="88"/>
      <c r="R459" s="88"/>
      <c r="S459" s="88"/>
      <c r="T459" s="89"/>
      <c r="U459" s="71"/>
      <c r="V459" s="90"/>
      <c r="W459" s="91"/>
      <c r="X459" s="91"/>
      <c r="Y459" s="91"/>
      <c r="Z459" s="91"/>
      <c r="AA459" s="91"/>
      <c r="AB459" s="91"/>
      <c r="AC459" s="91"/>
      <c r="AD459" s="92"/>
      <c r="AE459" s="91"/>
      <c r="AF459" s="93"/>
      <c r="AG459" s="94"/>
      <c r="AH459" s="94"/>
      <c r="AI459" s="85"/>
      <c r="AJ459" s="83"/>
      <c r="AK459" s="83"/>
      <c r="AL459" s="81"/>
      <c r="AM459" s="95"/>
    </row>
    <row r="460" spans="2:39" ht="15.6" x14ac:dyDescent="0.3">
      <c r="B460" s="111"/>
      <c r="C460" s="112"/>
      <c r="D460" s="113"/>
      <c r="E460" s="114"/>
      <c r="F460" s="115"/>
      <c r="G460" s="115"/>
      <c r="H460" s="116" t="str">
        <f t="shared" si="7"/>
        <v/>
      </c>
      <c r="I460" s="114"/>
      <c r="J460" s="117"/>
      <c r="K460" s="71"/>
      <c r="L460" s="118"/>
      <c r="M460" s="119"/>
      <c r="N460" s="119"/>
      <c r="O460" s="119"/>
      <c r="P460" s="119"/>
      <c r="Q460" s="119"/>
      <c r="R460" s="119"/>
      <c r="S460" s="119"/>
      <c r="T460" s="120"/>
      <c r="U460" s="71"/>
      <c r="V460" s="121"/>
      <c r="W460" s="122"/>
      <c r="X460" s="122"/>
      <c r="Y460" s="122"/>
      <c r="Z460" s="122"/>
      <c r="AA460" s="122"/>
      <c r="AB460" s="122"/>
      <c r="AC460" s="122"/>
      <c r="AD460" s="123"/>
      <c r="AE460" s="122"/>
      <c r="AF460" s="124"/>
      <c r="AG460" s="125"/>
      <c r="AH460" s="125"/>
      <c r="AI460" s="116"/>
      <c r="AJ460" s="114"/>
      <c r="AK460" s="114"/>
      <c r="AL460" s="112"/>
      <c r="AM460" s="126"/>
    </row>
    <row r="461" spans="2:39" ht="15.6" x14ac:dyDescent="0.3">
      <c r="B461" s="63"/>
      <c r="C461" s="81"/>
      <c r="D461" s="82"/>
      <c r="E461" s="83"/>
      <c r="F461" s="84"/>
      <c r="G461" s="84"/>
      <c r="H461" s="85" t="str">
        <f t="shared" si="7"/>
        <v/>
      </c>
      <c r="I461" s="83"/>
      <c r="J461" s="86"/>
      <c r="K461" s="71"/>
      <c r="L461" s="87"/>
      <c r="M461" s="88"/>
      <c r="N461" s="88"/>
      <c r="O461" s="88"/>
      <c r="P461" s="88"/>
      <c r="Q461" s="88"/>
      <c r="R461" s="88"/>
      <c r="S461" s="88"/>
      <c r="T461" s="89"/>
      <c r="U461" s="71"/>
      <c r="V461" s="90"/>
      <c r="W461" s="91"/>
      <c r="X461" s="91"/>
      <c r="Y461" s="91"/>
      <c r="Z461" s="91"/>
      <c r="AA461" s="91"/>
      <c r="AB461" s="91"/>
      <c r="AC461" s="91"/>
      <c r="AD461" s="92"/>
      <c r="AE461" s="91"/>
      <c r="AF461" s="93"/>
      <c r="AG461" s="94"/>
      <c r="AH461" s="94"/>
      <c r="AI461" s="85"/>
      <c r="AJ461" s="83"/>
      <c r="AK461" s="83"/>
      <c r="AL461" s="81"/>
      <c r="AM461" s="95"/>
    </row>
    <row r="462" spans="2:39" ht="15.6" x14ac:dyDescent="0.3">
      <c r="B462" s="111"/>
      <c r="C462" s="112"/>
      <c r="D462" s="113"/>
      <c r="E462" s="114"/>
      <c r="F462" s="115"/>
      <c r="G462" s="115"/>
      <c r="H462" s="116" t="str">
        <f t="shared" si="7"/>
        <v/>
      </c>
      <c r="I462" s="114"/>
      <c r="J462" s="117"/>
      <c r="K462" s="71"/>
      <c r="L462" s="118"/>
      <c r="M462" s="119"/>
      <c r="N462" s="119"/>
      <c r="O462" s="119"/>
      <c r="P462" s="119"/>
      <c r="Q462" s="119"/>
      <c r="R462" s="119"/>
      <c r="S462" s="119"/>
      <c r="T462" s="120"/>
      <c r="U462" s="71"/>
      <c r="V462" s="121"/>
      <c r="W462" s="122"/>
      <c r="X462" s="122"/>
      <c r="Y462" s="122"/>
      <c r="Z462" s="122"/>
      <c r="AA462" s="122"/>
      <c r="AB462" s="122"/>
      <c r="AC462" s="122"/>
      <c r="AD462" s="123"/>
      <c r="AE462" s="122"/>
      <c r="AF462" s="124"/>
      <c r="AG462" s="125"/>
      <c r="AH462" s="125"/>
      <c r="AI462" s="116"/>
      <c r="AJ462" s="114"/>
      <c r="AK462" s="114"/>
      <c r="AL462" s="112"/>
      <c r="AM462" s="126"/>
    </row>
    <row r="463" spans="2:39" ht="15.6" x14ac:dyDescent="0.3">
      <c r="B463" s="63"/>
      <c r="C463" s="81"/>
      <c r="D463" s="82"/>
      <c r="E463" s="83"/>
      <c r="F463" s="84"/>
      <c r="G463" s="84"/>
      <c r="H463" s="85" t="str">
        <f t="shared" si="7"/>
        <v/>
      </c>
      <c r="I463" s="83"/>
      <c r="J463" s="86"/>
      <c r="K463" s="71"/>
      <c r="L463" s="87"/>
      <c r="M463" s="88"/>
      <c r="N463" s="88"/>
      <c r="O463" s="88"/>
      <c r="P463" s="88"/>
      <c r="Q463" s="88"/>
      <c r="R463" s="88"/>
      <c r="S463" s="88"/>
      <c r="T463" s="89"/>
      <c r="U463" s="71"/>
      <c r="V463" s="90"/>
      <c r="W463" s="91"/>
      <c r="X463" s="91"/>
      <c r="Y463" s="91"/>
      <c r="Z463" s="91"/>
      <c r="AA463" s="91"/>
      <c r="AB463" s="91"/>
      <c r="AC463" s="91"/>
      <c r="AD463" s="92"/>
      <c r="AE463" s="91"/>
      <c r="AF463" s="93"/>
      <c r="AG463" s="94"/>
      <c r="AH463" s="94"/>
      <c r="AI463" s="85"/>
      <c r="AJ463" s="83"/>
      <c r="AK463" s="83"/>
      <c r="AL463" s="81"/>
      <c r="AM463" s="95"/>
    </row>
    <row r="464" spans="2:39" ht="15.6" x14ac:dyDescent="0.3">
      <c r="B464" s="111"/>
      <c r="C464" s="112"/>
      <c r="D464" s="113"/>
      <c r="E464" s="114"/>
      <c r="F464" s="115"/>
      <c r="G464" s="115"/>
      <c r="H464" s="116" t="str">
        <f t="shared" si="7"/>
        <v/>
      </c>
      <c r="I464" s="114"/>
      <c r="J464" s="117"/>
      <c r="K464" s="71"/>
      <c r="L464" s="118"/>
      <c r="M464" s="119"/>
      <c r="N464" s="119"/>
      <c r="O464" s="119"/>
      <c r="P464" s="119"/>
      <c r="Q464" s="119"/>
      <c r="R464" s="119"/>
      <c r="S464" s="119"/>
      <c r="T464" s="120"/>
      <c r="U464" s="71"/>
      <c r="V464" s="121"/>
      <c r="W464" s="122"/>
      <c r="X464" s="122"/>
      <c r="Y464" s="122"/>
      <c r="Z464" s="122"/>
      <c r="AA464" s="122"/>
      <c r="AB464" s="122"/>
      <c r="AC464" s="122"/>
      <c r="AD464" s="123"/>
      <c r="AE464" s="122"/>
      <c r="AF464" s="124"/>
      <c r="AG464" s="125"/>
      <c r="AH464" s="125"/>
      <c r="AI464" s="116"/>
      <c r="AJ464" s="114"/>
      <c r="AK464" s="114"/>
      <c r="AL464" s="112"/>
      <c r="AM464" s="126"/>
    </row>
    <row r="465" spans="2:39" ht="15.6" x14ac:dyDescent="0.3">
      <c r="B465" s="63"/>
      <c r="C465" s="81"/>
      <c r="D465" s="82"/>
      <c r="E465" s="83"/>
      <c r="F465" s="84"/>
      <c r="G465" s="84"/>
      <c r="H465" s="85" t="str">
        <f t="shared" si="7"/>
        <v/>
      </c>
      <c r="I465" s="83"/>
      <c r="J465" s="86"/>
      <c r="K465" s="71"/>
      <c r="L465" s="87"/>
      <c r="M465" s="88"/>
      <c r="N465" s="88"/>
      <c r="O465" s="88"/>
      <c r="P465" s="88"/>
      <c r="Q465" s="88"/>
      <c r="R465" s="88"/>
      <c r="S465" s="88"/>
      <c r="T465" s="89"/>
      <c r="U465" s="71"/>
      <c r="V465" s="90"/>
      <c r="W465" s="91"/>
      <c r="X465" s="91"/>
      <c r="Y465" s="91"/>
      <c r="Z465" s="91"/>
      <c r="AA465" s="91"/>
      <c r="AB465" s="91"/>
      <c r="AC465" s="91"/>
      <c r="AD465" s="92"/>
      <c r="AE465" s="91"/>
      <c r="AF465" s="93"/>
      <c r="AG465" s="94"/>
      <c r="AH465" s="94"/>
      <c r="AI465" s="85"/>
      <c r="AJ465" s="83"/>
      <c r="AK465" s="83"/>
      <c r="AL465" s="81"/>
      <c r="AM465" s="95"/>
    </row>
    <row r="466" spans="2:39" ht="15.6" x14ac:dyDescent="0.3">
      <c r="B466" s="111"/>
      <c r="C466" s="112"/>
      <c r="D466" s="113"/>
      <c r="E466" s="114"/>
      <c r="F466" s="115"/>
      <c r="G466" s="115"/>
      <c r="H466" s="116" t="str">
        <f t="shared" si="7"/>
        <v/>
      </c>
      <c r="I466" s="114"/>
      <c r="J466" s="117"/>
      <c r="K466" s="71"/>
      <c r="L466" s="118"/>
      <c r="M466" s="119"/>
      <c r="N466" s="119"/>
      <c r="O466" s="119"/>
      <c r="P466" s="119"/>
      <c r="Q466" s="119"/>
      <c r="R466" s="119"/>
      <c r="S466" s="119"/>
      <c r="T466" s="120"/>
      <c r="U466" s="71"/>
      <c r="V466" s="121"/>
      <c r="W466" s="122"/>
      <c r="X466" s="122"/>
      <c r="Y466" s="122"/>
      <c r="Z466" s="122"/>
      <c r="AA466" s="122"/>
      <c r="AB466" s="122"/>
      <c r="AC466" s="122"/>
      <c r="AD466" s="123"/>
      <c r="AE466" s="122"/>
      <c r="AF466" s="124"/>
      <c r="AG466" s="125"/>
      <c r="AH466" s="125"/>
      <c r="AI466" s="116"/>
      <c r="AJ466" s="114"/>
      <c r="AK466" s="114"/>
      <c r="AL466" s="112"/>
      <c r="AM466" s="126"/>
    </row>
    <row r="467" spans="2:39" ht="15.6" x14ac:dyDescent="0.3">
      <c r="B467" s="63"/>
      <c r="C467" s="81"/>
      <c r="D467" s="82"/>
      <c r="E467" s="83"/>
      <c r="F467" s="84"/>
      <c r="G467" s="84"/>
      <c r="H467" s="85" t="str">
        <f t="shared" si="7"/>
        <v/>
      </c>
      <c r="I467" s="83"/>
      <c r="J467" s="86"/>
      <c r="K467" s="71"/>
      <c r="L467" s="87"/>
      <c r="M467" s="88"/>
      <c r="N467" s="88"/>
      <c r="O467" s="88"/>
      <c r="P467" s="88"/>
      <c r="Q467" s="88"/>
      <c r="R467" s="88"/>
      <c r="S467" s="88"/>
      <c r="T467" s="89"/>
      <c r="U467" s="71"/>
      <c r="V467" s="90"/>
      <c r="W467" s="91"/>
      <c r="X467" s="91"/>
      <c r="Y467" s="91"/>
      <c r="Z467" s="91"/>
      <c r="AA467" s="91"/>
      <c r="AB467" s="91"/>
      <c r="AC467" s="91"/>
      <c r="AD467" s="92"/>
      <c r="AE467" s="91"/>
      <c r="AF467" s="93"/>
      <c r="AG467" s="94"/>
      <c r="AH467" s="94"/>
      <c r="AI467" s="85"/>
      <c r="AJ467" s="83"/>
      <c r="AK467" s="83"/>
      <c r="AL467" s="81"/>
      <c r="AM467" s="95"/>
    </row>
    <row r="468" spans="2:39" ht="15.6" x14ac:dyDescent="0.3">
      <c r="B468" s="111"/>
      <c r="C468" s="112"/>
      <c r="D468" s="113"/>
      <c r="E468" s="114"/>
      <c r="F468" s="115"/>
      <c r="G468" s="115"/>
      <c r="H468" s="116" t="str">
        <f t="shared" si="7"/>
        <v/>
      </c>
      <c r="I468" s="114"/>
      <c r="J468" s="117"/>
      <c r="K468" s="71"/>
      <c r="L468" s="118"/>
      <c r="M468" s="119"/>
      <c r="N468" s="119"/>
      <c r="O468" s="119"/>
      <c r="P468" s="119"/>
      <c r="Q468" s="119"/>
      <c r="R468" s="119"/>
      <c r="S468" s="119"/>
      <c r="T468" s="120"/>
      <c r="U468" s="71"/>
      <c r="V468" s="121"/>
      <c r="W468" s="122"/>
      <c r="X468" s="122"/>
      <c r="Y468" s="122"/>
      <c r="Z468" s="122"/>
      <c r="AA468" s="122"/>
      <c r="AB468" s="122"/>
      <c r="AC468" s="122"/>
      <c r="AD468" s="123"/>
      <c r="AE468" s="122"/>
      <c r="AF468" s="124"/>
      <c r="AG468" s="125"/>
      <c r="AH468" s="125"/>
      <c r="AI468" s="116"/>
      <c r="AJ468" s="114"/>
      <c r="AK468" s="114"/>
      <c r="AL468" s="112"/>
      <c r="AM468" s="126"/>
    </row>
    <row r="469" spans="2:39" ht="15.6" x14ac:dyDescent="0.3">
      <c r="B469" s="63"/>
      <c r="C469" s="81"/>
      <c r="D469" s="82"/>
      <c r="E469" s="83"/>
      <c r="F469" s="84"/>
      <c r="G469" s="84"/>
      <c r="H469" s="85" t="str">
        <f t="shared" si="7"/>
        <v/>
      </c>
      <c r="I469" s="83"/>
      <c r="J469" s="86"/>
      <c r="K469" s="71"/>
      <c r="L469" s="87"/>
      <c r="M469" s="88"/>
      <c r="N469" s="88"/>
      <c r="O469" s="88"/>
      <c r="P469" s="88"/>
      <c r="Q469" s="88"/>
      <c r="R469" s="88"/>
      <c r="S469" s="88"/>
      <c r="T469" s="89"/>
      <c r="U469" s="71"/>
      <c r="V469" s="90"/>
      <c r="W469" s="91"/>
      <c r="X469" s="91"/>
      <c r="Y469" s="91"/>
      <c r="Z469" s="91"/>
      <c r="AA469" s="91"/>
      <c r="AB469" s="91"/>
      <c r="AC469" s="91"/>
      <c r="AD469" s="92"/>
      <c r="AE469" s="91"/>
      <c r="AF469" s="93"/>
      <c r="AG469" s="94"/>
      <c r="AH469" s="94"/>
      <c r="AI469" s="85"/>
      <c r="AJ469" s="83"/>
      <c r="AK469" s="83"/>
      <c r="AL469" s="81"/>
      <c r="AM469" s="95"/>
    </row>
    <row r="470" spans="2:39" ht="15.6" x14ac:dyDescent="0.3">
      <c r="B470" s="111"/>
      <c r="C470" s="112"/>
      <c r="D470" s="113"/>
      <c r="E470" s="114"/>
      <c r="F470" s="115"/>
      <c r="G470" s="115"/>
      <c r="H470" s="116" t="str">
        <f t="shared" si="7"/>
        <v/>
      </c>
      <c r="I470" s="114"/>
      <c r="J470" s="117"/>
      <c r="K470" s="71"/>
      <c r="L470" s="118"/>
      <c r="M470" s="119"/>
      <c r="N470" s="119"/>
      <c r="O470" s="119"/>
      <c r="P470" s="119"/>
      <c r="Q470" s="119"/>
      <c r="R470" s="119"/>
      <c r="S470" s="119"/>
      <c r="T470" s="120"/>
      <c r="U470" s="71"/>
      <c r="V470" s="121"/>
      <c r="W470" s="122"/>
      <c r="X470" s="122"/>
      <c r="Y470" s="122"/>
      <c r="Z470" s="122"/>
      <c r="AA470" s="122"/>
      <c r="AB470" s="122"/>
      <c r="AC470" s="122"/>
      <c r="AD470" s="123"/>
      <c r="AE470" s="122"/>
      <c r="AF470" s="124"/>
      <c r="AG470" s="125"/>
      <c r="AH470" s="125"/>
      <c r="AI470" s="116"/>
      <c r="AJ470" s="114"/>
      <c r="AK470" s="114"/>
      <c r="AL470" s="112"/>
      <c r="AM470" s="126"/>
    </row>
    <row r="471" spans="2:39" ht="15.6" x14ac:dyDescent="0.3">
      <c r="B471" s="63"/>
      <c r="C471" s="81"/>
      <c r="D471" s="82"/>
      <c r="E471" s="83"/>
      <c r="F471" s="84"/>
      <c r="G471" s="84"/>
      <c r="H471" s="85" t="str">
        <f t="shared" si="7"/>
        <v/>
      </c>
      <c r="I471" s="83"/>
      <c r="J471" s="86"/>
      <c r="K471" s="71"/>
      <c r="L471" s="87"/>
      <c r="M471" s="88"/>
      <c r="N471" s="88"/>
      <c r="O471" s="88"/>
      <c r="P471" s="88"/>
      <c r="Q471" s="88"/>
      <c r="R471" s="88"/>
      <c r="S471" s="88"/>
      <c r="T471" s="89"/>
      <c r="U471" s="71"/>
      <c r="V471" s="90"/>
      <c r="W471" s="91"/>
      <c r="X471" s="91"/>
      <c r="Y471" s="91"/>
      <c r="Z471" s="91"/>
      <c r="AA471" s="91"/>
      <c r="AB471" s="91"/>
      <c r="AC471" s="91"/>
      <c r="AD471" s="92"/>
      <c r="AE471" s="91"/>
      <c r="AF471" s="93"/>
      <c r="AG471" s="94"/>
      <c r="AH471" s="94"/>
      <c r="AI471" s="85"/>
      <c r="AJ471" s="83"/>
      <c r="AK471" s="83"/>
      <c r="AL471" s="81"/>
      <c r="AM471" s="95"/>
    </row>
    <row r="472" spans="2:39" ht="15.6" x14ac:dyDescent="0.3">
      <c r="B472" s="111"/>
      <c r="C472" s="112"/>
      <c r="D472" s="113"/>
      <c r="E472" s="114"/>
      <c r="F472" s="115"/>
      <c r="G472" s="115"/>
      <c r="H472" s="116" t="str">
        <f t="shared" si="7"/>
        <v/>
      </c>
      <c r="I472" s="114"/>
      <c r="J472" s="117"/>
      <c r="K472" s="71"/>
      <c r="L472" s="118"/>
      <c r="M472" s="119"/>
      <c r="N472" s="119"/>
      <c r="O472" s="119"/>
      <c r="P472" s="119"/>
      <c r="Q472" s="119"/>
      <c r="R472" s="119"/>
      <c r="S472" s="119"/>
      <c r="T472" s="120"/>
      <c r="U472" s="71"/>
      <c r="V472" s="121"/>
      <c r="W472" s="122"/>
      <c r="X472" s="122"/>
      <c r="Y472" s="122"/>
      <c r="Z472" s="122"/>
      <c r="AA472" s="122"/>
      <c r="AB472" s="122"/>
      <c r="AC472" s="122"/>
      <c r="AD472" s="123"/>
      <c r="AE472" s="122"/>
      <c r="AF472" s="124"/>
      <c r="AG472" s="125"/>
      <c r="AH472" s="125"/>
      <c r="AI472" s="116"/>
      <c r="AJ472" s="114"/>
      <c r="AK472" s="114"/>
      <c r="AL472" s="112"/>
      <c r="AM472" s="126"/>
    </row>
    <row r="473" spans="2:39" ht="15.6" x14ac:dyDescent="0.3">
      <c r="B473" s="63"/>
      <c r="C473" s="81"/>
      <c r="D473" s="82"/>
      <c r="E473" s="83"/>
      <c r="F473" s="84"/>
      <c r="G473" s="84"/>
      <c r="H473" s="85" t="str">
        <f t="shared" si="7"/>
        <v/>
      </c>
      <c r="I473" s="83"/>
      <c r="J473" s="86"/>
      <c r="K473" s="71"/>
      <c r="L473" s="87"/>
      <c r="M473" s="88"/>
      <c r="N473" s="88"/>
      <c r="O473" s="88"/>
      <c r="P473" s="88"/>
      <c r="Q473" s="88"/>
      <c r="R473" s="88"/>
      <c r="S473" s="88"/>
      <c r="T473" s="89"/>
      <c r="U473" s="71"/>
      <c r="V473" s="90"/>
      <c r="W473" s="91"/>
      <c r="X473" s="91"/>
      <c r="Y473" s="91"/>
      <c r="Z473" s="91"/>
      <c r="AA473" s="91"/>
      <c r="AB473" s="91"/>
      <c r="AC473" s="91"/>
      <c r="AD473" s="92"/>
      <c r="AE473" s="91"/>
      <c r="AF473" s="93"/>
      <c r="AG473" s="94"/>
      <c r="AH473" s="94"/>
      <c r="AI473" s="85"/>
      <c r="AJ473" s="83"/>
      <c r="AK473" s="83"/>
      <c r="AL473" s="81"/>
      <c r="AM473" s="95"/>
    </row>
    <row r="474" spans="2:39" ht="15.6" x14ac:dyDescent="0.3">
      <c r="B474" s="111"/>
      <c r="C474" s="112"/>
      <c r="D474" s="113"/>
      <c r="E474" s="114"/>
      <c r="F474" s="115"/>
      <c r="G474" s="115"/>
      <c r="H474" s="116" t="str">
        <f t="shared" si="7"/>
        <v/>
      </c>
      <c r="I474" s="114"/>
      <c r="J474" s="117"/>
      <c r="K474" s="71"/>
      <c r="L474" s="118"/>
      <c r="M474" s="119"/>
      <c r="N474" s="119"/>
      <c r="O474" s="119"/>
      <c r="P474" s="119"/>
      <c r="Q474" s="119"/>
      <c r="R474" s="119"/>
      <c r="S474" s="119"/>
      <c r="T474" s="120"/>
      <c r="U474" s="71"/>
      <c r="V474" s="121"/>
      <c r="W474" s="122"/>
      <c r="X474" s="122"/>
      <c r="Y474" s="122"/>
      <c r="Z474" s="122"/>
      <c r="AA474" s="122"/>
      <c r="AB474" s="122"/>
      <c r="AC474" s="122"/>
      <c r="AD474" s="123"/>
      <c r="AE474" s="122"/>
      <c r="AF474" s="124"/>
      <c r="AG474" s="125"/>
      <c r="AH474" s="125"/>
      <c r="AI474" s="116"/>
      <c r="AJ474" s="114"/>
      <c r="AK474" s="114"/>
      <c r="AL474" s="112"/>
      <c r="AM474" s="126"/>
    </row>
    <row r="475" spans="2:39" ht="15.6" x14ac:dyDescent="0.3">
      <c r="B475" s="63"/>
      <c r="C475" s="81"/>
      <c r="D475" s="82"/>
      <c r="E475" s="83"/>
      <c r="F475" s="84"/>
      <c r="G475" s="84"/>
      <c r="H475" s="85" t="str">
        <f t="shared" si="7"/>
        <v/>
      </c>
      <c r="I475" s="83"/>
      <c r="J475" s="86"/>
      <c r="K475" s="71"/>
      <c r="L475" s="87"/>
      <c r="M475" s="88"/>
      <c r="N475" s="88"/>
      <c r="O475" s="88"/>
      <c r="P475" s="88"/>
      <c r="Q475" s="88"/>
      <c r="R475" s="88"/>
      <c r="S475" s="88"/>
      <c r="T475" s="89"/>
      <c r="U475" s="71"/>
      <c r="V475" s="90"/>
      <c r="W475" s="91"/>
      <c r="X475" s="91"/>
      <c r="Y475" s="91"/>
      <c r="Z475" s="91"/>
      <c r="AA475" s="91"/>
      <c r="AB475" s="91"/>
      <c r="AC475" s="91"/>
      <c r="AD475" s="92"/>
      <c r="AE475" s="91"/>
      <c r="AF475" s="93"/>
      <c r="AG475" s="94"/>
      <c r="AH475" s="94"/>
      <c r="AI475" s="85"/>
      <c r="AJ475" s="83"/>
      <c r="AK475" s="83"/>
      <c r="AL475" s="81"/>
      <c r="AM475" s="95"/>
    </row>
    <row r="476" spans="2:39" ht="15.6" x14ac:dyDescent="0.3">
      <c r="B476" s="111"/>
      <c r="C476" s="112"/>
      <c r="D476" s="113"/>
      <c r="E476" s="114"/>
      <c r="F476" s="115"/>
      <c r="G476" s="115"/>
      <c r="H476" s="116" t="str">
        <f t="shared" si="7"/>
        <v/>
      </c>
      <c r="I476" s="114"/>
      <c r="J476" s="117"/>
      <c r="K476" s="71"/>
      <c r="L476" s="118"/>
      <c r="M476" s="119"/>
      <c r="N476" s="119"/>
      <c r="O476" s="119"/>
      <c r="P476" s="119"/>
      <c r="Q476" s="119"/>
      <c r="R476" s="119"/>
      <c r="S476" s="119"/>
      <c r="T476" s="120"/>
      <c r="U476" s="71"/>
      <c r="V476" s="121"/>
      <c r="W476" s="122"/>
      <c r="X476" s="122"/>
      <c r="Y476" s="122"/>
      <c r="Z476" s="122"/>
      <c r="AA476" s="122"/>
      <c r="AB476" s="122"/>
      <c r="AC476" s="122"/>
      <c r="AD476" s="123"/>
      <c r="AE476" s="122"/>
      <c r="AF476" s="124"/>
      <c r="AG476" s="125"/>
      <c r="AH476" s="125"/>
      <c r="AI476" s="116"/>
      <c r="AJ476" s="114"/>
      <c r="AK476" s="114"/>
      <c r="AL476" s="112"/>
      <c r="AM476" s="126"/>
    </row>
    <row r="477" spans="2:39" ht="15.6" x14ac:dyDescent="0.3">
      <c r="B477" s="63"/>
      <c r="C477" s="81"/>
      <c r="D477" s="82"/>
      <c r="E477" s="83"/>
      <c r="F477" s="84"/>
      <c r="G477" s="84"/>
      <c r="H477" s="85" t="str">
        <f t="shared" si="7"/>
        <v/>
      </c>
      <c r="I477" s="83"/>
      <c r="J477" s="86"/>
      <c r="K477" s="71"/>
      <c r="L477" s="87"/>
      <c r="M477" s="88"/>
      <c r="N477" s="88"/>
      <c r="O477" s="88"/>
      <c r="P477" s="88"/>
      <c r="Q477" s="88"/>
      <c r="R477" s="88"/>
      <c r="S477" s="88"/>
      <c r="T477" s="89"/>
      <c r="U477" s="71"/>
      <c r="V477" s="90"/>
      <c r="W477" s="91"/>
      <c r="X477" s="91"/>
      <c r="Y477" s="91"/>
      <c r="Z477" s="91"/>
      <c r="AA477" s="91"/>
      <c r="AB477" s="91"/>
      <c r="AC477" s="91"/>
      <c r="AD477" s="92"/>
      <c r="AE477" s="91"/>
      <c r="AF477" s="93"/>
      <c r="AG477" s="94"/>
      <c r="AH477" s="94"/>
      <c r="AI477" s="85"/>
      <c r="AJ477" s="83"/>
      <c r="AK477" s="83"/>
      <c r="AL477" s="81"/>
      <c r="AM477" s="95"/>
    </row>
    <row r="478" spans="2:39" ht="15.6" x14ac:dyDescent="0.3">
      <c r="B478" s="111"/>
      <c r="C478" s="112"/>
      <c r="D478" s="113"/>
      <c r="E478" s="114"/>
      <c r="F478" s="115"/>
      <c r="G478" s="115"/>
      <c r="H478" s="116" t="str">
        <f t="shared" si="7"/>
        <v/>
      </c>
      <c r="I478" s="114"/>
      <c r="J478" s="117"/>
      <c r="K478" s="71"/>
      <c r="L478" s="118"/>
      <c r="M478" s="119"/>
      <c r="N478" s="119"/>
      <c r="O478" s="119"/>
      <c r="P478" s="119"/>
      <c r="Q478" s="119"/>
      <c r="R478" s="119"/>
      <c r="S478" s="119"/>
      <c r="T478" s="120"/>
      <c r="U478" s="71"/>
      <c r="V478" s="121"/>
      <c r="W478" s="122"/>
      <c r="X478" s="122"/>
      <c r="Y478" s="122"/>
      <c r="Z478" s="122"/>
      <c r="AA478" s="122"/>
      <c r="AB478" s="122"/>
      <c r="AC478" s="122"/>
      <c r="AD478" s="123"/>
      <c r="AE478" s="122"/>
      <c r="AF478" s="124"/>
      <c r="AG478" s="125"/>
      <c r="AH478" s="125"/>
      <c r="AI478" s="116"/>
      <c r="AJ478" s="114"/>
      <c r="AK478" s="114"/>
      <c r="AL478" s="112"/>
      <c r="AM478" s="126"/>
    </row>
    <row r="479" spans="2:39" ht="15.6" x14ac:dyDescent="0.3">
      <c r="B479" s="63"/>
      <c r="C479" s="81"/>
      <c r="D479" s="82"/>
      <c r="E479" s="83"/>
      <c r="F479" s="84"/>
      <c r="G479" s="84"/>
      <c r="H479" s="85" t="str">
        <f t="shared" si="7"/>
        <v/>
      </c>
      <c r="I479" s="83"/>
      <c r="J479" s="86"/>
      <c r="K479" s="71"/>
      <c r="L479" s="87"/>
      <c r="M479" s="88"/>
      <c r="N479" s="88"/>
      <c r="O479" s="88"/>
      <c r="P479" s="88"/>
      <c r="Q479" s="88"/>
      <c r="R479" s="88"/>
      <c r="S479" s="88"/>
      <c r="T479" s="89"/>
      <c r="U479" s="71"/>
      <c r="V479" s="90"/>
      <c r="W479" s="91"/>
      <c r="X479" s="91"/>
      <c r="Y479" s="91"/>
      <c r="Z479" s="91"/>
      <c r="AA479" s="91"/>
      <c r="AB479" s="91"/>
      <c r="AC479" s="91"/>
      <c r="AD479" s="92"/>
      <c r="AE479" s="91"/>
      <c r="AF479" s="93"/>
      <c r="AG479" s="94"/>
      <c r="AH479" s="94"/>
      <c r="AI479" s="85"/>
      <c r="AJ479" s="83"/>
      <c r="AK479" s="83"/>
      <c r="AL479" s="81"/>
      <c r="AM479" s="95"/>
    </row>
    <row r="480" spans="2:39" ht="15.6" x14ac:dyDescent="0.3">
      <c r="B480" s="111"/>
      <c r="C480" s="112"/>
      <c r="D480" s="113"/>
      <c r="E480" s="114"/>
      <c r="F480" s="115"/>
      <c r="G480" s="115"/>
      <c r="H480" s="116" t="str">
        <f t="shared" si="7"/>
        <v/>
      </c>
      <c r="I480" s="114"/>
      <c r="J480" s="117"/>
      <c r="K480" s="71"/>
      <c r="L480" s="118"/>
      <c r="M480" s="119"/>
      <c r="N480" s="119"/>
      <c r="O480" s="119"/>
      <c r="P480" s="119"/>
      <c r="Q480" s="119"/>
      <c r="R480" s="119"/>
      <c r="S480" s="119"/>
      <c r="T480" s="120"/>
      <c r="U480" s="71"/>
      <c r="V480" s="121"/>
      <c r="W480" s="122"/>
      <c r="X480" s="122"/>
      <c r="Y480" s="122"/>
      <c r="Z480" s="122"/>
      <c r="AA480" s="122"/>
      <c r="AB480" s="122"/>
      <c r="AC480" s="122"/>
      <c r="AD480" s="123"/>
      <c r="AE480" s="122"/>
      <c r="AF480" s="124"/>
      <c r="AG480" s="125"/>
      <c r="AH480" s="125"/>
      <c r="AI480" s="116"/>
      <c r="AJ480" s="114"/>
      <c r="AK480" s="114"/>
      <c r="AL480" s="112"/>
      <c r="AM480" s="126"/>
    </row>
    <row r="481" spans="2:39" ht="15.6" x14ac:dyDescent="0.3">
      <c r="B481" s="63"/>
      <c r="C481" s="81"/>
      <c r="D481" s="82"/>
      <c r="E481" s="83"/>
      <c r="F481" s="84"/>
      <c r="G481" s="84"/>
      <c r="H481" s="85" t="str">
        <f t="shared" si="7"/>
        <v/>
      </c>
      <c r="I481" s="83"/>
      <c r="J481" s="86"/>
      <c r="K481" s="71"/>
      <c r="L481" s="87"/>
      <c r="M481" s="88"/>
      <c r="N481" s="88"/>
      <c r="O481" s="88"/>
      <c r="P481" s="88"/>
      <c r="Q481" s="88"/>
      <c r="R481" s="88"/>
      <c r="S481" s="88"/>
      <c r="T481" s="89"/>
      <c r="U481" s="71"/>
      <c r="V481" s="90"/>
      <c r="W481" s="91"/>
      <c r="X481" s="91"/>
      <c r="Y481" s="91"/>
      <c r="Z481" s="91"/>
      <c r="AA481" s="91"/>
      <c r="AB481" s="91"/>
      <c r="AC481" s="91"/>
      <c r="AD481" s="92"/>
      <c r="AE481" s="91"/>
      <c r="AF481" s="93"/>
      <c r="AG481" s="94"/>
      <c r="AH481" s="94"/>
      <c r="AI481" s="85"/>
      <c r="AJ481" s="83"/>
      <c r="AK481" s="83"/>
      <c r="AL481" s="81"/>
      <c r="AM481" s="95"/>
    </row>
    <row r="482" spans="2:39" ht="15.6" x14ac:dyDescent="0.3">
      <c r="B482" s="111"/>
      <c r="C482" s="112"/>
      <c r="D482" s="113"/>
      <c r="E482" s="114"/>
      <c r="F482" s="115"/>
      <c r="G482" s="115"/>
      <c r="H482" s="116" t="str">
        <f t="shared" si="7"/>
        <v/>
      </c>
      <c r="I482" s="114"/>
      <c r="J482" s="117"/>
      <c r="K482" s="71"/>
      <c r="L482" s="118"/>
      <c r="M482" s="119"/>
      <c r="N482" s="119"/>
      <c r="O482" s="119"/>
      <c r="P482" s="119"/>
      <c r="Q482" s="119"/>
      <c r="R482" s="119"/>
      <c r="S482" s="119"/>
      <c r="T482" s="120"/>
      <c r="U482" s="71"/>
      <c r="V482" s="121"/>
      <c r="W482" s="122"/>
      <c r="X482" s="122"/>
      <c r="Y482" s="122"/>
      <c r="Z482" s="122"/>
      <c r="AA482" s="122"/>
      <c r="AB482" s="122"/>
      <c r="AC482" s="122"/>
      <c r="AD482" s="123"/>
      <c r="AE482" s="122"/>
      <c r="AF482" s="124"/>
      <c r="AG482" s="125"/>
      <c r="AH482" s="125"/>
      <c r="AI482" s="116"/>
      <c r="AJ482" s="114"/>
      <c r="AK482" s="114"/>
      <c r="AL482" s="112"/>
      <c r="AM482" s="126"/>
    </row>
    <row r="483" spans="2:39" ht="15.6" x14ac:dyDescent="0.3">
      <c r="B483" s="63"/>
      <c r="C483" s="81"/>
      <c r="D483" s="82"/>
      <c r="E483" s="83"/>
      <c r="F483" s="84"/>
      <c r="G483" s="84"/>
      <c r="H483" s="85" t="str">
        <f t="shared" si="7"/>
        <v/>
      </c>
      <c r="I483" s="83"/>
      <c r="J483" s="86"/>
      <c r="K483" s="71"/>
      <c r="L483" s="87"/>
      <c r="M483" s="88"/>
      <c r="N483" s="88"/>
      <c r="O483" s="88"/>
      <c r="P483" s="88"/>
      <c r="Q483" s="88"/>
      <c r="R483" s="88"/>
      <c r="S483" s="88"/>
      <c r="T483" s="89"/>
      <c r="U483" s="71"/>
      <c r="V483" s="90"/>
      <c r="W483" s="91"/>
      <c r="X483" s="91"/>
      <c r="Y483" s="91"/>
      <c r="Z483" s="91"/>
      <c r="AA483" s="91"/>
      <c r="AB483" s="91"/>
      <c r="AC483" s="91"/>
      <c r="AD483" s="92"/>
      <c r="AE483" s="91"/>
      <c r="AF483" s="93"/>
      <c r="AG483" s="94"/>
      <c r="AH483" s="94"/>
      <c r="AI483" s="85"/>
      <c r="AJ483" s="83"/>
      <c r="AK483" s="83"/>
      <c r="AL483" s="81"/>
      <c r="AM483" s="95"/>
    </row>
    <row r="484" spans="2:39" ht="15.6" x14ac:dyDescent="0.3">
      <c r="B484" s="111"/>
      <c r="C484" s="112"/>
      <c r="D484" s="113"/>
      <c r="E484" s="114"/>
      <c r="F484" s="115"/>
      <c r="G484" s="115"/>
      <c r="H484" s="116" t="str">
        <f t="shared" si="7"/>
        <v/>
      </c>
      <c r="I484" s="114"/>
      <c r="J484" s="117"/>
      <c r="K484" s="71"/>
      <c r="L484" s="118"/>
      <c r="M484" s="119"/>
      <c r="N484" s="119"/>
      <c r="O484" s="119"/>
      <c r="P484" s="119"/>
      <c r="Q484" s="119"/>
      <c r="R484" s="119"/>
      <c r="S484" s="119"/>
      <c r="T484" s="120"/>
      <c r="U484" s="71"/>
      <c r="V484" s="121"/>
      <c r="W484" s="122"/>
      <c r="X484" s="122"/>
      <c r="Y484" s="122"/>
      <c r="Z484" s="122"/>
      <c r="AA484" s="122"/>
      <c r="AB484" s="122"/>
      <c r="AC484" s="122"/>
      <c r="AD484" s="123"/>
      <c r="AE484" s="122"/>
      <c r="AF484" s="124"/>
      <c r="AG484" s="125"/>
      <c r="AH484" s="125"/>
      <c r="AI484" s="116"/>
      <c r="AJ484" s="114"/>
      <c r="AK484" s="114"/>
      <c r="AL484" s="112"/>
      <c r="AM484" s="126"/>
    </row>
    <row r="485" spans="2:39" ht="15.6" x14ac:dyDescent="0.3">
      <c r="B485" s="63"/>
      <c r="C485" s="81"/>
      <c r="D485" s="82"/>
      <c r="E485" s="83"/>
      <c r="F485" s="84"/>
      <c r="G485" s="84"/>
      <c r="H485" s="85" t="str">
        <f t="shared" si="7"/>
        <v/>
      </c>
      <c r="I485" s="83"/>
      <c r="J485" s="86"/>
      <c r="K485" s="71"/>
      <c r="L485" s="87"/>
      <c r="M485" s="88"/>
      <c r="N485" s="88"/>
      <c r="O485" s="88"/>
      <c r="P485" s="88"/>
      <c r="Q485" s="88"/>
      <c r="R485" s="88"/>
      <c r="S485" s="88"/>
      <c r="T485" s="89"/>
      <c r="U485" s="71"/>
      <c r="V485" s="90"/>
      <c r="W485" s="91"/>
      <c r="X485" s="91"/>
      <c r="Y485" s="91"/>
      <c r="Z485" s="91"/>
      <c r="AA485" s="91"/>
      <c r="AB485" s="91"/>
      <c r="AC485" s="91"/>
      <c r="AD485" s="92"/>
      <c r="AE485" s="91"/>
      <c r="AF485" s="93"/>
      <c r="AG485" s="94"/>
      <c r="AH485" s="94"/>
      <c r="AI485" s="85"/>
      <c r="AJ485" s="83"/>
      <c r="AK485" s="83"/>
      <c r="AL485" s="81"/>
      <c r="AM485" s="95"/>
    </row>
    <row r="486" spans="2:39" ht="15.6" x14ac:dyDescent="0.3">
      <c r="B486" s="111"/>
      <c r="C486" s="112"/>
      <c r="D486" s="113"/>
      <c r="E486" s="114"/>
      <c r="F486" s="115"/>
      <c r="G486" s="115"/>
      <c r="H486" s="116" t="str">
        <f t="shared" si="7"/>
        <v/>
      </c>
      <c r="I486" s="114"/>
      <c r="J486" s="117"/>
      <c r="K486" s="71"/>
      <c r="L486" s="118"/>
      <c r="M486" s="119"/>
      <c r="N486" s="119"/>
      <c r="O486" s="119"/>
      <c r="P486" s="119"/>
      <c r="Q486" s="119"/>
      <c r="R486" s="119"/>
      <c r="S486" s="119"/>
      <c r="T486" s="120"/>
      <c r="U486" s="71"/>
      <c r="V486" s="121"/>
      <c r="W486" s="122"/>
      <c r="X486" s="122"/>
      <c r="Y486" s="122"/>
      <c r="Z486" s="122"/>
      <c r="AA486" s="122"/>
      <c r="AB486" s="122"/>
      <c r="AC486" s="122"/>
      <c r="AD486" s="123"/>
      <c r="AE486" s="122"/>
      <c r="AF486" s="124"/>
      <c r="AG486" s="125"/>
      <c r="AH486" s="125"/>
      <c r="AI486" s="116"/>
      <c r="AJ486" s="114"/>
      <c r="AK486" s="114"/>
      <c r="AL486" s="112"/>
      <c r="AM486" s="126"/>
    </row>
    <row r="487" spans="2:39" ht="15.6" x14ac:dyDescent="0.3">
      <c r="B487" s="63"/>
      <c r="C487" s="81"/>
      <c r="D487" s="82"/>
      <c r="E487" s="83"/>
      <c r="F487" s="84"/>
      <c r="G487" s="84"/>
      <c r="H487" s="85" t="str">
        <f t="shared" si="7"/>
        <v/>
      </c>
      <c r="I487" s="83"/>
      <c r="J487" s="86"/>
      <c r="K487" s="71"/>
      <c r="L487" s="87"/>
      <c r="M487" s="88"/>
      <c r="N487" s="88"/>
      <c r="O487" s="88"/>
      <c r="P487" s="88"/>
      <c r="Q487" s="88"/>
      <c r="R487" s="88"/>
      <c r="S487" s="88"/>
      <c r="T487" s="89"/>
      <c r="U487" s="71"/>
      <c r="V487" s="90"/>
      <c r="W487" s="91"/>
      <c r="X487" s="91"/>
      <c r="Y487" s="91"/>
      <c r="Z487" s="91"/>
      <c r="AA487" s="91"/>
      <c r="AB487" s="91"/>
      <c r="AC487" s="91"/>
      <c r="AD487" s="92"/>
      <c r="AE487" s="91"/>
      <c r="AF487" s="93"/>
      <c r="AG487" s="94"/>
      <c r="AH487" s="94"/>
      <c r="AI487" s="85"/>
      <c r="AJ487" s="83"/>
      <c r="AK487" s="83"/>
      <c r="AL487" s="81"/>
      <c r="AM487" s="95"/>
    </row>
    <row r="488" spans="2:39" ht="15.6" x14ac:dyDescent="0.3">
      <c r="B488" s="111"/>
      <c r="C488" s="112"/>
      <c r="D488" s="113"/>
      <c r="E488" s="114"/>
      <c r="F488" s="115"/>
      <c r="G488" s="115"/>
      <c r="H488" s="116" t="str">
        <f t="shared" si="7"/>
        <v/>
      </c>
      <c r="I488" s="114"/>
      <c r="J488" s="117"/>
      <c r="K488" s="71"/>
      <c r="L488" s="118"/>
      <c r="M488" s="119"/>
      <c r="N488" s="119"/>
      <c r="O488" s="119"/>
      <c r="P488" s="119"/>
      <c r="Q488" s="119"/>
      <c r="R488" s="119"/>
      <c r="S488" s="119"/>
      <c r="T488" s="120"/>
      <c r="U488" s="71"/>
      <c r="V488" s="121"/>
      <c r="W488" s="122"/>
      <c r="X488" s="122"/>
      <c r="Y488" s="122"/>
      <c r="Z488" s="122"/>
      <c r="AA488" s="122"/>
      <c r="AB488" s="122"/>
      <c r="AC488" s="122"/>
      <c r="AD488" s="123"/>
      <c r="AE488" s="122"/>
      <c r="AF488" s="124"/>
      <c r="AG488" s="125"/>
      <c r="AH488" s="125"/>
      <c r="AI488" s="116"/>
      <c r="AJ488" s="114"/>
      <c r="AK488" s="114"/>
      <c r="AL488" s="112"/>
      <c r="AM488" s="126"/>
    </row>
    <row r="489" spans="2:39" ht="15.6" x14ac:dyDescent="0.3">
      <c r="B489" s="63"/>
      <c r="C489" s="81"/>
      <c r="D489" s="82"/>
      <c r="E489" s="83"/>
      <c r="F489" s="84"/>
      <c r="G489" s="84"/>
      <c r="H489" s="85" t="str">
        <f t="shared" si="7"/>
        <v/>
      </c>
      <c r="I489" s="83"/>
      <c r="J489" s="86"/>
      <c r="K489" s="71"/>
      <c r="L489" s="87"/>
      <c r="M489" s="88"/>
      <c r="N489" s="88"/>
      <c r="O489" s="88"/>
      <c r="P489" s="88"/>
      <c r="Q489" s="88"/>
      <c r="R489" s="88"/>
      <c r="S489" s="88"/>
      <c r="T489" s="89"/>
      <c r="U489" s="71"/>
      <c r="V489" s="90"/>
      <c r="W489" s="91"/>
      <c r="X489" s="91"/>
      <c r="Y489" s="91"/>
      <c r="Z489" s="91"/>
      <c r="AA489" s="91"/>
      <c r="AB489" s="91"/>
      <c r="AC489" s="91"/>
      <c r="AD489" s="92"/>
      <c r="AE489" s="91"/>
      <c r="AF489" s="93"/>
      <c r="AG489" s="94"/>
      <c r="AH489" s="94"/>
      <c r="AI489" s="85"/>
      <c r="AJ489" s="83"/>
      <c r="AK489" s="83"/>
      <c r="AL489" s="81"/>
      <c r="AM489" s="95"/>
    </row>
    <row r="490" spans="2:39" ht="15.6" x14ac:dyDescent="0.3">
      <c r="B490" s="111"/>
      <c r="C490" s="112"/>
      <c r="D490" s="113"/>
      <c r="E490" s="114"/>
      <c r="F490" s="115"/>
      <c r="G490" s="115"/>
      <c r="H490" s="116" t="str">
        <f t="shared" si="7"/>
        <v/>
      </c>
      <c r="I490" s="114"/>
      <c r="J490" s="117"/>
      <c r="K490" s="71"/>
      <c r="L490" s="118"/>
      <c r="M490" s="119"/>
      <c r="N490" s="119"/>
      <c r="O490" s="119"/>
      <c r="P490" s="119"/>
      <c r="Q490" s="119"/>
      <c r="R490" s="119"/>
      <c r="S490" s="119"/>
      <c r="T490" s="120"/>
      <c r="U490" s="71"/>
      <c r="V490" s="121"/>
      <c r="W490" s="122"/>
      <c r="X490" s="122"/>
      <c r="Y490" s="122"/>
      <c r="Z490" s="122"/>
      <c r="AA490" s="122"/>
      <c r="AB490" s="122"/>
      <c r="AC490" s="122"/>
      <c r="AD490" s="123"/>
      <c r="AE490" s="122"/>
      <c r="AF490" s="124"/>
      <c r="AG490" s="125"/>
      <c r="AH490" s="125"/>
      <c r="AI490" s="116"/>
      <c r="AJ490" s="114"/>
      <c r="AK490" s="114"/>
      <c r="AL490" s="112"/>
      <c r="AM490" s="126"/>
    </row>
    <row r="491" spans="2:39" ht="15.6" x14ac:dyDescent="0.3">
      <c r="B491" s="63"/>
      <c r="C491" s="81"/>
      <c r="D491" s="82"/>
      <c r="E491" s="83"/>
      <c r="F491" s="84"/>
      <c r="G491" s="84"/>
      <c r="H491" s="85" t="str">
        <f t="shared" si="7"/>
        <v/>
      </c>
      <c r="I491" s="83"/>
      <c r="J491" s="86"/>
      <c r="K491" s="71"/>
      <c r="L491" s="87"/>
      <c r="M491" s="88"/>
      <c r="N491" s="88"/>
      <c r="O491" s="88"/>
      <c r="P491" s="88"/>
      <c r="Q491" s="88"/>
      <c r="R491" s="88"/>
      <c r="S491" s="88"/>
      <c r="T491" s="89"/>
      <c r="U491" s="71"/>
      <c r="V491" s="90"/>
      <c r="W491" s="91"/>
      <c r="X491" s="91"/>
      <c r="Y491" s="91"/>
      <c r="Z491" s="91"/>
      <c r="AA491" s="91"/>
      <c r="AB491" s="91"/>
      <c r="AC491" s="91"/>
      <c r="AD491" s="92"/>
      <c r="AE491" s="91"/>
      <c r="AF491" s="93"/>
      <c r="AG491" s="94"/>
      <c r="AH491" s="94"/>
      <c r="AI491" s="85"/>
      <c r="AJ491" s="83"/>
      <c r="AK491" s="83"/>
      <c r="AL491" s="81"/>
      <c r="AM491" s="95"/>
    </row>
    <row r="492" spans="2:39" ht="15.6" x14ac:dyDescent="0.3">
      <c r="B492" s="111"/>
      <c r="C492" s="112"/>
      <c r="D492" s="113"/>
      <c r="E492" s="114"/>
      <c r="F492" s="115"/>
      <c r="G492" s="115"/>
      <c r="H492" s="116" t="str">
        <f t="shared" si="7"/>
        <v/>
      </c>
      <c r="I492" s="114"/>
      <c r="J492" s="117"/>
      <c r="K492" s="71"/>
      <c r="L492" s="118"/>
      <c r="M492" s="119"/>
      <c r="N492" s="119"/>
      <c r="O492" s="119"/>
      <c r="P492" s="119"/>
      <c r="Q492" s="119"/>
      <c r="R492" s="119"/>
      <c r="S492" s="119"/>
      <c r="T492" s="120"/>
      <c r="U492" s="71"/>
      <c r="V492" s="121"/>
      <c r="W492" s="122"/>
      <c r="X492" s="122"/>
      <c r="Y492" s="122"/>
      <c r="Z492" s="122"/>
      <c r="AA492" s="122"/>
      <c r="AB492" s="122"/>
      <c r="AC492" s="122"/>
      <c r="AD492" s="123"/>
      <c r="AE492" s="122"/>
      <c r="AF492" s="124"/>
      <c r="AG492" s="125"/>
      <c r="AH492" s="125"/>
      <c r="AI492" s="116"/>
      <c r="AJ492" s="114"/>
      <c r="AK492" s="114"/>
      <c r="AL492" s="112"/>
      <c r="AM492" s="126"/>
    </row>
    <row r="493" spans="2:39" ht="15.6" x14ac:dyDescent="0.3">
      <c r="B493" s="63"/>
      <c r="C493" s="81"/>
      <c r="D493" s="82"/>
      <c r="E493" s="83"/>
      <c r="F493" s="84"/>
      <c r="G493" s="84"/>
      <c r="H493" s="85" t="str">
        <f t="shared" si="7"/>
        <v/>
      </c>
      <c r="I493" s="83"/>
      <c r="J493" s="86"/>
      <c r="K493" s="71"/>
      <c r="L493" s="87"/>
      <c r="M493" s="88"/>
      <c r="N493" s="88"/>
      <c r="O493" s="88"/>
      <c r="P493" s="88"/>
      <c r="Q493" s="88"/>
      <c r="R493" s="88"/>
      <c r="S493" s="88"/>
      <c r="T493" s="89"/>
      <c r="U493" s="71"/>
      <c r="V493" s="90"/>
      <c r="W493" s="91"/>
      <c r="X493" s="91"/>
      <c r="Y493" s="91"/>
      <c r="Z493" s="91"/>
      <c r="AA493" s="91"/>
      <c r="AB493" s="91"/>
      <c r="AC493" s="91"/>
      <c r="AD493" s="92"/>
      <c r="AE493" s="91"/>
      <c r="AF493" s="93"/>
      <c r="AG493" s="94"/>
      <c r="AH493" s="94"/>
      <c r="AI493" s="85"/>
      <c r="AJ493" s="83"/>
      <c r="AK493" s="83"/>
      <c r="AL493" s="81"/>
      <c r="AM493" s="95"/>
    </row>
    <row r="494" spans="2:39" ht="15.6" x14ac:dyDescent="0.3">
      <c r="B494" s="111"/>
      <c r="C494" s="112"/>
      <c r="D494" s="113"/>
      <c r="E494" s="114"/>
      <c r="F494" s="115"/>
      <c r="G494" s="115"/>
      <c r="H494" s="116" t="str">
        <f t="shared" si="7"/>
        <v/>
      </c>
      <c r="I494" s="114"/>
      <c r="J494" s="117"/>
      <c r="K494" s="71"/>
      <c r="L494" s="118"/>
      <c r="M494" s="119"/>
      <c r="N494" s="119"/>
      <c r="O494" s="119"/>
      <c r="P494" s="119"/>
      <c r="Q494" s="119"/>
      <c r="R494" s="119"/>
      <c r="S494" s="119"/>
      <c r="T494" s="120"/>
      <c r="U494" s="71"/>
      <c r="V494" s="121"/>
      <c r="W494" s="122"/>
      <c r="X494" s="122"/>
      <c r="Y494" s="122"/>
      <c r="Z494" s="122"/>
      <c r="AA494" s="122"/>
      <c r="AB494" s="122"/>
      <c r="AC494" s="122"/>
      <c r="AD494" s="123"/>
      <c r="AE494" s="122"/>
      <c r="AF494" s="124"/>
      <c r="AG494" s="125"/>
      <c r="AH494" s="125"/>
      <c r="AI494" s="116"/>
      <c r="AJ494" s="114"/>
      <c r="AK494" s="114"/>
      <c r="AL494" s="112"/>
      <c r="AM494" s="126"/>
    </row>
    <row r="495" spans="2:39" ht="15.6" x14ac:dyDescent="0.3">
      <c r="B495" s="63"/>
      <c r="C495" s="81"/>
      <c r="D495" s="82"/>
      <c r="E495" s="83"/>
      <c r="F495" s="84"/>
      <c r="G495" s="84"/>
      <c r="H495" s="85" t="str">
        <f t="shared" si="7"/>
        <v/>
      </c>
      <c r="I495" s="83"/>
      <c r="J495" s="86"/>
      <c r="K495" s="71"/>
      <c r="L495" s="87"/>
      <c r="M495" s="88"/>
      <c r="N495" s="88"/>
      <c r="O495" s="88"/>
      <c r="P495" s="88"/>
      <c r="Q495" s="88"/>
      <c r="R495" s="88"/>
      <c r="S495" s="88"/>
      <c r="T495" s="89"/>
      <c r="U495" s="71"/>
      <c r="V495" s="90"/>
      <c r="W495" s="91"/>
      <c r="X495" s="91"/>
      <c r="Y495" s="91"/>
      <c r="Z495" s="91"/>
      <c r="AA495" s="91"/>
      <c r="AB495" s="91"/>
      <c r="AC495" s="91"/>
      <c r="AD495" s="92"/>
      <c r="AE495" s="91"/>
      <c r="AF495" s="93"/>
      <c r="AG495" s="94"/>
      <c r="AH495" s="94"/>
      <c r="AI495" s="85"/>
      <c r="AJ495" s="83"/>
      <c r="AK495" s="83"/>
      <c r="AL495" s="81"/>
      <c r="AM495" s="95"/>
    </row>
    <row r="496" spans="2:39" ht="15.6" x14ac:dyDescent="0.3">
      <c r="B496" s="111"/>
      <c r="C496" s="112"/>
      <c r="D496" s="113"/>
      <c r="E496" s="114"/>
      <c r="F496" s="115"/>
      <c r="G496" s="115"/>
      <c r="H496" s="116" t="str">
        <f t="shared" si="7"/>
        <v/>
      </c>
      <c r="I496" s="114"/>
      <c r="J496" s="117"/>
      <c r="K496" s="71"/>
      <c r="L496" s="118"/>
      <c r="M496" s="119"/>
      <c r="N496" s="119"/>
      <c r="O496" s="119"/>
      <c r="P496" s="119"/>
      <c r="Q496" s="119"/>
      <c r="R496" s="119"/>
      <c r="S496" s="119"/>
      <c r="T496" s="120"/>
      <c r="U496" s="71"/>
      <c r="V496" s="121"/>
      <c r="W496" s="122"/>
      <c r="X496" s="122"/>
      <c r="Y496" s="122"/>
      <c r="Z496" s="122"/>
      <c r="AA496" s="122"/>
      <c r="AB496" s="122"/>
      <c r="AC496" s="122"/>
      <c r="AD496" s="123"/>
      <c r="AE496" s="122"/>
      <c r="AF496" s="124"/>
      <c r="AG496" s="125"/>
      <c r="AH496" s="125"/>
      <c r="AI496" s="116"/>
      <c r="AJ496" s="114"/>
      <c r="AK496" s="114"/>
      <c r="AL496" s="112"/>
      <c r="AM496" s="126"/>
    </row>
    <row r="497" spans="2:39" ht="15.6" x14ac:dyDescent="0.3">
      <c r="B497" s="63"/>
      <c r="C497" s="81"/>
      <c r="D497" s="82"/>
      <c r="E497" s="83"/>
      <c r="F497" s="84"/>
      <c r="G497" s="84"/>
      <c r="H497" s="85" t="str">
        <f t="shared" si="7"/>
        <v/>
      </c>
      <c r="I497" s="83"/>
      <c r="J497" s="86"/>
      <c r="K497" s="71"/>
      <c r="L497" s="87"/>
      <c r="M497" s="88"/>
      <c r="N497" s="88"/>
      <c r="O497" s="88"/>
      <c r="P497" s="88"/>
      <c r="Q497" s="88"/>
      <c r="R497" s="88"/>
      <c r="S497" s="88"/>
      <c r="T497" s="89"/>
      <c r="U497" s="71"/>
      <c r="V497" s="90"/>
      <c r="W497" s="91"/>
      <c r="X497" s="91"/>
      <c r="Y497" s="91"/>
      <c r="Z497" s="91"/>
      <c r="AA497" s="91"/>
      <c r="AB497" s="91"/>
      <c r="AC497" s="91"/>
      <c r="AD497" s="92"/>
      <c r="AE497" s="91"/>
      <c r="AF497" s="93"/>
      <c r="AG497" s="94"/>
      <c r="AH497" s="94"/>
      <c r="AI497" s="85"/>
      <c r="AJ497" s="83"/>
      <c r="AK497" s="83"/>
      <c r="AL497" s="81"/>
      <c r="AM497" s="95"/>
    </row>
    <row r="498" spans="2:39" ht="15.6" x14ac:dyDescent="0.3">
      <c r="B498" s="111"/>
      <c r="C498" s="112"/>
      <c r="D498" s="113"/>
      <c r="E498" s="114"/>
      <c r="F498" s="115"/>
      <c r="G498" s="115"/>
      <c r="H498" s="116" t="str">
        <f t="shared" si="7"/>
        <v/>
      </c>
      <c r="I498" s="114"/>
      <c r="J498" s="117"/>
      <c r="K498" s="71"/>
      <c r="L498" s="118"/>
      <c r="M498" s="119"/>
      <c r="N498" s="119"/>
      <c r="O498" s="119"/>
      <c r="P498" s="119"/>
      <c r="Q498" s="119"/>
      <c r="R498" s="119"/>
      <c r="S498" s="119"/>
      <c r="T498" s="120"/>
      <c r="U498" s="71"/>
      <c r="V498" s="121"/>
      <c r="W498" s="122"/>
      <c r="X498" s="122"/>
      <c r="Y498" s="122"/>
      <c r="Z498" s="122"/>
      <c r="AA498" s="122"/>
      <c r="AB498" s="122"/>
      <c r="AC498" s="122"/>
      <c r="AD498" s="123"/>
      <c r="AE498" s="122"/>
      <c r="AF498" s="124"/>
      <c r="AG498" s="125"/>
      <c r="AH498" s="125"/>
      <c r="AI498" s="116"/>
      <c r="AJ498" s="114"/>
      <c r="AK498" s="114"/>
      <c r="AL498" s="112"/>
      <c r="AM498" s="126"/>
    </row>
    <row r="499" spans="2:39" ht="15.6" x14ac:dyDescent="0.3">
      <c r="B499" s="63"/>
      <c r="C499" s="81"/>
      <c r="D499" s="82"/>
      <c r="E499" s="83"/>
      <c r="F499" s="84"/>
      <c r="G499" s="84"/>
      <c r="H499" s="85" t="str">
        <f t="shared" si="7"/>
        <v/>
      </c>
      <c r="I499" s="83"/>
      <c r="J499" s="86"/>
      <c r="K499" s="71"/>
      <c r="L499" s="87"/>
      <c r="M499" s="88"/>
      <c r="N499" s="88"/>
      <c r="O499" s="88"/>
      <c r="P499" s="88"/>
      <c r="Q499" s="88"/>
      <c r="R499" s="88"/>
      <c r="S499" s="88"/>
      <c r="T499" s="89"/>
      <c r="U499" s="71"/>
      <c r="V499" s="90"/>
      <c r="W499" s="91"/>
      <c r="X499" s="91"/>
      <c r="Y499" s="91"/>
      <c r="Z499" s="91"/>
      <c r="AA499" s="91"/>
      <c r="AB499" s="91"/>
      <c r="AC499" s="91"/>
      <c r="AD499" s="92"/>
      <c r="AE499" s="91"/>
      <c r="AF499" s="93"/>
      <c r="AG499" s="94"/>
      <c r="AH499" s="94"/>
      <c r="AI499" s="85"/>
      <c r="AJ499" s="83"/>
      <c r="AK499" s="83"/>
      <c r="AL499" s="81"/>
      <c r="AM499" s="95"/>
    </row>
    <row r="500" spans="2:39" ht="15.6" x14ac:dyDescent="0.3">
      <c r="B500" s="111"/>
      <c r="C500" s="112"/>
      <c r="D500" s="113"/>
      <c r="E500" s="114"/>
      <c r="F500" s="115"/>
      <c r="G500" s="115"/>
      <c r="H500" s="116" t="str">
        <f t="shared" si="7"/>
        <v/>
      </c>
      <c r="I500" s="114"/>
      <c r="J500" s="117"/>
      <c r="K500" s="71"/>
      <c r="L500" s="118"/>
      <c r="M500" s="119"/>
      <c r="N500" s="119"/>
      <c r="O500" s="119"/>
      <c r="P500" s="119"/>
      <c r="Q500" s="119"/>
      <c r="R500" s="119"/>
      <c r="S500" s="119"/>
      <c r="T500" s="120"/>
      <c r="U500" s="71"/>
      <c r="V500" s="121"/>
      <c r="W500" s="122"/>
      <c r="X500" s="122"/>
      <c r="Y500" s="122"/>
      <c r="Z500" s="122"/>
      <c r="AA500" s="122"/>
      <c r="AB500" s="122"/>
      <c r="AC500" s="122"/>
      <c r="AD500" s="123"/>
      <c r="AE500" s="122"/>
      <c r="AF500" s="124"/>
      <c r="AG500" s="125"/>
      <c r="AH500" s="125"/>
      <c r="AI500" s="116"/>
      <c r="AJ500" s="114"/>
      <c r="AK500" s="114"/>
      <c r="AL500" s="112"/>
      <c r="AM500" s="126"/>
    </row>
    <row r="501" spans="2:39" ht="15.6" x14ac:dyDescent="0.3">
      <c r="B501" s="63"/>
      <c r="C501" s="81"/>
      <c r="D501" s="82"/>
      <c r="E501" s="83"/>
      <c r="F501" s="84"/>
      <c r="G501" s="84"/>
      <c r="H501" s="85" t="str">
        <f t="shared" si="7"/>
        <v/>
      </c>
      <c r="I501" s="83"/>
      <c r="J501" s="86"/>
      <c r="K501" s="71"/>
      <c r="L501" s="87"/>
      <c r="M501" s="88"/>
      <c r="N501" s="88"/>
      <c r="O501" s="88"/>
      <c r="P501" s="88"/>
      <c r="Q501" s="88"/>
      <c r="R501" s="88"/>
      <c r="S501" s="88"/>
      <c r="T501" s="89"/>
      <c r="U501" s="71"/>
      <c r="V501" s="90"/>
      <c r="W501" s="91"/>
      <c r="X501" s="91"/>
      <c r="Y501" s="91"/>
      <c r="Z501" s="91"/>
      <c r="AA501" s="91"/>
      <c r="AB501" s="91"/>
      <c r="AC501" s="91"/>
      <c r="AD501" s="92"/>
      <c r="AE501" s="91"/>
      <c r="AF501" s="93"/>
      <c r="AG501" s="94"/>
      <c r="AH501" s="94"/>
      <c r="AI501" s="85"/>
      <c r="AJ501" s="83"/>
      <c r="AK501" s="83"/>
      <c r="AL501" s="81"/>
      <c r="AM501" s="95"/>
    </row>
    <row r="502" spans="2:39" ht="15.6" x14ac:dyDescent="0.3">
      <c r="B502" s="111"/>
      <c r="C502" s="112"/>
      <c r="D502" s="113"/>
      <c r="E502" s="114"/>
      <c r="F502" s="115"/>
      <c r="G502" s="115"/>
      <c r="H502" s="116" t="str">
        <f t="shared" si="7"/>
        <v/>
      </c>
      <c r="I502" s="114"/>
      <c r="J502" s="117"/>
      <c r="K502" s="71"/>
      <c r="L502" s="118"/>
      <c r="M502" s="119"/>
      <c r="N502" s="119"/>
      <c r="O502" s="119"/>
      <c r="P502" s="119"/>
      <c r="Q502" s="119"/>
      <c r="R502" s="119"/>
      <c r="S502" s="119"/>
      <c r="T502" s="120"/>
      <c r="U502" s="71"/>
      <c r="V502" s="121"/>
      <c r="W502" s="122"/>
      <c r="X502" s="122"/>
      <c r="Y502" s="122"/>
      <c r="Z502" s="122"/>
      <c r="AA502" s="122"/>
      <c r="AB502" s="122"/>
      <c r="AC502" s="122"/>
      <c r="AD502" s="123"/>
      <c r="AE502" s="122"/>
      <c r="AF502" s="124"/>
      <c r="AG502" s="125"/>
      <c r="AH502" s="125"/>
      <c r="AI502" s="116"/>
      <c r="AJ502" s="114"/>
      <c r="AK502" s="114"/>
      <c r="AL502" s="112"/>
      <c r="AM502" s="126"/>
    </row>
    <row r="503" spans="2:39" ht="15.6" x14ac:dyDescent="0.3">
      <c r="B503" s="63"/>
      <c r="C503" s="81"/>
      <c r="D503" s="82"/>
      <c r="E503" s="83"/>
      <c r="F503" s="84"/>
      <c r="G503" s="84"/>
      <c r="H503" s="85"/>
      <c r="I503" s="83"/>
      <c r="J503" s="86"/>
      <c r="K503" s="71"/>
      <c r="L503" s="87"/>
      <c r="M503" s="88"/>
      <c r="N503" s="88"/>
      <c r="O503" s="88"/>
      <c r="P503" s="88"/>
      <c r="Q503" s="88"/>
      <c r="R503" s="88"/>
      <c r="S503" s="88"/>
      <c r="T503" s="89"/>
      <c r="U503" s="71"/>
      <c r="V503" s="90"/>
      <c r="W503" s="91"/>
      <c r="X503" s="91"/>
      <c r="Y503" s="91"/>
      <c r="Z503" s="91"/>
      <c r="AA503" s="91"/>
      <c r="AB503" s="91"/>
      <c r="AC503" s="91"/>
      <c r="AD503" s="92"/>
      <c r="AE503" s="91"/>
      <c r="AF503" s="93"/>
      <c r="AG503" s="94"/>
      <c r="AH503" s="94"/>
      <c r="AI503" s="85"/>
      <c r="AJ503" s="83"/>
      <c r="AK503" s="83"/>
      <c r="AL503" s="81"/>
      <c r="AM503" s="95"/>
    </row>
    <row r="504" spans="2:39" ht="15.6" x14ac:dyDescent="0.3">
      <c r="B504" s="111"/>
      <c r="C504" s="112"/>
      <c r="D504" s="113"/>
      <c r="E504" s="114"/>
      <c r="F504" s="115"/>
      <c r="G504" s="115"/>
      <c r="H504" s="116"/>
      <c r="I504" s="114"/>
      <c r="J504" s="117"/>
      <c r="K504" s="71"/>
      <c r="L504" s="118"/>
      <c r="M504" s="119"/>
      <c r="N504" s="119"/>
      <c r="O504" s="119"/>
      <c r="P504" s="119"/>
      <c r="Q504" s="119"/>
      <c r="R504" s="119"/>
      <c r="S504" s="119"/>
      <c r="T504" s="120"/>
      <c r="U504" s="71"/>
      <c r="V504" s="121"/>
      <c r="W504" s="122"/>
      <c r="X504" s="122"/>
      <c r="Y504" s="122"/>
      <c r="Z504" s="122"/>
      <c r="AA504" s="122"/>
      <c r="AB504" s="122"/>
      <c r="AC504" s="122"/>
      <c r="AD504" s="123"/>
      <c r="AE504" s="122"/>
      <c r="AF504" s="124"/>
      <c r="AG504" s="125"/>
      <c r="AH504" s="125"/>
      <c r="AI504" s="116"/>
      <c r="AJ504" s="114"/>
      <c r="AK504" s="114"/>
      <c r="AL504" s="112"/>
      <c r="AM504" s="126"/>
    </row>
    <row r="505" spans="2:39" ht="15.6" x14ac:dyDescent="0.3">
      <c r="B505" s="63"/>
      <c r="C505" s="81"/>
      <c r="D505" s="82"/>
      <c r="E505" s="83"/>
      <c r="F505" s="84"/>
      <c r="G505" s="84"/>
      <c r="H505" s="85"/>
      <c r="I505" s="83"/>
      <c r="J505" s="86"/>
      <c r="K505" s="71"/>
      <c r="L505" s="87"/>
      <c r="M505" s="88"/>
      <c r="N505" s="88"/>
      <c r="O505" s="88"/>
      <c r="P505" s="88"/>
      <c r="Q505" s="88"/>
      <c r="R505" s="88"/>
      <c r="S505" s="88"/>
      <c r="T505" s="89"/>
      <c r="U505" s="71"/>
      <c r="V505" s="90"/>
      <c r="W505" s="91"/>
      <c r="X505" s="91"/>
      <c r="Y505" s="91"/>
      <c r="Z505" s="91"/>
      <c r="AA505" s="91"/>
      <c r="AB505" s="91"/>
      <c r="AC505" s="91"/>
      <c r="AD505" s="92"/>
      <c r="AE505" s="91"/>
      <c r="AF505" s="93"/>
      <c r="AG505" s="94"/>
      <c r="AH505" s="94"/>
      <c r="AI505" s="85"/>
      <c r="AJ505" s="83"/>
      <c r="AK505" s="83"/>
      <c r="AL505" s="81"/>
      <c r="AM505" s="95"/>
    </row>
    <row r="506" spans="2:39" ht="15.6" x14ac:dyDescent="0.3">
      <c r="B506" s="111"/>
      <c r="C506" s="112"/>
      <c r="D506" s="113"/>
      <c r="E506" s="114"/>
      <c r="F506" s="115"/>
      <c r="G506" s="115"/>
      <c r="H506" s="116"/>
      <c r="I506" s="114"/>
      <c r="J506" s="117"/>
      <c r="K506" s="71"/>
      <c r="L506" s="118"/>
      <c r="M506" s="119"/>
      <c r="N506" s="119"/>
      <c r="O506" s="119"/>
      <c r="P506" s="119"/>
      <c r="Q506" s="119"/>
      <c r="R506" s="119"/>
      <c r="S506" s="119"/>
      <c r="T506" s="120"/>
      <c r="U506" s="71"/>
      <c r="V506" s="121"/>
      <c r="W506" s="122"/>
      <c r="X506" s="122"/>
      <c r="Y506" s="122"/>
      <c r="Z506" s="122"/>
      <c r="AA506" s="122"/>
      <c r="AB506" s="122"/>
      <c r="AC506" s="122"/>
      <c r="AD506" s="123"/>
      <c r="AE506" s="122"/>
      <c r="AF506" s="124"/>
      <c r="AG506" s="125"/>
      <c r="AH506" s="125"/>
      <c r="AI506" s="116"/>
      <c r="AJ506" s="114"/>
      <c r="AK506" s="114"/>
      <c r="AL506" s="112"/>
      <c r="AM506" s="126"/>
    </row>
    <row r="507" spans="2:39" ht="15.6" x14ac:dyDescent="0.3">
      <c r="B507" s="63"/>
      <c r="C507" s="81"/>
      <c r="D507" s="82"/>
      <c r="E507" s="83"/>
      <c r="F507" s="84"/>
      <c r="G507" s="84"/>
      <c r="H507" s="85"/>
      <c r="I507" s="83"/>
      <c r="J507" s="86"/>
      <c r="K507" s="71"/>
      <c r="L507" s="87"/>
      <c r="M507" s="88"/>
      <c r="N507" s="88"/>
      <c r="O507" s="88"/>
      <c r="P507" s="88"/>
      <c r="Q507" s="88"/>
      <c r="R507" s="88"/>
      <c r="S507" s="88"/>
      <c r="T507" s="89"/>
      <c r="U507" s="71"/>
      <c r="V507" s="90"/>
      <c r="W507" s="91"/>
      <c r="X507" s="91"/>
      <c r="Y507" s="91"/>
      <c r="Z507" s="91"/>
      <c r="AA507" s="91"/>
      <c r="AB507" s="91"/>
      <c r="AC507" s="91"/>
      <c r="AD507" s="92"/>
      <c r="AE507" s="91"/>
      <c r="AF507" s="93"/>
      <c r="AG507" s="94"/>
      <c r="AH507" s="94"/>
      <c r="AI507" s="85"/>
      <c r="AJ507" s="83"/>
      <c r="AK507" s="83"/>
      <c r="AL507" s="81"/>
      <c r="AM507" s="95"/>
    </row>
    <row r="508" spans="2:39" ht="15.6" x14ac:dyDescent="0.3">
      <c r="B508" s="111"/>
      <c r="C508" s="112"/>
      <c r="D508" s="113"/>
      <c r="E508" s="114"/>
      <c r="F508" s="115"/>
      <c r="G508" s="115"/>
      <c r="H508" s="116"/>
      <c r="I508" s="114"/>
      <c r="J508" s="117"/>
      <c r="K508" s="71"/>
      <c r="L508" s="118"/>
      <c r="M508" s="119"/>
      <c r="N508" s="119"/>
      <c r="O508" s="119"/>
      <c r="P508" s="119"/>
      <c r="Q508" s="119"/>
      <c r="R508" s="119"/>
      <c r="S508" s="119"/>
      <c r="T508" s="120"/>
      <c r="U508" s="71"/>
      <c r="V508" s="121"/>
      <c r="W508" s="122"/>
      <c r="X508" s="122"/>
      <c r="Y508" s="122"/>
      <c r="Z508" s="122"/>
      <c r="AA508" s="122"/>
      <c r="AB508" s="122"/>
      <c r="AC508" s="122"/>
      <c r="AD508" s="123"/>
      <c r="AE508" s="122"/>
      <c r="AF508" s="124"/>
      <c r="AG508" s="125"/>
      <c r="AH508" s="125"/>
      <c r="AI508" s="116"/>
      <c r="AJ508" s="114"/>
      <c r="AK508" s="114"/>
      <c r="AL508" s="112"/>
      <c r="AM508" s="126"/>
    </row>
    <row r="509" spans="2:39" ht="15.6" x14ac:dyDescent="0.3">
      <c r="B509" s="63"/>
      <c r="C509" s="81"/>
      <c r="D509" s="82"/>
      <c r="E509" s="83"/>
      <c r="F509" s="84"/>
      <c r="G509" s="84"/>
      <c r="H509" s="85"/>
      <c r="I509" s="83"/>
      <c r="J509" s="86"/>
      <c r="K509" s="71"/>
      <c r="L509" s="87"/>
      <c r="M509" s="88"/>
      <c r="N509" s="88"/>
      <c r="O509" s="88"/>
      <c r="P509" s="88"/>
      <c r="Q509" s="88"/>
      <c r="R509" s="88"/>
      <c r="S509" s="88"/>
      <c r="T509" s="89"/>
      <c r="U509" s="71"/>
      <c r="V509" s="90"/>
      <c r="W509" s="91"/>
      <c r="X509" s="91"/>
      <c r="Y509" s="91"/>
      <c r="Z509" s="91"/>
      <c r="AA509" s="91"/>
      <c r="AB509" s="91"/>
      <c r="AC509" s="91"/>
      <c r="AD509" s="92"/>
      <c r="AE509" s="91"/>
      <c r="AF509" s="93"/>
      <c r="AG509" s="94"/>
      <c r="AH509" s="94"/>
      <c r="AI509" s="85"/>
      <c r="AJ509" s="83"/>
      <c r="AK509" s="83"/>
      <c r="AL509" s="81"/>
      <c r="AM509" s="95"/>
    </row>
    <row r="510" spans="2:39" ht="15.6" x14ac:dyDescent="0.3">
      <c r="B510" s="111"/>
      <c r="C510" s="112"/>
      <c r="D510" s="113"/>
      <c r="E510" s="114"/>
      <c r="F510" s="115"/>
      <c r="G510" s="115"/>
      <c r="H510" s="116"/>
      <c r="I510" s="114"/>
      <c r="J510" s="117"/>
      <c r="K510" s="71"/>
      <c r="L510" s="118"/>
      <c r="M510" s="119"/>
      <c r="N510" s="119"/>
      <c r="O510" s="119"/>
      <c r="P510" s="119"/>
      <c r="Q510" s="119"/>
      <c r="R510" s="119"/>
      <c r="S510" s="119"/>
      <c r="T510" s="120"/>
      <c r="U510" s="71"/>
      <c r="V510" s="121"/>
      <c r="W510" s="122"/>
      <c r="X510" s="122"/>
      <c r="Y510" s="122"/>
      <c r="Z510" s="122"/>
      <c r="AA510" s="122"/>
      <c r="AB510" s="122"/>
      <c r="AC510" s="122"/>
      <c r="AD510" s="123"/>
      <c r="AE510" s="122"/>
      <c r="AF510" s="124"/>
      <c r="AG510" s="125"/>
      <c r="AH510" s="125"/>
      <c r="AI510" s="116"/>
      <c r="AJ510" s="114"/>
      <c r="AK510" s="114"/>
      <c r="AL510" s="112"/>
      <c r="AM510" s="126"/>
    </row>
    <row r="511" spans="2:39" ht="15.6" x14ac:dyDescent="0.3">
      <c r="B511" s="63"/>
      <c r="C511" s="81"/>
      <c r="D511" s="82"/>
      <c r="E511" s="83"/>
      <c r="F511" s="84"/>
      <c r="G511" s="84"/>
      <c r="H511" s="85"/>
      <c r="I511" s="83"/>
      <c r="J511" s="86"/>
      <c r="K511" s="71"/>
      <c r="L511" s="87"/>
      <c r="M511" s="88"/>
      <c r="N511" s="88"/>
      <c r="O511" s="88"/>
      <c r="P511" s="88"/>
      <c r="Q511" s="88"/>
      <c r="R511" s="88"/>
      <c r="S511" s="88"/>
      <c r="T511" s="89"/>
      <c r="U511" s="71"/>
      <c r="V511" s="90"/>
      <c r="W511" s="91"/>
      <c r="X511" s="91"/>
      <c r="Y511" s="91"/>
      <c r="Z511" s="91"/>
      <c r="AA511" s="91"/>
      <c r="AB511" s="91"/>
      <c r="AC511" s="91"/>
      <c r="AD511" s="92"/>
      <c r="AE511" s="91"/>
      <c r="AF511" s="93"/>
      <c r="AG511" s="94"/>
      <c r="AH511" s="94"/>
      <c r="AI511" s="85"/>
      <c r="AJ511" s="83"/>
      <c r="AK511" s="83"/>
      <c r="AL511" s="81"/>
      <c r="AM511" s="95"/>
    </row>
    <row r="512" spans="2:39" ht="15.6" x14ac:dyDescent="0.3">
      <c r="B512" s="111"/>
      <c r="C512" s="112"/>
      <c r="D512" s="113"/>
      <c r="E512" s="114"/>
      <c r="F512" s="115"/>
      <c r="G512" s="115"/>
      <c r="H512" s="116"/>
      <c r="I512" s="114"/>
      <c r="J512" s="117"/>
      <c r="K512" s="71"/>
      <c r="L512" s="118"/>
      <c r="M512" s="119"/>
      <c r="N512" s="119"/>
      <c r="O512" s="119"/>
      <c r="P512" s="119"/>
      <c r="Q512" s="119"/>
      <c r="R512" s="119"/>
      <c r="S512" s="119"/>
      <c r="T512" s="120"/>
      <c r="U512" s="71"/>
      <c r="V512" s="121"/>
      <c r="W512" s="122"/>
      <c r="X512" s="122"/>
      <c r="Y512" s="122"/>
      <c r="Z512" s="122"/>
      <c r="AA512" s="122"/>
      <c r="AB512" s="122"/>
      <c r="AC512" s="122"/>
      <c r="AD512" s="123"/>
      <c r="AE512" s="122"/>
      <c r="AF512" s="124"/>
      <c r="AG512" s="125"/>
      <c r="AH512" s="125"/>
      <c r="AI512" s="116"/>
      <c r="AJ512" s="114"/>
      <c r="AK512" s="114"/>
      <c r="AL512" s="112"/>
      <c r="AM512" s="126"/>
    </row>
    <row r="513" spans="2:39" ht="15.6" x14ac:dyDescent="0.3">
      <c r="B513" s="63"/>
      <c r="C513" s="81"/>
      <c r="D513" s="82"/>
      <c r="E513" s="83"/>
      <c r="F513" s="84"/>
      <c r="G513" s="84"/>
      <c r="H513" s="85"/>
      <c r="I513" s="83"/>
      <c r="J513" s="86"/>
      <c r="K513" s="71"/>
      <c r="L513" s="87"/>
      <c r="M513" s="88"/>
      <c r="N513" s="88"/>
      <c r="O513" s="88"/>
      <c r="P513" s="88"/>
      <c r="Q513" s="88"/>
      <c r="R513" s="88"/>
      <c r="S513" s="88"/>
      <c r="T513" s="89"/>
      <c r="U513" s="71"/>
      <c r="V513" s="90"/>
      <c r="W513" s="91"/>
      <c r="X513" s="91"/>
      <c r="Y513" s="91"/>
      <c r="Z513" s="91"/>
      <c r="AA513" s="91"/>
      <c r="AB513" s="91"/>
      <c r="AC513" s="91"/>
      <c r="AD513" s="92"/>
      <c r="AE513" s="91"/>
      <c r="AF513" s="93"/>
      <c r="AG513" s="94"/>
      <c r="AH513" s="94"/>
      <c r="AI513" s="85"/>
      <c r="AJ513" s="83"/>
      <c r="AK513" s="83"/>
      <c r="AL513" s="81"/>
      <c r="AM513" s="95"/>
    </row>
    <row r="514" spans="2:39" ht="15.6" x14ac:dyDescent="0.3">
      <c r="B514" s="111"/>
      <c r="C514" s="112"/>
      <c r="D514" s="113"/>
      <c r="E514" s="114"/>
      <c r="F514" s="115"/>
      <c r="G514" s="115"/>
      <c r="H514" s="116"/>
      <c r="I514" s="114"/>
      <c r="J514" s="117"/>
      <c r="K514" s="71"/>
      <c r="L514" s="118"/>
      <c r="M514" s="119"/>
      <c r="N514" s="119"/>
      <c r="O514" s="119"/>
      <c r="P514" s="119"/>
      <c r="Q514" s="119"/>
      <c r="R514" s="119"/>
      <c r="S514" s="119"/>
      <c r="T514" s="120"/>
      <c r="U514" s="71"/>
      <c r="V514" s="121"/>
      <c r="W514" s="122"/>
      <c r="X514" s="122"/>
      <c r="Y514" s="122"/>
      <c r="Z514" s="122"/>
      <c r="AA514" s="122"/>
      <c r="AB514" s="122"/>
      <c r="AC514" s="122"/>
      <c r="AD514" s="123"/>
      <c r="AE514" s="122"/>
      <c r="AF514" s="124"/>
      <c r="AG514" s="125"/>
      <c r="AH514" s="125"/>
      <c r="AI514" s="116"/>
      <c r="AJ514" s="114"/>
      <c r="AK514" s="114"/>
      <c r="AL514" s="112"/>
      <c r="AM514" s="126"/>
    </row>
    <row r="515" spans="2:39" ht="15.6" x14ac:dyDescent="0.3">
      <c r="B515" s="63"/>
      <c r="C515" s="81"/>
      <c r="D515" s="82"/>
      <c r="E515" s="83"/>
      <c r="F515" s="84"/>
      <c r="G515" s="84"/>
      <c r="H515" s="85"/>
      <c r="I515" s="83"/>
      <c r="J515" s="86"/>
      <c r="K515" s="71"/>
      <c r="L515" s="87"/>
      <c r="M515" s="88"/>
      <c r="N515" s="88"/>
      <c r="O515" s="88"/>
      <c r="P515" s="88"/>
      <c r="Q515" s="88"/>
      <c r="R515" s="88"/>
      <c r="S515" s="88"/>
      <c r="T515" s="89"/>
      <c r="U515" s="71"/>
      <c r="V515" s="90"/>
      <c r="W515" s="91"/>
      <c r="X515" s="91"/>
      <c r="Y515" s="91"/>
      <c r="Z515" s="91"/>
      <c r="AA515" s="91"/>
      <c r="AB515" s="91"/>
      <c r="AC515" s="91"/>
      <c r="AD515" s="92"/>
      <c r="AE515" s="91"/>
      <c r="AF515" s="93"/>
      <c r="AG515" s="94"/>
      <c r="AH515" s="94"/>
      <c r="AI515" s="85"/>
      <c r="AJ515" s="83"/>
      <c r="AK515" s="83"/>
      <c r="AL515" s="81"/>
      <c r="AM515" s="95"/>
    </row>
    <row r="516" spans="2:39" ht="15.6" x14ac:dyDescent="0.3">
      <c r="B516" s="111"/>
      <c r="C516" s="112"/>
      <c r="D516" s="113"/>
      <c r="E516" s="114"/>
      <c r="F516" s="115"/>
      <c r="G516" s="115"/>
      <c r="H516" s="116"/>
      <c r="I516" s="114"/>
      <c r="J516" s="117"/>
      <c r="K516" s="71"/>
      <c r="L516" s="118"/>
      <c r="M516" s="119"/>
      <c r="N516" s="119"/>
      <c r="O516" s="119"/>
      <c r="P516" s="119"/>
      <c r="Q516" s="119"/>
      <c r="R516" s="119"/>
      <c r="S516" s="119"/>
      <c r="T516" s="120"/>
      <c r="U516" s="71"/>
      <c r="V516" s="121"/>
      <c r="W516" s="122"/>
      <c r="X516" s="122"/>
      <c r="Y516" s="122"/>
      <c r="Z516" s="122"/>
      <c r="AA516" s="122"/>
      <c r="AB516" s="122"/>
      <c r="AC516" s="122"/>
      <c r="AD516" s="123"/>
      <c r="AE516" s="122"/>
      <c r="AF516" s="124"/>
      <c r="AG516" s="125"/>
      <c r="AH516" s="125"/>
      <c r="AI516" s="116"/>
      <c r="AJ516" s="114"/>
      <c r="AK516" s="114"/>
      <c r="AL516" s="112"/>
      <c r="AM516" s="126"/>
    </row>
    <row r="517" spans="2:39" ht="15.6" x14ac:dyDescent="0.3">
      <c r="B517" s="64"/>
      <c r="C517" s="96"/>
      <c r="D517" s="97"/>
      <c r="E517" s="98"/>
      <c r="F517" s="99"/>
      <c r="G517" s="99"/>
      <c r="H517" s="100"/>
      <c r="I517" s="98"/>
      <c r="J517" s="101"/>
      <c r="K517" s="127"/>
      <c r="L517" s="108"/>
      <c r="M517" s="109"/>
      <c r="N517" s="109"/>
      <c r="O517" s="109"/>
      <c r="P517" s="109"/>
      <c r="Q517" s="109"/>
      <c r="R517" s="109"/>
      <c r="S517" s="109"/>
      <c r="T517" s="110"/>
      <c r="U517" s="127"/>
      <c r="V517" s="102"/>
      <c r="W517" s="103"/>
      <c r="X517" s="103"/>
      <c r="Y517" s="103"/>
      <c r="Z517" s="103"/>
      <c r="AA517" s="103"/>
      <c r="AB517" s="103"/>
      <c r="AC517" s="103"/>
      <c r="AD517" s="104"/>
      <c r="AE517" s="103"/>
      <c r="AF517" s="105"/>
      <c r="AG517" s="106"/>
      <c r="AH517" s="106"/>
      <c r="AI517" s="100"/>
      <c r="AJ517" s="98"/>
      <c r="AK517" s="98"/>
      <c r="AL517" s="96"/>
      <c r="AM517" s="107"/>
    </row>
  </sheetData>
  <mergeCells count="5">
    <mergeCell ref="V5:AM5"/>
    <mergeCell ref="B3:C3"/>
    <mergeCell ref="B4:C4"/>
    <mergeCell ref="V3:AM3"/>
    <mergeCell ref="L3:T3"/>
  </mergeCells>
  <conditionalFormatting sqref="E1">
    <cfRule type="expression" dxfId="1" priority="55">
      <formula>OR($E$3="Volume",$E$3="Volume Médio",$E$3="Negócios Médio",$E$3="Negócios")</formula>
    </cfRule>
    <cfRule type="expression" dxfId="0" priority="56">
      <formula>$E$3="P/VPA Atual"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ETF`s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Cláudia Mª Silva</dc:creator>
  <cp:lastModifiedBy>Milton Santiago</cp:lastModifiedBy>
  <dcterms:created xsi:type="dcterms:W3CDTF">2018-10-07T16:21:32Z</dcterms:created>
  <dcterms:modified xsi:type="dcterms:W3CDTF">2024-09-20T16:35:48Z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1411315829</vt:lpwstr>
  </property>
  <property fmtid="{D5CDD505-2E9C-101B-9397-08002B2CF9AE}" pid="3" name="EcoUpdateMessage">
    <vt:lpwstr>2024/09/20-16:10:29</vt:lpwstr>
  </property>
  <property fmtid="{D5CDD505-2E9C-101B-9397-08002B2CF9AE}" pid="4" name="EcoUpdateStatus">
    <vt:lpwstr>2024-09-19=BRA:St,ME,Fd,TP;USA:St,ME;ARG:St,ME,Fd,TP;MEX:St,ME,Fd,TP;CHL:Fd;COL:St,ME;PER:St,ME;SAU:St|2022-10-17=USA:TP|2024-09-17=CHL:St,ME|2021-11-17=CHL:TP|2014-02-26=VEN:St|2002-11-08=JPN:St|2024-09-09=GBR:St,ME|2016-08-18=NNN:St|2024-09-16=COL:Fd|2024-09-18=PER:Fd,TP|2007-01-31=ESP:St|2003-01-29=CHN:St|2003-01-28=TWN:St|2003-01-30=HKG:St;KOR:St|2023-01-19=OTH:St|2024-06-30=PAN:St|2024-06-24=SAU:ME</vt:lpwstr>
  </property>
</Properties>
</file>