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\Desktop\Planillas\"/>
    </mc:Choice>
  </mc:AlternateContent>
  <xr:revisionPtr revIDLastSave="0" documentId="13_ncr:1_{F9E9DE7F-BA4D-4DC3-996B-CC466B29EF5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Balance General" sheetId="1" r:id="rId1"/>
    <sheet name="Referencias" sheetId="2" r:id="rId2"/>
    <sheet name="Taxonomiía ESF IFRS" sheetId="3" r:id="rId3"/>
  </sheets>
  <definedNames>
    <definedName name="_ECO_RANGE_ID0253e2fd52c94b2b9f357dde38e7a35c" localSheetId="0" hidden="1">'Balance General'!$M$13:$M$176</definedName>
    <definedName name="_ECO_RANGE_ID049dc282eaad4af8b4ce7fb282555fdd" localSheetId="0" hidden="1">'Balance General'!$BH$13:$BH$176</definedName>
    <definedName name="_ECO_RANGE_ID052113b38d1f4e778fe192e9b5deb96c" localSheetId="0" hidden="1">'Balance General'!$AG$13:$AG$176</definedName>
    <definedName name="_ECO_RANGE_ID074ebc40170b4729a2bf81f194239d69" localSheetId="0" hidden="1">'Balance General'!$AH$13:$AH$176</definedName>
    <definedName name="_ECO_RANGE_ID0c88fe59e207423ca7b80c0e71963124" localSheetId="0" hidden="1">'Balance General'!$AS$13:$AS$176</definedName>
    <definedName name="_ECO_RANGE_ID14e79124dc7a47fbabb3bdca87c0045d" localSheetId="0" hidden="1">'Balance General'!$AU$13:$AU$176</definedName>
    <definedName name="_ECO_RANGE_ID1fe5d03a7f444af49fb5ded9360ca58f" localSheetId="0" hidden="1">'Balance General'!$AO$13:$AO$176</definedName>
    <definedName name="_ECO_RANGE_ID24b0d2858aab40dab1f2cf5000c3ae16" localSheetId="1" hidden="1">Referencias!$B$3:$B$219</definedName>
    <definedName name="_ECO_RANGE_ID28dddd8399514fe4aa4d80c3e5fd65a2" localSheetId="0" hidden="1">'Balance General'!$BM$13:$BM$176</definedName>
    <definedName name="_ECO_RANGE_ID2cd8f3a514ee4c0c87998d862931967e" localSheetId="0" hidden="1">'Balance General'!$AR$13:$AR$176</definedName>
    <definedName name="_ECO_RANGE_ID2d94b83a0ff449cda098c1b0d3fef0a0" localSheetId="0" hidden="1">'Balance General'!$BK$13:$BK$176</definedName>
    <definedName name="_ECO_RANGE_ID2f26b25b34874246af9e53bc48e127a2" localSheetId="0" hidden="1">'Balance General'!$AM$13:$AM$176</definedName>
    <definedName name="_ECO_RANGE_ID304c869736274037b382710751d960f0" localSheetId="0" hidden="1">'Balance General'!$L$13:$L$176</definedName>
    <definedName name="_ECO_RANGE_ID32a53830ca9240eeaabdd752a5741ed5" localSheetId="0" hidden="1">'Balance General'!$W$13:$W$176</definedName>
    <definedName name="_ECO_RANGE_ID34659040a16c451e88febb42d04e9623" localSheetId="0" hidden="1">'Balance General'!$AT$13:$AT$176</definedName>
    <definedName name="_ECO_RANGE_ID3a2caabeaa3f4d0abd8e53eb37bccd94" localSheetId="1" hidden="1">Referencias!$D$3:$D$219</definedName>
    <definedName name="_ECO_RANGE_ID3a935182c90746058312d5d8553c0a0c" localSheetId="0" hidden="1">'Balance General'!$E$13:$E$176</definedName>
    <definedName name="_ECO_RANGE_ID3c697e88126e4add9fb816b4d921d02d" localSheetId="0" hidden="1">'Balance General'!$BJ$13:$BJ$176</definedName>
    <definedName name="_ECO_RANGE_ID4272abca19074271b8f112574203d00f" localSheetId="0" hidden="1">'Balance General'!$AZ$13:$AZ$176</definedName>
    <definedName name="_ECO_RANGE_ID486dfba5273344fda9abd8b6b74337cd" localSheetId="0" hidden="1">'Balance General'!$AP$13:$AP$176</definedName>
    <definedName name="_ECO_RANGE_ID4cafea44ff8c41109bbd5efc1664f13c" localSheetId="0" hidden="1">'Balance General'!$AJ$13:$AJ$176</definedName>
    <definedName name="_ECO_RANGE_ID4dcabc2125a045dbbec15089e4d300ea" localSheetId="0" hidden="1">'Balance General'!$AK$13:$AK$176</definedName>
    <definedName name="_ECO_RANGE_ID4ddb9a68695f462ba1bf530832f6d9bd" localSheetId="0" hidden="1">'Balance General'!$BN$13:$BN$176</definedName>
    <definedName name="_ECO_RANGE_ID4ee45b55636a4cefac907b7da951cbbe" localSheetId="0" hidden="1">'Balance General'!$AE$13:$AE$176</definedName>
    <definedName name="_ECO_RANGE_ID539d6f89ca244259b7384a5259835bb2" localSheetId="0" hidden="1">'Balance General'!$I$13:$I$176</definedName>
    <definedName name="_ECO_RANGE_ID55a61c94646340d1845810b782d6d5ef" localSheetId="0" hidden="1">'Balance General'!$BE$13:$BE$176</definedName>
    <definedName name="_ECO_RANGE_ID61f4ccebb069480581797860e495a10a" localSheetId="0" hidden="1">'Balance General'!$BF$13:$BF$176</definedName>
    <definedName name="_ECO_RANGE_ID623a621d261946c0a66a75f02eb12c7c" localSheetId="0" hidden="1">'Balance General'!$BP$13:$BP$176</definedName>
    <definedName name="_ECO_RANGE_ID63f565199e6f4d7eae9c05ba39feda28" localSheetId="0" hidden="1">'Balance General'!$BD$13:$BD$176</definedName>
    <definedName name="_ECO_RANGE_ID69d3983cbb2647528178a6c461e011ce" localSheetId="0" hidden="1">'Balance General'!$Z$13:$Z$176</definedName>
    <definedName name="_ECO_RANGE_ID6c9331b8eb694a748bdbfaf71f188da4" localSheetId="0" hidden="1">'Balance General'!$B$13:$B$176</definedName>
    <definedName name="_ECO_RANGE_ID6d3e40cbffba4ace837935119fc39ed7" localSheetId="0" hidden="1">'Balance General'!$V$13:$V$176</definedName>
    <definedName name="_ECO_RANGE_ID6e1b365e580a41228a368d5cefd119ad" localSheetId="0" hidden="1">'Balance General'!$Y$13:$Y$176</definedName>
    <definedName name="_ECO_RANGE_ID6f13b484bfb741899535474824c0ac6d" localSheetId="0" hidden="1">'Balance General'!$AC$13:$AC$176</definedName>
    <definedName name="_ECO_RANGE_ID6fdd7b6c7ced422d9923ac643f422c08" localSheetId="0" hidden="1">'Balance General'!$BA$13:$BA$176</definedName>
    <definedName name="_ECO_RANGE_ID71402a539a3f409aace7b8e4167b244d" localSheetId="0" hidden="1">'Balance General'!$R$13:$R$176</definedName>
    <definedName name="_ECO_RANGE_ID73e4d8a8f60f47cc98e53fdd0b93b793" localSheetId="0" hidden="1">'Balance General'!$BI$13:$BI$176</definedName>
    <definedName name="_ECO_RANGE_ID782f6a0cfa4043e8b9f312187dfffd10" localSheetId="0" hidden="1">'Balance General'!$AB$13:$AB$176</definedName>
    <definedName name="_ECO_RANGE_ID8354f3f9438c4abca46f323cb8337dd6" localSheetId="0" hidden="1">'Balance General'!$F$13:$F$176</definedName>
    <definedName name="_ECO_RANGE_ID861d57d0332943358a0d35af1c14f933" localSheetId="0" hidden="1">'Balance General'!$G$13:$G$176</definedName>
    <definedName name="_ECO_RANGE_ID8bc20f3426ea4f158fbfaf20efde69c6" localSheetId="0" hidden="1">'Balance General'!$O$13:$O$176</definedName>
    <definedName name="_ECO_RANGE_ID8c27a5b8a63f4085bd9f1fdcc0fbac45" localSheetId="0" hidden="1">'Balance General'!$K$13:$K$176</definedName>
    <definedName name="_ECO_RANGE_ID8cc0bdbddc864a7db92849a66dab48bf" localSheetId="0" hidden="1">'Balance General'!$AY$13:$AY$176</definedName>
    <definedName name="_ECO_RANGE_ID8d0dce4e93bb4002813b0026b9fe1b9a" localSheetId="0" hidden="1">'Balance General'!$S$13:$S$176</definedName>
    <definedName name="_ECO_RANGE_ID8e941a6f3eb3492c951314b64e3f3361" localSheetId="0" hidden="1">'Balance General'!$X$13:$X$176</definedName>
    <definedName name="_ECO_RANGE_ID8ee35f6e94344ad99d9ee31d4d25f51f" localSheetId="0" hidden="1">'Balance General'!$T$13:$T$176</definedName>
    <definedName name="_ECO_RANGE_ID93e10c3c095a47d98d2939710fcccb83" localSheetId="0" hidden="1">'Balance General'!$AD$13:$AD$176</definedName>
    <definedName name="_ECO_RANGE_ID9888b5a1a03144439a906131d79e94ce" localSheetId="0" hidden="1">'Balance General'!$BB$13:$BB$176</definedName>
    <definedName name="_ECO_RANGE_ID9e4b741c83cc4727b56916d789155b7b" localSheetId="0" hidden="1">'Balance General'!$AV$13:$AV$176</definedName>
    <definedName name="_ECO_RANGE_ID9e9b635ecbdd4c318e6d36555d12c551" localSheetId="0" hidden="1">'Balance General'!$C$13:$C$176</definedName>
    <definedName name="_ECO_RANGE_IDa3b6caf9693f4a6695e20c7285d256a6" localSheetId="0" hidden="1">'Balance General'!$AN$13:$AN$176</definedName>
    <definedName name="_ECO_RANGE_IDa983ddee53274cd1bf128a3c617c4e36" localSheetId="0" hidden="1">'Balance General'!$J$13:$J$176</definedName>
    <definedName name="_ECO_RANGE_IDb0c18f8d727343b8abe8cfa76d7e62ce" localSheetId="0" hidden="1">'Balance General'!$BC$13:$BC$176</definedName>
    <definedName name="_ECO_RANGE_IDc1ee3002167a45d5a76191ad62fbc912" localSheetId="0" hidden="1">'Balance General'!$P$13:$P$176</definedName>
    <definedName name="_ECO_RANGE_IDd24094eece1840a6b210e771f9b3e763" localSheetId="0" hidden="1">'Balance General'!$D$13:$D$176</definedName>
    <definedName name="_ECO_RANGE_IDd332c8ec8a91437bb3f7eab62b1f70dc" localSheetId="0" hidden="1">'Balance General'!$AA$13:$AA$176</definedName>
    <definedName name="_ECO_RANGE_IDd92fc8e59ec64e0380f72329b5e944c0" localSheetId="0" hidden="1">'Balance General'!$AF$13:$AF$176</definedName>
    <definedName name="_ECO_RANGE_IDd9a5cc58ca6c4b55bc805e0872220db5" localSheetId="0" hidden="1">'Balance General'!$BG$13:$BG$176</definedName>
    <definedName name="_ECO_RANGE_IDd9ba29b270ab4061ab3709d41e94f8b8" localSheetId="1" hidden="1">Referencias!$C$3:$C$219</definedName>
    <definedName name="_ECO_RANGE_IDda0938caabf744a3920503d4b1c02dbd" localSheetId="0" hidden="1">'Balance General'!$AW$13:$AW$176</definedName>
    <definedName name="_ECO_RANGE_IDe059f2057957439097e10c99bb4b5183" localSheetId="0" hidden="1">'Balance General'!$AL$13:$AL$176</definedName>
    <definedName name="_ECO_RANGE_IDe55aed86384e4a3998a3f0194da20aa4" localSheetId="0" hidden="1">'Balance General'!$U$13:$U$176</definedName>
    <definedName name="_ECO_RANGE_IDe5b756115bc94562bb8b30b7522de347" localSheetId="0" hidden="1">'Balance General'!$AQ$13:$AQ$176</definedName>
    <definedName name="_ECO_RANGE_IDe9439d2e7a0d400f91790bd004551c5d" localSheetId="0" hidden="1">'Balance General'!$Q$13:$Q$176</definedName>
    <definedName name="_ECO_RANGE_IDecf48c45db414fb6a2662603b88a64ec" localSheetId="0" hidden="1">'Balance General'!$N$13:$N$176</definedName>
    <definedName name="_ECO_RANGE_IDf1545eee580c49c181159b2bcc50ff08" localSheetId="0" hidden="1">'Balance General'!$BO$13:$BO$176</definedName>
    <definedName name="_ECO_RANGE_IDf1f7d5432cb143829d94020f6a1d9354" localSheetId="0" hidden="1">'Balance General'!$H$13:$H$176</definedName>
    <definedName name="_ECO_RANGE_IDf3e3bd03ed0e457fa616697b240c983a" localSheetId="0" hidden="1">'Balance General'!$AX$13:$AX$176</definedName>
    <definedName name="_ECO_RANGE_IDfa5f72a969f341a6966d6db7e54de010" localSheetId="1" hidden="1">Referencias!$A$3:$A$219</definedName>
    <definedName name="_ECO_RANGE_IDffbf7a56802b4311876682c68ea21e44" localSheetId="0" hidden="1">'Balance General'!$BL$13:$BL$176</definedName>
    <definedName name="Multiplicador">OFFSET(#REF!,0,0,COUNTA(#REF!)-1)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1" l="1"/>
  <c r="A2" i="2"/>
  <c r="B12" i="1"/>
  <c r="C12" i="1"/>
  <c r="B2" i="2"/>
  <c r="D2" i="2"/>
  <c r="D12" i="1"/>
  <c r="C2" i="2"/>
  <c r="E12" i="1"/>
  <c r="G12" i="1"/>
  <c r="BD12" i="1"/>
  <c r="BE12" i="1"/>
  <c r="BA12" i="1"/>
  <c r="F12" i="1"/>
  <c r="AP12" i="1"/>
  <c r="AS12" i="1"/>
  <c r="Y12" i="1"/>
  <c r="AT12" i="1"/>
  <c r="BC12" i="1"/>
  <c r="AG12" i="1"/>
  <c r="AK12" i="1"/>
  <c r="Z12" i="1"/>
  <c r="S12" i="1"/>
  <c r="AY12" i="1"/>
  <c r="N12" i="1"/>
  <c r="AD12" i="1"/>
  <c r="V12" i="1"/>
  <c r="AM12" i="1"/>
  <c r="AO12" i="1"/>
  <c r="AU12" i="1"/>
  <c r="J12" i="1"/>
  <c r="AE12" i="1"/>
  <c r="R12" i="1"/>
  <c r="AW12" i="1"/>
  <c r="P12" i="1"/>
  <c r="Q12" i="1"/>
  <c r="AC12" i="1"/>
  <c r="I12" i="1"/>
  <c r="AQ12" i="1"/>
  <c r="AL12" i="1"/>
  <c r="AZ12" i="1"/>
  <c r="M12" i="1"/>
  <c r="L12" i="1"/>
  <c r="X12" i="1"/>
  <c r="AR12" i="1"/>
  <c r="BK12" i="1"/>
  <c r="AA12" i="1"/>
  <c r="W12" i="1"/>
  <c r="BP12" i="1"/>
  <c r="K12" i="1"/>
  <c r="BB12" i="1"/>
  <c r="BL12" i="1"/>
  <c r="AX12" i="1"/>
  <c r="AH12" i="1"/>
  <c r="AF12" i="1"/>
  <c r="BG12" i="1"/>
  <c r="BJ12" i="1"/>
  <c r="BF12" i="1"/>
  <c r="T12" i="1"/>
  <c r="AN12" i="1"/>
  <c r="AB12" i="1"/>
  <c r="AV12" i="1"/>
  <c r="U12" i="1"/>
  <c r="O12" i="1"/>
  <c r="AJ12" i="1"/>
  <c r="BM12" i="1"/>
  <c r="BN12" i="1"/>
  <c r="BH12" i="1"/>
  <c r="BO12" i="1"/>
  <c r="H12" i="1"/>
  <c r="BI12" i="1"/>
</calcChain>
</file>

<file path=xl/sharedStrings.xml><?xml version="1.0" encoding="utf-8"?>
<sst xmlns="http://schemas.openxmlformats.org/spreadsheetml/2006/main" count="1608" uniqueCount="743">
  <si>
    <t>Thousands</t>
  </si>
  <si>
    <t>ORIGINAL CURRENCY</t>
  </si>
  <si>
    <t>Falabella S.A.</t>
  </si>
  <si>
    <t>CENCOSUD</t>
  </si>
  <si>
    <t>Cencosud S.A.</t>
  </si>
  <si>
    <t>FALABELLA</t>
  </si>
  <si>
    <t>HITES</t>
  </si>
  <si>
    <t>LTM</t>
  </si>
  <si>
    <t>COPEC</t>
  </si>
  <si>
    <t>RIPLEY</t>
  </si>
  <si>
    <t>ENELAM</t>
  </si>
  <si>
    <t>AESGENER</t>
  </si>
  <si>
    <t>ALMENDRAL</t>
  </si>
  <si>
    <t>ANTARCHILE</t>
  </si>
  <si>
    <t>BLUMAR</t>
  </si>
  <si>
    <t>CAP</t>
  </si>
  <si>
    <t>CINTAC</t>
  </si>
  <si>
    <t>CCU</t>
  </si>
  <si>
    <t>CAMANCHACA</t>
  </si>
  <si>
    <t>VAPORES</t>
  </si>
  <si>
    <t>CRISTALES</t>
  </si>
  <si>
    <t>TRICOT</t>
  </si>
  <si>
    <t>ENAEX</t>
  </si>
  <si>
    <t>ENELCHILE</t>
  </si>
  <si>
    <t>ENELDXCH</t>
  </si>
  <si>
    <t>GASCO</t>
  </si>
  <si>
    <t>INVEXANS</t>
  </si>
  <si>
    <t>MELON</t>
  </si>
  <si>
    <t>NAVARINO</t>
  </si>
  <si>
    <t>MALLPLAZA</t>
  </si>
  <si>
    <t>PARAUCO</t>
  </si>
  <si>
    <t>QUEMCHI</t>
  </si>
  <si>
    <t>SALFACORP</t>
  </si>
  <si>
    <t>SMU</t>
  </si>
  <si>
    <t>QUINENCO</t>
  </si>
  <si>
    <t>SMSAAM</t>
  </si>
  <si>
    <t>PUCOBRE</t>
  </si>
  <si>
    <t>SONDA</t>
  </si>
  <si>
    <t>Empresas Hites S.A.</t>
  </si>
  <si>
    <t>Latam Airlines Group S.A.</t>
  </si>
  <si>
    <t>Empresas Copec S.A.</t>
  </si>
  <si>
    <t>Ripley Corp S.A.</t>
  </si>
  <si>
    <t>Enel Americas S.A.</t>
  </si>
  <si>
    <t>Aes Gener S.A.</t>
  </si>
  <si>
    <t>Almendral S.A.</t>
  </si>
  <si>
    <t>Antarchile S.A.</t>
  </si>
  <si>
    <t>Blumar S.A.</t>
  </si>
  <si>
    <t>Cap S.A.</t>
  </si>
  <si>
    <t>Cintac S.A.</t>
  </si>
  <si>
    <t>Compañia Cervecerias Unidas S.A.</t>
  </si>
  <si>
    <t>Compañia Pesquera Camanchaca S.A.</t>
  </si>
  <si>
    <t>Compañia Sud Americana De Vapores S.A.</t>
  </si>
  <si>
    <t>Cristalerias De Chile S.A.</t>
  </si>
  <si>
    <t>Empresas Tricot S.A.</t>
  </si>
  <si>
    <t>Enaex S.A.</t>
  </si>
  <si>
    <t>Enel Chile S.A.</t>
  </si>
  <si>
    <t>Enel Distribucion Chile S.A.</t>
  </si>
  <si>
    <t>Enjoy S.A.</t>
  </si>
  <si>
    <t>Gasco S.A.</t>
  </si>
  <si>
    <t>Invexans S.A.</t>
  </si>
  <si>
    <t>Melon S.A.</t>
  </si>
  <si>
    <t>Navarino S.A.</t>
  </si>
  <si>
    <t>Plaza S.A.</t>
  </si>
  <si>
    <t>Parque Arauco S.A.</t>
  </si>
  <si>
    <t>Quemchi S.A.</t>
  </si>
  <si>
    <t>Salfacorp S.A.</t>
  </si>
  <si>
    <t>Smu S.A.</t>
  </si>
  <si>
    <t>Quiñenco S.A.</t>
  </si>
  <si>
    <t>Sociedad Matriz Saam S.A.</t>
  </si>
  <si>
    <t>Sociedad Punta Del Cobre S.A.</t>
  </si>
  <si>
    <t>Sonda S.A.</t>
  </si>
  <si>
    <t>AFPCAPITAL&lt;XSGO&gt;</t>
  </si>
  <si>
    <t>A.F.P. Capital S.A.</t>
  </si>
  <si>
    <t>AFPCAPITAL</t>
  </si>
  <si>
    <t>Ord</t>
  </si>
  <si>
    <t>CUPRUM&lt;XSGO&gt;</t>
  </si>
  <si>
    <t>A.F.P. Cuprum S.A.</t>
  </si>
  <si>
    <t>CUPRUM</t>
  </si>
  <si>
    <t>HABITAT&lt;XSGO&gt;</t>
  </si>
  <si>
    <t>A.F.P. Habitat S.A.</t>
  </si>
  <si>
    <t>HABITAT</t>
  </si>
  <si>
    <t>PLANVITAL&lt;XSGO&gt;</t>
  </si>
  <si>
    <t>A.F.P. Planvital S.A.</t>
  </si>
  <si>
    <t>PLANVITAL</t>
  </si>
  <si>
    <t>PROVIDA&lt;XSGO&gt;</t>
  </si>
  <si>
    <t>A.F.P. Provida S.A.</t>
  </si>
  <si>
    <t>PROVIDA</t>
  </si>
  <si>
    <t>AESGENER&lt;XSGO&gt;</t>
  </si>
  <si>
    <t>AGUNSA&lt;XSGO&gt;</t>
  </si>
  <si>
    <t>Agencias Universales S.A.</t>
  </si>
  <si>
    <t>AGUNSA</t>
  </si>
  <si>
    <t>ANASAC&lt;XSGO&gt;</t>
  </si>
  <si>
    <t>Agricola Nacional S.A.C. E I.</t>
  </si>
  <si>
    <t>ANASAC</t>
  </si>
  <si>
    <t>AGUAS-A&lt;XSGO&gt;</t>
  </si>
  <si>
    <t>Aguas Andinas S.A.</t>
  </si>
  <si>
    <t>AGUAS-A</t>
  </si>
  <si>
    <t>A</t>
  </si>
  <si>
    <t>AGUAS-B&lt;XSGO&gt;</t>
  </si>
  <si>
    <t>AGUAS-B</t>
  </si>
  <si>
    <t>B</t>
  </si>
  <si>
    <t>ALMENDRAL&lt;XSGO&gt;</t>
  </si>
  <si>
    <t>ANDACOR&lt;XSGO&gt;</t>
  </si>
  <si>
    <t>Andacor S.A.</t>
  </si>
  <si>
    <t>ANDACOR</t>
  </si>
  <si>
    <t>ANTARCHILE&lt;XSGO&gt;</t>
  </si>
  <si>
    <t>AUSTRALIS&lt;XSGO&gt;</t>
  </si>
  <si>
    <t>Australis Seafoods S.A.</t>
  </si>
  <si>
    <t>AUSTRALIS</t>
  </si>
  <si>
    <t>ATSA&lt;XSGO&gt;</t>
  </si>
  <si>
    <t>Automovilismo Y Turismo S.A.</t>
  </si>
  <si>
    <t>ATSA</t>
  </si>
  <si>
    <t>AXXION&lt;XSGO&gt;</t>
  </si>
  <si>
    <t>Axxion S.A.</t>
  </si>
  <si>
    <t>AXXION</t>
  </si>
  <si>
    <t>AZUL AZUL&lt;XSGO&gt;</t>
  </si>
  <si>
    <t>Azul Azul S.A.</t>
  </si>
  <si>
    <t>AZUL AZUL</t>
  </si>
  <si>
    <t>CHILE&lt;XSGO&gt;</t>
  </si>
  <si>
    <t>Banco De Chile</t>
  </si>
  <si>
    <t>CHILE</t>
  </si>
  <si>
    <t>BCI&lt;XSGO&gt;</t>
  </si>
  <si>
    <t>Banco De Credito E Inversiones</t>
  </si>
  <si>
    <t>BCI</t>
  </si>
  <si>
    <t>BINT&lt;XSGO&gt;</t>
  </si>
  <si>
    <t>Banco Internacional</t>
  </si>
  <si>
    <t>BINT</t>
  </si>
  <si>
    <t>ITAUCORP&lt;XSGO&gt;</t>
  </si>
  <si>
    <t>Banco Itau Corpbanca</t>
  </si>
  <si>
    <t>ITAUCORP</t>
  </si>
  <si>
    <t>BSANTANDER&lt;XSGO&gt;</t>
  </si>
  <si>
    <t>Banco Santander-Chile</t>
  </si>
  <si>
    <t>BSANTANDER</t>
  </si>
  <si>
    <t>BANMEDICA&lt;XSGO&gt;</t>
  </si>
  <si>
    <t>Banmedica S.A.</t>
  </si>
  <si>
    <t>BANMEDICA</t>
  </si>
  <si>
    <t>BANVIDA&lt;XSGO&gt;</t>
  </si>
  <si>
    <t>Banvida S.A.</t>
  </si>
  <si>
    <t>BANVIDA</t>
  </si>
  <si>
    <t>BESALCO&lt;XSGO&gt;</t>
  </si>
  <si>
    <t>Besalco S.A.</t>
  </si>
  <si>
    <t>BESALCO</t>
  </si>
  <si>
    <t>BETLAN DOS&lt;XSGO&gt;</t>
  </si>
  <si>
    <t>Betlan Dos S.A.</t>
  </si>
  <si>
    <t>BETLAN DOS</t>
  </si>
  <si>
    <t>BICECORP&lt;XSGO&gt;</t>
  </si>
  <si>
    <t>Bicecorp S.A.</t>
  </si>
  <si>
    <t>BICECORP</t>
  </si>
  <si>
    <t>COLO COLO&lt;XSGO&gt;</t>
  </si>
  <si>
    <t>Blanco Y Negro S.A.</t>
  </si>
  <si>
    <t>COLO COLO</t>
  </si>
  <si>
    <t>BLUMAR&lt;XSGO&gt;</t>
  </si>
  <si>
    <t>BOLSASTGO&lt;XSGO&gt;</t>
  </si>
  <si>
    <t>Bolsa De Comercio De Santiago - Bolsa De Valores</t>
  </si>
  <si>
    <t>BOLSASTGO</t>
  </si>
  <si>
    <t>CAP&lt;XSGO&gt;</t>
  </si>
  <si>
    <t>CAROZZI&lt;XSGO&gt;</t>
  </si>
  <si>
    <t>Carozzi S.A.</t>
  </si>
  <si>
    <t>CAROZZI</t>
  </si>
  <si>
    <t>CEM&lt;XSGO&gt;</t>
  </si>
  <si>
    <t>Cem S.A.</t>
  </si>
  <si>
    <t>CEM</t>
  </si>
  <si>
    <t>POLPAICO&lt;XSGO&gt;</t>
  </si>
  <si>
    <t>Cemento Polpaico S.A.</t>
  </si>
  <si>
    <t>POLPAICO</t>
  </si>
  <si>
    <t>CEMENTOS&lt;XSGO&gt;</t>
  </si>
  <si>
    <t>Cementos Bio Bio S.A.</t>
  </si>
  <si>
    <t>CEMENTOS</t>
  </si>
  <si>
    <t>CENCOSUD&lt;XSGO&gt;</t>
  </si>
  <si>
    <t>CENCOSHOPP&lt;XSGO&gt;</t>
  </si>
  <si>
    <t>Cencosud Shopping S.A.</t>
  </si>
  <si>
    <t>CENCOSHOPP</t>
  </si>
  <si>
    <t>CGEGAS&lt;XSGO&gt;</t>
  </si>
  <si>
    <t>Cge Gas Natural S.A.</t>
  </si>
  <si>
    <t>CGEGAS</t>
  </si>
  <si>
    <t>CONSOGRAL&lt;XSGO&gt;</t>
  </si>
  <si>
    <t>Chilena Consolidada Seguros Generales S.A.</t>
  </si>
  <si>
    <t>CONSOGRAL</t>
  </si>
  <si>
    <t>CINTAC&lt;XSGO&gt;</t>
  </si>
  <si>
    <t>LAS CONDES&lt;XSGO&gt;</t>
  </si>
  <si>
    <t>Clinica Las Condes S.A.</t>
  </si>
  <si>
    <t>LAS CONDES</t>
  </si>
  <si>
    <t>POLO&lt;XSGO&gt;</t>
  </si>
  <si>
    <t>Club De Polo Y Equitacion San Cristobal S.A.</t>
  </si>
  <si>
    <t>POLO</t>
  </si>
  <si>
    <t>ESPANOLVAL&lt;XSGO&gt;</t>
  </si>
  <si>
    <t>Club Español De Valparaiso S.A.</t>
  </si>
  <si>
    <t>ESPANOLVAL</t>
  </si>
  <si>
    <t>HIPICO&lt;XSGO&gt;</t>
  </si>
  <si>
    <t>Club Hipico De Santiago S.A.</t>
  </si>
  <si>
    <t>HIPICO</t>
  </si>
  <si>
    <t>EMBONOR-A&lt;XSGO&gt;</t>
  </si>
  <si>
    <t>Coca Cola Embonor S.A.</t>
  </si>
  <si>
    <t>EMBONOR-A</t>
  </si>
  <si>
    <t>EMBONOR-B&lt;XSGO&gt;</t>
  </si>
  <si>
    <t>EMBONOR-B</t>
  </si>
  <si>
    <t>COLBUN&lt;XSGO&gt;</t>
  </si>
  <si>
    <t>Colbun S.A.</t>
  </si>
  <si>
    <t>COLBUN</t>
  </si>
  <si>
    <t>MARGARET'S&lt;XSGO&gt;</t>
  </si>
  <si>
    <t>Colegio Britanico St. Margaret</t>
  </si>
  <si>
    <t>MARGARET'S</t>
  </si>
  <si>
    <t>MAISONNETT&lt;XSGO&gt;</t>
  </si>
  <si>
    <t>Colegio La Maisonnette S.A.</t>
  </si>
  <si>
    <t>MAISONNETT</t>
  </si>
  <si>
    <t>UNESPA&lt;XSGO&gt;</t>
  </si>
  <si>
    <t>Comp Nac. De Seguros Generales Union Española S.A.</t>
  </si>
  <si>
    <t>UNESPA</t>
  </si>
  <si>
    <t>COPEVAL&lt;XSGO&gt;</t>
  </si>
  <si>
    <t>Compañia Agropecuaria Copeval S.A.</t>
  </si>
  <si>
    <t>COPEVAL</t>
  </si>
  <si>
    <t>CCU&lt;XSGO&gt;</t>
  </si>
  <si>
    <t>FOSFOROS&lt;XSGO&gt;</t>
  </si>
  <si>
    <t>Compañia Chilena De Fosforos S.A.</t>
  </si>
  <si>
    <t>FOSFOROS</t>
  </si>
  <si>
    <t>ESPANOLA&lt;XSGO&gt;</t>
  </si>
  <si>
    <t>Compañia De Inversiones La Española S.A.</t>
  </si>
  <si>
    <t>ESPANOLA</t>
  </si>
  <si>
    <t>LITORAL&lt;XSGO&gt;</t>
  </si>
  <si>
    <t>Compañia Electrica Del Litoral S.A.</t>
  </si>
  <si>
    <t>LITORAL</t>
  </si>
  <si>
    <t>ELECMETAL&lt;XSGO&gt;</t>
  </si>
  <si>
    <t>Compañia Electro Metalurgica S.A.</t>
  </si>
  <si>
    <t>ELECMETAL</t>
  </si>
  <si>
    <t>CGE&lt;XSGO&gt;</t>
  </si>
  <si>
    <t>Compañia General De Electricidad S.A.</t>
  </si>
  <si>
    <t>CGE</t>
  </si>
  <si>
    <t>VOLCAN&lt;XSGO&gt;</t>
  </si>
  <si>
    <t>Compañia Industrial El Volcan S.A.</t>
  </si>
  <si>
    <t>VOLCAN</t>
  </si>
  <si>
    <t>INTEROCEAN&lt;XSGO&gt;</t>
  </si>
  <si>
    <t>Compañia Maritima Chilena S.A.</t>
  </si>
  <si>
    <t>INTEROCEAN</t>
  </si>
  <si>
    <t>CAMANCHACA&lt;XSGO&gt;</t>
  </si>
  <si>
    <t>VAPORES&lt;XSGO&gt;</t>
  </si>
  <si>
    <t>CIC&lt;XSGO&gt;</t>
  </si>
  <si>
    <t>Compañias Cic S.A.</t>
  </si>
  <si>
    <t>CIC</t>
  </si>
  <si>
    <t>CVA&lt;XSGO&gt;</t>
  </si>
  <si>
    <t>Costa Verde Aeronautica S.A.</t>
  </si>
  <si>
    <t>CVA</t>
  </si>
  <si>
    <t>CRISTALES&lt;XSGO&gt;</t>
  </si>
  <si>
    <t>CRUZADOS&lt;XSGO&gt;</t>
  </si>
  <si>
    <t>Cruzados S.A.D.P.</t>
  </si>
  <si>
    <t>CRUZADOS</t>
  </si>
  <si>
    <t>DUNCANFOX&lt;XSGO&gt;</t>
  </si>
  <si>
    <t>Duncan Fox S.A.</t>
  </si>
  <si>
    <t>DUNCANFOX</t>
  </si>
  <si>
    <t>EISA&lt;XSGO&gt;</t>
  </si>
  <si>
    <t>Echeverria, Izquierdo S.A.</t>
  </si>
  <si>
    <t>EISA</t>
  </si>
  <si>
    <t>PUNTILLA&lt;XSGO&gt;</t>
  </si>
  <si>
    <t>Electrica Puntilla S.A.</t>
  </si>
  <si>
    <t>PUNTILLA</t>
  </si>
  <si>
    <t>ELUXSA&lt;XSGO&gt;</t>
  </si>
  <si>
    <t>Electrolux De Chile S.A.</t>
  </si>
  <si>
    <t>ELUXSA</t>
  </si>
  <si>
    <t>ANDINA-A&lt;XSGO&gt;</t>
  </si>
  <si>
    <t>Embotelladora Andina S.A.</t>
  </si>
  <si>
    <t>ANDINA-A</t>
  </si>
  <si>
    <t>ANDINA-B&lt;XSGO&gt;</t>
  </si>
  <si>
    <t>ANDINA-B</t>
  </si>
  <si>
    <t>ESSAL-A&lt;XSGO&gt;</t>
  </si>
  <si>
    <t>Emp. De Serv. Sanitarios De Los Lagos S.A.</t>
  </si>
  <si>
    <t>ESSAL-A</t>
  </si>
  <si>
    <t>ESSAL-B&lt;XSGO&gt;</t>
  </si>
  <si>
    <t>ESSAL-B</t>
  </si>
  <si>
    <t>MOLLER&lt;XSGO&gt;</t>
  </si>
  <si>
    <t>Empresa Const Moller Y Perez Cotapos S.A.</t>
  </si>
  <si>
    <t>MOLLER</t>
  </si>
  <si>
    <t>EDELMAG&lt;XSGO&gt;</t>
  </si>
  <si>
    <t>Empresa Electrica De Magallanes S.A.</t>
  </si>
  <si>
    <t>EDELMAG</t>
  </si>
  <si>
    <t>PEHUENCHE&lt;XSGO&gt;</t>
  </si>
  <si>
    <t>Empresa Electrica Pehuenche S.A.</t>
  </si>
  <si>
    <t>PEHUENCHE</t>
  </si>
  <si>
    <t>ENTEL&lt;XSGO&gt;</t>
  </si>
  <si>
    <t>Empresa Nacional De Telecomunicaciones S.A.</t>
  </si>
  <si>
    <t>ENTEL</t>
  </si>
  <si>
    <t>EPERVA&lt;XSGO&gt;</t>
  </si>
  <si>
    <t>Empresa Pesquera Eperva S.A.</t>
  </si>
  <si>
    <t>EPERVA</t>
  </si>
  <si>
    <t>AQUACHILE&lt;XSGO&gt;</t>
  </si>
  <si>
    <t>Empresas Aquachile S.A.</t>
  </si>
  <si>
    <t>AQUACHILE</t>
  </si>
  <si>
    <t>HORNOS&lt;XSGO&gt;</t>
  </si>
  <si>
    <t>Empresas Cabo De Hornos S.A.</t>
  </si>
  <si>
    <t>HORNOS</t>
  </si>
  <si>
    <t>CMPC&lt;XSGO&gt;</t>
  </si>
  <si>
    <t>Empresas Cmpc S.A.</t>
  </si>
  <si>
    <t>CMPC</t>
  </si>
  <si>
    <t>COPEC&lt;XSGO&gt;</t>
  </si>
  <si>
    <t>HITES&lt;XSGO&gt;</t>
  </si>
  <si>
    <t>IANSA&lt;XSGO&gt;</t>
  </si>
  <si>
    <t>Empresas Iansa S.A.</t>
  </si>
  <si>
    <t>IANSA</t>
  </si>
  <si>
    <t>NUEVAPOLAR&lt;XSGO&gt;</t>
  </si>
  <si>
    <t>Empresas La Polar S.A.</t>
  </si>
  <si>
    <t>NUEVAPOLAR</t>
  </si>
  <si>
    <t>LIPIGAS&lt;XSGO&gt;</t>
  </si>
  <si>
    <t>Empresas Lipigas S.A.</t>
  </si>
  <si>
    <t>LIPIGAS</t>
  </si>
  <si>
    <t>TRICOT&lt;XSGO&gt;</t>
  </si>
  <si>
    <t>ENAEX&lt;XSGO&gt;</t>
  </si>
  <si>
    <t>ENELAM&lt;XSGO&gt;</t>
  </si>
  <si>
    <t>ENELCHILE&lt;XSGO&gt;</t>
  </si>
  <si>
    <t>ENELDXCH&lt;XSGO&gt;</t>
  </si>
  <si>
    <t>ENELGXCH&lt;XSGO&gt;</t>
  </si>
  <si>
    <t>Enel Generacion Chile S.A.</t>
  </si>
  <si>
    <t>ENELGXCH</t>
  </si>
  <si>
    <t>CASABLANCA&lt;XSGO&gt;</t>
  </si>
  <si>
    <t>Energia De Casablanca S.A.</t>
  </si>
  <si>
    <t>CASABLANCA</t>
  </si>
  <si>
    <t>ENLASA&lt;XSGO&gt;</t>
  </si>
  <si>
    <t>Energia Latina S.A.</t>
  </si>
  <si>
    <t>ENLASA</t>
  </si>
  <si>
    <t>ECL&lt;XSGO&gt;</t>
  </si>
  <si>
    <t>Engie Energia Chile S.A.</t>
  </si>
  <si>
    <t>ECL</t>
  </si>
  <si>
    <t>Enjoy&lt;XSGO&gt;</t>
  </si>
  <si>
    <t>Enjoy</t>
  </si>
  <si>
    <t>EDELPA&lt;XSGO&gt;</t>
  </si>
  <si>
    <t>Envases Del Pacifico S.A.</t>
  </si>
  <si>
    <t>EDELPA</t>
  </si>
  <si>
    <t>ESSBIO-A&lt;XSGO&gt;</t>
  </si>
  <si>
    <t>Essbio S.A.</t>
  </si>
  <si>
    <t>ESSBIO-A</t>
  </si>
  <si>
    <t>ESSBIO-B&lt;XSGO&gt;</t>
  </si>
  <si>
    <t>ESSBIO-B</t>
  </si>
  <si>
    <t>ESSBIO-C&lt;XSGO&gt;</t>
  </si>
  <si>
    <t>ESSBIO-C</t>
  </si>
  <si>
    <t>C</t>
  </si>
  <si>
    <t>OXIQUIM&lt;XSGO&gt;</t>
  </si>
  <si>
    <t>Estab Industriales Quimicos Oxiquim S.A.</t>
  </si>
  <si>
    <t>OXIQUIM</t>
  </si>
  <si>
    <t>ESVAL-A&lt;XSGO&gt;</t>
  </si>
  <si>
    <t>Esval S.A.</t>
  </si>
  <si>
    <t>ESVAL-A</t>
  </si>
  <si>
    <t>ESVAL-B&lt;XSGO&gt;</t>
  </si>
  <si>
    <t>ESVAL-B</t>
  </si>
  <si>
    <t>ESVAL-C&lt;XSGO&gt;</t>
  </si>
  <si>
    <t>ESVAL-C</t>
  </si>
  <si>
    <t>FALABELLA&lt;XSGO&gt;</t>
  </si>
  <si>
    <t>FERIAOSOR&lt;XSGO&gt;</t>
  </si>
  <si>
    <t>Feria De Osorno S.A.</t>
  </si>
  <si>
    <t>FERIAOSOR</t>
  </si>
  <si>
    <t>FEPASA&lt;XSGO&gt;</t>
  </si>
  <si>
    <t>Ferrocarril Del Pacifico S.A.</t>
  </si>
  <si>
    <t>FEPASA</t>
  </si>
  <si>
    <t>PASUR&lt;XSGO&gt;</t>
  </si>
  <si>
    <t>Forestal Const. Y Com. Del Pacifico Sur S.A.</t>
  </si>
  <si>
    <t>PASUR</t>
  </si>
  <si>
    <t>FORUS&lt;XSGO&gt;</t>
  </si>
  <si>
    <t>Forus S.A.</t>
  </si>
  <si>
    <t>FORUS</t>
  </si>
  <si>
    <t>VICONTO&lt;XSGO&gt;</t>
  </si>
  <si>
    <t>Fruticola Viconto S.A.</t>
  </si>
  <si>
    <t>VICONTO</t>
  </si>
  <si>
    <t>GASCO&lt;XSGO&gt;</t>
  </si>
  <si>
    <t>GRANADILLA&lt;XSGO&gt;</t>
  </si>
  <si>
    <t>Granadilla Country Club S.A.</t>
  </si>
  <si>
    <t>GRANADILLA</t>
  </si>
  <si>
    <t>NAVIERA&lt;XSGO&gt;</t>
  </si>
  <si>
    <t>Grupo Empresas Navieras S.A.</t>
  </si>
  <si>
    <t>NAVIERA</t>
  </si>
  <si>
    <t>SECURITY&lt;XSGO&gt;</t>
  </si>
  <si>
    <t>Grupo Security S.A.</t>
  </si>
  <si>
    <t>SECURITY</t>
  </si>
  <si>
    <t>HIPERMARC&lt;XSGO&gt;</t>
  </si>
  <si>
    <t>Hipermarc S.A.</t>
  </si>
  <si>
    <t>HIPERMARC</t>
  </si>
  <si>
    <t>HF&lt;XSGO&gt;</t>
  </si>
  <si>
    <t>Hortifrut S.A.</t>
  </si>
  <si>
    <t>HF</t>
  </si>
  <si>
    <t>HWM&lt;XSGO&gt;</t>
  </si>
  <si>
    <t>Howmet Aerospace Inc.</t>
  </si>
  <si>
    <t>HWM</t>
  </si>
  <si>
    <t>INFODEMA&lt;XSGO&gt;</t>
  </si>
  <si>
    <t>Infodema S. A.</t>
  </si>
  <si>
    <t>INFODEMA</t>
  </si>
  <si>
    <t>INGEVEC&lt;XSGO&gt;</t>
  </si>
  <si>
    <t>Ingevec S.A.</t>
  </si>
  <si>
    <t>INGEVEC</t>
  </si>
  <si>
    <t>ESTACIONAM&lt;XSGO&gt;</t>
  </si>
  <si>
    <t>Inmob. Central De Estacionamientos Agustinas S.A.</t>
  </si>
  <si>
    <t>ESTACIONAM</t>
  </si>
  <si>
    <t>CLUBCAMPO&lt;XSGO&gt;</t>
  </si>
  <si>
    <t>Inmobiliaria Club De Campo S.A.</t>
  </si>
  <si>
    <t>CLUBCAMPO</t>
  </si>
  <si>
    <t>MANQUEHUE&lt;XSGO&gt;</t>
  </si>
  <si>
    <t>Inmobiliaria Manquehue S.A.</t>
  </si>
  <si>
    <t>MANQUEHUE</t>
  </si>
  <si>
    <t>ISANPA&lt;XSGO&gt;</t>
  </si>
  <si>
    <t>Inmobiliaria San Patricio S.A.</t>
  </si>
  <si>
    <t>ISANPA</t>
  </si>
  <si>
    <t>SIXTERRA&lt;XSGO&gt;</t>
  </si>
  <si>
    <t>Inmobiliaria Sixterra S.A.</t>
  </si>
  <si>
    <t>SIXTERRA</t>
  </si>
  <si>
    <t>STADITALIA&lt;XSGO&gt;</t>
  </si>
  <si>
    <t>Inmobiliaria Stadio Italiano S.A.</t>
  </si>
  <si>
    <t>STADITALIA</t>
  </si>
  <si>
    <t>YUGOSLAVA&lt;XSGO&gt;</t>
  </si>
  <si>
    <t>Inmobiliaria Yugoslava Sociedad Anonima</t>
  </si>
  <si>
    <t>YUGOSLAVA</t>
  </si>
  <si>
    <t>INDISA&lt;XSGO&gt;</t>
  </si>
  <si>
    <t>Instituto De Diagnostico S.A.</t>
  </si>
  <si>
    <t>INDISA</t>
  </si>
  <si>
    <t>INTASA&lt;XSGO&gt;</t>
  </si>
  <si>
    <t>Intasa S.A.</t>
  </si>
  <si>
    <t>INTASA</t>
  </si>
  <si>
    <t>INVERCAP&lt;XSGO&gt;</t>
  </si>
  <si>
    <t>Invercap S.A.</t>
  </si>
  <si>
    <t>INVERCAP</t>
  </si>
  <si>
    <t>INVERMAR&lt;XSGO&gt;</t>
  </si>
  <si>
    <t>Invermar S.A.</t>
  </si>
  <si>
    <t>INVERMAR</t>
  </si>
  <si>
    <t>INVERNOVA&lt;XSGO&gt;</t>
  </si>
  <si>
    <t>Invernova S.A.</t>
  </si>
  <si>
    <t>INVERNOVA</t>
  </si>
  <si>
    <t>IACSA&lt;XSGO&gt;</t>
  </si>
  <si>
    <t>Inversiones Agricolas Y Comerciales S.A.</t>
  </si>
  <si>
    <t>IACSA</t>
  </si>
  <si>
    <t>IAM&lt;XSGO&gt;</t>
  </si>
  <si>
    <t>Inversiones Aguas Metropolitanas S.A.</t>
  </si>
  <si>
    <t>IAM</t>
  </si>
  <si>
    <t>COVADONGA&lt;XSGO&gt;</t>
  </si>
  <si>
    <t>Inversiones Covadonga S.A.</t>
  </si>
  <si>
    <t>COVADONGA</t>
  </si>
  <si>
    <t>ILC&lt;XSGO&gt;</t>
  </si>
  <si>
    <t>Inversiones La Construccion S.A.</t>
  </si>
  <si>
    <t>ILC</t>
  </si>
  <si>
    <t>NUEVAREG&lt;XSGO&gt;</t>
  </si>
  <si>
    <t>Inversiones Nueva Region S.A.</t>
  </si>
  <si>
    <t>NUEVAREG</t>
  </si>
  <si>
    <t>SIEMEL&lt;XSGO&gt;</t>
  </si>
  <si>
    <t>Inversiones Siemel S.A.</t>
  </si>
  <si>
    <t>SIEMEL</t>
  </si>
  <si>
    <t>TRICAHUE&lt;XSGO&gt;</t>
  </si>
  <si>
    <t>Inversiones Tricahue S.A.</t>
  </si>
  <si>
    <t>TRICAHUE</t>
  </si>
  <si>
    <t>INVIESPA&lt;XSGO&gt;</t>
  </si>
  <si>
    <t>Inversiones Union Española S.A.</t>
  </si>
  <si>
    <t>INVIESPA</t>
  </si>
  <si>
    <t>INVERFOODS&lt;XSGO&gt;</t>
  </si>
  <si>
    <t>Invertec Foods S.A.</t>
  </si>
  <si>
    <t>INVERFOODS</t>
  </si>
  <si>
    <t>INVEXANS&lt;XSGO&gt;</t>
  </si>
  <si>
    <t>IPAL&lt;XSGO&gt;</t>
  </si>
  <si>
    <t>Ipal S.A.</t>
  </si>
  <si>
    <t>IPAL</t>
  </si>
  <si>
    <t>LTM&lt;XSGO&gt;</t>
  </si>
  <si>
    <t>MARBELLACC&lt;XSGO&gt;</t>
  </si>
  <si>
    <t>Marbella Country Club S.A.</t>
  </si>
  <si>
    <t>MARBELLACC</t>
  </si>
  <si>
    <t>MARINSA&lt;XSGO&gt;</t>
  </si>
  <si>
    <t>Maritima De Inversiones S.A.</t>
  </si>
  <si>
    <t>MARINSA</t>
  </si>
  <si>
    <t>MASISA&lt;XSGO&gt;</t>
  </si>
  <si>
    <t>Masisa S.A.</t>
  </si>
  <si>
    <t>MASISA</t>
  </si>
  <si>
    <t>MELON&lt;XSGO&gt;</t>
  </si>
  <si>
    <t>MINERA&lt;XSGO&gt;</t>
  </si>
  <si>
    <t>Minera Valparaiso S.A.</t>
  </si>
  <si>
    <t>MINERA</t>
  </si>
  <si>
    <t>MOLYMET&lt;XSGO&gt;</t>
  </si>
  <si>
    <t>Molibdenos Y Metales S. A.</t>
  </si>
  <si>
    <t>MOLYMET</t>
  </si>
  <si>
    <t>MS&lt;XSGO&gt;</t>
  </si>
  <si>
    <t>Morgan Stanley</t>
  </si>
  <si>
    <t>MS</t>
  </si>
  <si>
    <t>MUELLES&lt;XSGO&gt;</t>
  </si>
  <si>
    <t>Muelles De Penco S.A.</t>
  </si>
  <si>
    <t>MUELLES</t>
  </si>
  <si>
    <t>MULTIFOODS&lt;XSGO&gt;</t>
  </si>
  <si>
    <t>Multiexport Foods S.A.</t>
  </si>
  <si>
    <t>MULTIFOODS</t>
  </si>
  <si>
    <t>NAVARINO&lt;XSGO&gt;</t>
  </si>
  <si>
    <t>NIBSA&lt;XSGO&gt;</t>
  </si>
  <si>
    <t>Nibsa S.A.</t>
  </si>
  <si>
    <t>NIBSA</t>
  </si>
  <si>
    <t>NITRATOS&lt;XSGO&gt;</t>
  </si>
  <si>
    <t>Nitratos De Chile S.A.</t>
  </si>
  <si>
    <t>NITRATOS</t>
  </si>
  <si>
    <t>NORTEGRAN&lt;XSGO&gt;</t>
  </si>
  <si>
    <t>Norte Grande S.A.</t>
  </si>
  <si>
    <t>NORTEGRAN</t>
  </si>
  <si>
    <t>OLDBOYS&lt;XSGO&gt;</t>
  </si>
  <si>
    <t>Old Grangonian Club S.A.</t>
  </si>
  <si>
    <t>OLDBOYS</t>
  </si>
  <si>
    <t>PARAUCO&lt;XSGO&gt;</t>
  </si>
  <si>
    <t>PAZ&lt;XSGO&gt;</t>
  </si>
  <si>
    <t>Paz Corp S.A.</t>
  </si>
  <si>
    <t>PAZ</t>
  </si>
  <si>
    <t>PPXCL&lt;XSGO&gt;</t>
  </si>
  <si>
    <t>Peruvian Precious Metals Corp</t>
  </si>
  <si>
    <t>PPXCL</t>
  </si>
  <si>
    <t>MALLPLAZA&lt;XSGO&gt;</t>
  </si>
  <si>
    <t>FROWARD&lt;XSGO&gt;</t>
  </si>
  <si>
    <t>Portuaria Cabo Froward S.A.</t>
  </si>
  <si>
    <t>FROWARD</t>
  </si>
  <si>
    <t>POTASIOS-A&lt;XSGO&gt;</t>
  </si>
  <si>
    <t>Potasios De Chile S.A.</t>
  </si>
  <si>
    <t>POTASIOS-A</t>
  </si>
  <si>
    <t>POTASIOS-B&lt;XSGO&gt;</t>
  </si>
  <si>
    <t>POTASIOS-B</t>
  </si>
  <si>
    <t>COUNTRY-A&lt;XSGO&gt;</t>
  </si>
  <si>
    <t>Prince Of Wales Country Club S.A. Inmobiliaria</t>
  </si>
  <si>
    <t>COUNTRY-A</t>
  </si>
  <si>
    <t>COUNTRY-B&lt;XSGO&gt;</t>
  </si>
  <si>
    <t>COUNTRY-B</t>
  </si>
  <si>
    <t>COUNTRY-P&lt;XSGO&gt;</t>
  </si>
  <si>
    <t>COUNTRY-P</t>
  </si>
  <si>
    <t>P</t>
  </si>
  <si>
    <t>VENTANAS&lt;XSGO&gt;</t>
  </si>
  <si>
    <t>Puerto Ventanas S.A.</t>
  </si>
  <si>
    <t>VENTANAS</t>
  </si>
  <si>
    <t>PUERTO&lt;XSGO&gt;</t>
  </si>
  <si>
    <t>Puertos Y Logistica S.A.</t>
  </si>
  <si>
    <t>PUERTO</t>
  </si>
  <si>
    <t>QUEMCHI&lt;XSGO&gt;</t>
  </si>
  <si>
    <t>QUILICURA&lt;XSGO&gt;</t>
  </si>
  <si>
    <t>Quilicura S.A.</t>
  </si>
  <si>
    <t>QUILICURA</t>
  </si>
  <si>
    <t>QUINENCO&lt;XSGO&gt;</t>
  </si>
  <si>
    <t>RTX&lt;XSGO&gt;</t>
  </si>
  <si>
    <t>Raytheon Technologies Corp.</t>
  </si>
  <si>
    <t>RTX</t>
  </si>
  <si>
    <t>REBRISA-A&lt;XSGO&gt;</t>
  </si>
  <si>
    <t>Rebrisa S.A.</t>
  </si>
  <si>
    <t>REBRISA-A</t>
  </si>
  <si>
    <t>REBRISA-B&lt;XSGO&gt;</t>
  </si>
  <si>
    <t>REBRISA-B</t>
  </si>
  <si>
    <t>RIPLEY&lt;XSGO&gt;</t>
  </si>
  <si>
    <t>SPORTFRAN&lt;XSGO&gt;</t>
  </si>
  <si>
    <t>S. A. Inmobiliaria Sport Francais</t>
  </si>
  <si>
    <t>SPORTFRAN</t>
  </si>
  <si>
    <t>SALFACORP&lt;XSGO&gt;</t>
  </si>
  <si>
    <t>SALMOCAM&lt;XSGO&gt;</t>
  </si>
  <si>
    <t>Salmones Camanchaca S.A.</t>
  </si>
  <si>
    <t>SALMOCAM</t>
  </si>
  <si>
    <t>SANTANA&lt;XSGO&gt;</t>
  </si>
  <si>
    <t>Santana S.A.</t>
  </si>
  <si>
    <t>SANTANA</t>
  </si>
  <si>
    <t>SCHWAGER&lt;XSGO&gt;</t>
  </si>
  <si>
    <t>Schwager Energy S.A.</t>
  </si>
  <si>
    <t>SCHWAGER</t>
  </si>
  <si>
    <t>SCOTIABKCL&lt;XSGO&gt;</t>
  </si>
  <si>
    <t>Scotiabank Chile</t>
  </si>
  <si>
    <t>SCOTIABKCL</t>
  </si>
  <si>
    <t>PREVISION&lt;XSGO&gt;</t>
  </si>
  <si>
    <t>Seguros Vida Security Prevision S.A.</t>
  </si>
  <si>
    <t>PREVISION</t>
  </si>
  <si>
    <t>SK&lt;XSGO&gt;</t>
  </si>
  <si>
    <t>Sigdo Koppers S.A.</t>
  </si>
  <si>
    <t>SK</t>
  </si>
  <si>
    <t>SIPSA&lt;XSGO&gt;</t>
  </si>
  <si>
    <t>Sipsa Sociedad Anonima</t>
  </si>
  <si>
    <t>SIPSA</t>
  </si>
  <si>
    <t>SMU&lt;XSGO&gt;</t>
  </si>
  <si>
    <t>GOLF&lt;XSGO&gt;</t>
  </si>
  <si>
    <t>Soc. Anonima De Deportes, Club De Golf Santiago</t>
  </si>
  <si>
    <t>GOLF</t>
  </si>
  <si>
    <t>CANALISTAS&lt;XSGO&gt;</t>
  </si>
  <si>
    <t>Soc. De Canalistas La Foresta De Apoquindo S.A.</t>
  </si>
  <si>
    <t>CANALISTAS</t>
  </si>
  <si>
    <t>SOFRUCO&lt;XSGO&gt;</t>
  </si>
  <si>
    <t>Sociedad Agricola La Rosa Sofruco S.A.</t>
  </si>
  <si>
    <t>SOFRUCO</t>
  </si>
  <si>
    <t>SANTA RITA&lt;XSGO&gt;</t>
  </si>
  <si>
    <t>Sociedad Anonima Viña Santa Rita</t>
  </si>
  <si>
    <t>SANTA RITA</t>
  </si>
  <si>
    <t>CAMPOS&lt;XSGO&gt;</t>
  </si>
  <si>
    <t>Sociedad De Inversiones Campos Chilenos S.A.</t>
  </si>
  <si>
    <t>CAMPOS</t>
  </si>
  <si>
    <t>ORO BLANCO&lt;XSGO&gt;</t>
  </si>
  <si>
    <t>Sociedad De Inversiones Oro Blanco S.A.</t>
  </si>
  <si>
    <t>ORO BLANCO</t>
  </si>
  <si>
    <t>CALICHERAA&lt;XSGO&gt;</t>
  </si>
  <si>
    <t>Sociedad De Inversiones Pampa Calichera S.A.</t>
  </si>
  <si>
    <t>CALICHERAA</t>
  </si>
  <si>
    <t>CALICHERAB&lt;XSGO&gt;</t>
  </si>
  <si>
    <t>CALICHERAB</t>
  </si>
  <si>
    <t>HIPODROMOA&lt;XSGO&gt;</t>
  </si>
  <si>
    <t>Sociedad Hipodromo Chile S.A.</t>
  </si>
  <si>
    <t>HIPODROMOA</t>
  </si>
  <si>
    <t>HIPODROMOB&lt;XSGO&gt;</t>
  </si>
  <si>
    <t>HIPODROMOB</t>
  </si>
  <si>
    <t>INMOBVINA&lt;XSGO&gt;</t>
  </si>
  <si>
    <t>Sociedad Inmobiliaria Viña Del Mar S.A.</t>
  </si>
  <si>
    <t>INMOBVINA</t>
  </si>
  <si>
    <t>SMSAAM&lt;XSGO&gt;</t>
  </si>
  <si>
    <t>COLOSO&lt;XSGO&gt;</t>
  </si>
  <si>
    <t>Sociedad Pesquera Coloso S.A.</t>
  </si>
  <si>
    <t>COLOSO</t>
  </si>
  <si>
    <t>PUCOBRE&lt;XSGO&gt;</t>
  </si>
  <si>
    <t>SQM-A&lt;XSGO&gt;</t>
  </si>
  <si>
    <t>Sociedad Quimica Y Minera De Chile S.A.</t>
  </si>
  <si>
    <t>SQM-A</t>
  </si>
  <si>
    <t>SQM-B&lt;XSGO&gt;</t>
  </si>
  <si>
    <t>SQM-B</t>
  </si>
  <si>
    <t>SOCOVESA&lt;XSGO&gt;</t>
  </si>
  <si>
    <t>Socovesa S.A.</t>
  </si>
  <si>
    <t>SOCOVESA</t>
  </si>
  <si>
    <t>SONDA&lt;XSGO&gt;</t>
  </si>
  <si>
    <t>SOPROCAL&lt;XSGO&gt;</t>
  </si>
  <si>
    <t>Soprocal Calerias E Industrias S.A.</t>
  </si>
  <si>
    <t>SOPROCAL</t>
  </si>
  <si>
    <t>SOQUICOM&lt;XSGO&gt;</t>
  </si>
  <si>
    <t>Soquimich Comercial S.A.</t>
  </si>
  <si>
    <t>SOQUICOM</t>
  </si>
  <si>
    <t>CTC&lt;XSGO&gt;</t>
  </si>
  <si>
    <t>Telefonica Chile S.A.</t>
  </si>
  <si>
    <t>CTC</t>
  </si>
  <si>
    <t>UNION GOLF&lt;XSGO&gt;</t>
  </si>
  <si>
    <t>Union El Golf S.A.</t>
  </si>
  <si>
    <t>UNION GOLF</t>
  </si>
  <si>
    <t>CLUBUNION&lt;XSGO&gt;</t>
  </si>
  <si>
    <t>Union Inmobiliaria S.A.</t>
  </si>
  <si>
    <t>CLUBUNION</t>
  </si>
  <si>
    <t>SPORTING&lt;XSGO&gt;</t>
  </si>
  <si>
    <t>Valparaiso Sporting Club S.A.</t>
  </si>
  <si>
    <t>SPORTING</t>
  </si>
  <si>
    <t>CONCHATORO&lt;XSGO&gt;</t>
  </si>
  <si>
    <t>Viña Concha Y Toro S.A.</t>
  </si>
  <si>
    <t>CONCHATORO</t>
  </si>
  <si>
    <t>VSPT&lt;XSGO&gt;</t>
  </si>
  <si>
    <t>Viña San Pedro Tarapaca S.A.</t>
  </si>
  <si>
    <t>VSPT</t>
  </si>
  <si>
    <t>EMILIANA&lt;XSGO&gt;</t>
  </si>
  <si>
    <t>Viñedos Emiliana S.A.</t>
  </si>
  <si>
    <t>EMILIANA</t>
  </si>
  <si>
    <t>VCMAC1&lt;XSGO&gt;</t>
  </si>
  <si>
    <t>Volcan Compania Minera S.A.A., Clase B</t>
  </si>
  <si>
    <t>VCMAC1</t>
  </si>
  <si>
    <t>VCMBC1&lt;XSGO&gt;</t>
  </si>
  <si>
    <t>VCMBC1</t>
  </si>
  <si>
    <t>WATTS&lt;XSGO&gt;</t>
  </si>
  <si>
    <t>Watts S.A.</t>
  </si>
  <si>
    <t>WATTS</t>
  </si>
  <si>
    <t>ZOFRI&lt;XSGO&gt;</t>
  </si>
  <si>
    <t>Zona Franca De Iquique S.A.</t>
  </si>
  <si>
    <t>ZOFRI</t>
  </si>
  <si>
    <t>PERSONALICE LOS DATOS</t>
  </si>
  <si>
    <t>Fecha de los datos</t>
  </si>
  <si>
    <t>Fecha de preferencia</t>
  </si>
  <si>
    <t>Moneda</t>
  </si>
  <si>
    <t>Unidades</t>
  </si>
  <si>
    <t>-</t>
  </si>
  <si>
    <t>Falabella S.A. Ord</t>
  </si>
  <si>
    <t>Consolidado</t>
  </si>
  <si>
    <t/>
  </si>
  <si>
    <t xml:space="preserve"> Metodo Contable</t>
  </si>
  <si>
    <t>IFRS</t>
  </si>
  <si>
    <t>ACTIVO</t>
  </si>
  <si>
    <t xml:space="preserve"> Activo total</t>
  </si>
  <si>
    <t xml:space="preserve"> Activo Corriente</t>
  </si>
  <si>
    <t xml:space="preserve"> Total de activos corrientes distintos de los activo o grupos de activos para su disposicion clasificados como mantenidos para la venta o como mantenidos para distribuir a los propietarios</t>
  </si>
  <si>
    <t xml:space="preserve"> Efectivo</t>
  </si>
  <si>
    <t xml:space="preserve"> Otros activos financieros corrientes</t>
  </si>
  <si>
    <t xml:space="preserve"> Otros activos no financieros corrientes</t>
  </si>
  <si>
    <t xml:space="preserve"> Cuentas por cobrar corrientes</t>
  </si>
  <si>
    <t xml:space="preserve"> Cuentas por cobrar a entidades relacionadas, corrientes</t>
  </si>
  <si>
    <t xml:space="preserve"> Inventarios corrientes</t>
  </si>
  <si>
    <t xml:space="preserve"> Activos biologicos corrientes</t>
  </si>
  <si>
    <t xml:space="preserve"> Activos por impuestos corrientes, corrientes</t>
  </si>
  <si>
    <t xml:space="preserve"> Activos no corrientes o grupos de activos para su disposicion clasificados como mantenidos para la venta o como mantenidos para distribuir a los propietarios</t>
  </si>
  <si>
    <t xml:space="preserve"> Activo no Corriente</t>
  </si>
  <si>
    <t xml:space="preserve"> Otros activos financieros no corrientes</t>
  </si>
  <si>
    <t xml:space="preserve"> Otros activos no financieros no corrientes</t>
  </si>
  <si>
    <t xml:space="preserve"> Cuentas por cobrar no corrientes</t>
  </si>
  <si>
    <t xml:space="preserve"> Inventarios, no corrientes</t>
  </si>
  <si>
    <t xml:space="preserve"> Cuentas por cobrar a entidades relacionadas, no corrientes</t>
  </si>
  <si>
    <t xml:space="preserve"> Inversiones contabilizadas utilizando el metodo de la participacion</t>
  </si>
  <si>
    <t xml:space="preserve"> Activos intangibles distintos de la plusvalia</t>
  </si>
  <si>
    <t xml:space="preserve"> Plusvalia</t>
  </si>
  <si>
    <t xml:space="preserve"> Propiedades, planta y equipo neto</t>
  </si>
  <si>
    <t xml:space="preserve"> Activos biologicos no corrientes</t>
  </si>
  <si>
    <t xml:space="preserve"> Propiedad de inversion</t>
  </si>
  <si>
    <t xml:space="preserve"> Activos por derechos de uso</t>
  </si>
  <si>
    <t xml:space="preserve"> Activos por impuestos corrientes, no corrientes</t>
  </si>
  <si>
    <t xml:space="preserve"> Activos por impuestos diferidos</t>
  </si>
  <si>
    <t xml:space="preserve"> Total activos servicios bancarios</t>
  </si>
  <si>
    <t>PASIVO</t>
  </si>
  <si>
    <t xml:space="preserve"> Pasivo + patrimonio neto</t>
  </si>
  <si>
    <t xml:space="preserve"> Pasivo total</t>
  </si>
  <si>
    <t xml:space="preserve"> Pasivo Corriente</t>
  </si>
  <si>
    <t xml:space="preserve"> Total de pasivos corrientes distintos de los pasivos incluidos en grupos de activos para su disposicion clasificados como mantenidos para la venta</t>
  </si>
  <si>
    <t xml:space="preserve"> Otros pasivos financieros corrientes</t>
  </si>
  <si>
    <t xml:space="preserve"> Pasivos por arrendamientos a corto plazo</t>
  </si>
  <si>
    <t xml:space="preserve"> Provedores corrientes</t>
  </si>
  <si>
    <t xml:space="preserve"> Cuentas por pagar a entidades relacionadas, corrientes</t>
  </si>
  <si>
    <t xml:space="preserve"> Otras provisiones a corto plazo</t>
  </si>
  <si>
    <t xml:space="preserve"> Pasivos por impuestos corrientes, corrientes</t>
  </si>
  <si>
    <t xml:space="preserve"> Provisiones corrientes por beneficios a los empleados</t>
  </si>
  <si>
    <t xml:space="preserve"> Otros pasivos no financieros corrientes</t>
  </si>
  <si>
    <t xml:space="preserve"> Pasivos incluidos en grupos de activos para su disposicion clasificados como mantenidos para la venta</t>
  </si>
  <si>
    <t xml:space="preserve"> Pasivo no Corriente</t>
  </si>
  <si>
    <t xml:space="preserve"> Otros pasivos financieros no corrientes</t>
  </si>
  <si>
    <t xml:space="preserve"> Pasivos por arrendamientos a largo plazo</t>
  </si>
  <si>
    <t xml:space="preserve"> Acreedores comerciales y otras cuentas a pagar no corrientes</t>
  </si>
  <si>
    <t xml:space="preserve"> Cuentas por pagar a entidades relacionadas, no corrientes</t>
  </si>
  <si>
    <t xml:space="preserve"> Otras provisiones a largo plazo</t>
  </si>
  <si>
    <t xml:space="preserve"> Pasivo por impuestos diferidos</t>
  </si>
  <si>
    <t xml:space="preserve"> Pasivos por impuestos corrientes, no corrientes</t>
  </si>
  <si>
    <t xml:space="preserve"> Provisiones no corrientes por beneficios a los empleados</t>
  </si>
  <si>
    <t xml:space="preserve"> Otros pasivos no financieros no corrientes</t>
  </si>
  <si>
    <t xml:space="preserve"> Total pasivos servicios bancarios</t>
  </si>
  <si>
    <t xml:space="preserve"> Patrimonio neto consolidado</t>
  </si>
  <si>
    <t xml:space="preserve"> Patrimonio neto</t>
  </si>
  <si>
    <t xml:space="preserve"> Capital emitido</t>
  </si>
  <si>
    <t xml:space="preserve"> Ganancias (perdidas) acumuladas</t>
  </si>
  <si>
    <t xml:space="preserve"> Prima de emision</t>
  </si>
  <si>
    <t xml:space="preserve"> Acciones propias en cartera</t>
  </si>
  <si>
    <t xml:space="preserve"> Otras participaciones en el patrimonio</t>
  </si>
  <si>
    <t xml:space="preserve"> Otras reservas</t>
  </si>
  <si>
    <t xml:space="preserve"> Participaciones no controladoras</t>
  </si>
  <si>
    <t>Empresa</t>
  </si>
  <si>
    <t>Pesos Chile</t>
  </si>
  <si>
    <t>Unidad</t>
  </si>
  <si>
    <t>Miles</t>
  </si>
  <si>
    <t>Si</t>
  </si>
  <si>
    <t>Fecha</t>
  </si>
  <si>
    <t xml:space="preserve">              NO MODIFICAR</t>
  </si>
  <si>
    <t xml:space="preserve">              DIGITE UNA FECHA. PUEDE TRABAJAR CON LA FECHA DEL ÚLTIMO BALANCE; PARA ESO, DEJE ESTA CELDA EN BLANCO</t>
  </si>
  <si>
    <t xml:space="preserve">              SELECCIONE LAS UNIDADES</t>
  </si>
  <si>
    <t xml:space="preserve">              SELECCIONE LA MONEDA</t>
  </si>
  <si>
    <t>BALANCE GENERAL | EMPRESAS NO FINANCIERAS</t>
  </si>
  <si>
    <t>Empresas de electricidad, gas y agua</t>
  </si>
  <si>
    <t>Transportes, correos y almacenamiento</t>
  </si>
  <si>
    <t>Agricultura, ganadería, aprovechamiento forestal, pesca y caza</t>
  </si>
  <si>
    <t>Servicios de esparcimiento culturales y deportivos, y otros servicios recreativos</t>
  </si>
  <si>
    <t>Servicios de salud y de asistencia social</t>
  </si>
  <si>
    <t>Construcción</t>
  </si>
  <si>
    <t>Industrias manufactureras</t>
  </si>
  <si>
    <t>Comercio al por mayor</t>
  </si>
  <si>
    <t>Comercio al por menor</t>
  </si>
  <si>
    <t>Servicios inmobiliarios y de alquiler de bienes muebles e intangibles</t>
  </si>
  <si>
    <t>Servicios educativos</t>
  </si>
  <si>
    <t>Información en medios masivos</t>
  </si>
  <si>
    <t>Corporativos</t>
  </si>
  <si>
    <t>Servicios profesionales, científicos y técnicos</t>
  </si>
  <si>
    <t>Otros servicios excepto actividades gubernamentales</t>
  </si>
  <si>
    <t>Minería, explotación de canteras y extracción de petróleo y 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</si>
</sst>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164" formatCode="_-&quot;R$&quot;\ * #,##0.00_-;\-&quot;R$&quot;\ * #,##0.00_-;_-&quot;R$&quot;\ * &quot;-&quot;??_-;_-@_-"/>
    <numFmt numFmtId="165" formatCode="_-&quot;R$&quot;\ * #,##0_-;[Red]\-&quot;R$&quot;\ * #,##0_-;_-&quot;R$&quot;\ 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6"/>
      <color rgb="FF006B66"/>
      <name val="Calibri"/>
      <family val="2"/>
      <scheme val="minor"/>
    </font>
    <font>
      <b/>
      <sz val="11"/>
      <color rgb="FF006B66"/>
      <name val="Calibri"/>
      <family val="2"/>
      <scheme val="minor"/>
    </font>
    <font>
      <sz val="10"/>
      <color rgb="FFC59C00"/>
      <name val="Calibri"/>
      <family val="2"/>
      <scheme val="minor"/>
    </font>
    <font>
      <b/>
      <sz val="14"/>
      <color rgb="FFC59C00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rgb="FFC59C00"/>
      <name val="Calibri"/>
      <family val="2"/>
      <scheme val="minor"/>
    </font>
    <font>
      <sz val="9"/>
      <color rgb="FF333333"/>
      <name val="Arial"/>
      <family val="2"/>
    </font>
    <font>
      <sz val="9"/>
      <color theme="0" tint="-0.499984740745262"/>
      <name val="Arial"/>
      <family val="2"/>
    </font>
    <font>
      <b/>
      <sz val="10"/>
      <color rgb="FF4D4D4D"/>
      <name val="Calibri"/>
      <family val="2"/>
      <scheme val="minor"/>
    </font>
    <font>
      <sz val="10"/>
      <color rgb="FF4D4D4D"/>
      <name val="Calibri"/>
      <family val="2"/>
      <scheme val="minor"/>
    </font>
    <font>
      <b/>
      <sz val="9"/>
      <color theme="0" tint="-0.499984740745262"/>
      <name val="Arial"/>
      <family val="2"/>
    </font>
    <font>
      <sz val="9"/>
      <color rgb="FF008080"/>
      <name val="Arial"/>
      <family val="2"/>
    </font>
    <font>
      <sz val="9"/>
      <color rgb="FFC59C00"/>
      <name val="Arial"/>
      <family val="2"/>
    </font>
    <font>
      <sz val="9"/>
      <color theme="2" tint="-0.749992370372631"/>
      <name val="Arial"/>
      <family val="2"/>
    </font>
    <font>
      <b/>
      <sz val="9"/>
      <color theme="0"/>
      <name val="Arial"/>
      <family val="2"/>
    </font>
    <font>
      <b/>
      <sz val="9"/>
      <color rgb="FF008080"/>
      <name val="Arial"/>
      <family val="2"/>
    </font>
    <font>
      <sz val="8"/>
      <color theme="0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AE2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 tint="-4.9989318521683403E-2"/>
      </right>
      <top style="medium">
        <color rgb="FFC59C00"/>
      </top>
      <bottom style="medium">
        <color rgb="FFC59C0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medium">
        <color rgb="FFC59C00"/>
      </top>
      <bottom style="medium">
        <color rgb="FFC59C00"/>
      </bottom>
      <diagonal/>
    </border>
    <border>
      <left style="thin">
        <color theme="0" tint="-4.9989318521683403E-2"/>
      </left>
      <right style="thin">
        <color indexed="64"/>
      </right>
      <top style="medium">
        <color rgb="FFC59C00"/>
      </top>
      <bottom style="medium">
        <color rgb="FFC59C00"/>
      </bottom>
      <diagonal/>
    </border>
    <border>
      <left/>
      <right/>
      <top style="medium">
        <color rgb="FFC59C00"/>
      </top>
      <bottom style="medium">
        <color rgb="FFC59C00"/>
      </bottom>
      <diagonal/>
    </border>
    <border>
      <left style="medium">
        <color rgb="FFC59C00"/>
      </left>
      <right/>
      <top style="medium">
        <color rgb="FFC59C00"/>
      </top>
      <bottom style="medium">
        <color rgb="FFC59C00"/>
      </bottom>
      <diagonal/>
    </border>
    <border>
      <left/>
      <right style="medium">
        <color rgb="FFC59C00"/>
      </right>
      <top style="medium">
        <color rgb="FFC59C00"/>
      </top>
      <bottom style="medium">
        <color rgb="FFC59C00"/>
      </bottom>
      <diagonal/>
    </border>
    <border>
      <left style="medium">
        <color rgb="FFC59C00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C59C00"/>
      </left>
      <right style="thin">
        <color theme="0" tint="-0.14996795556505021"/>
      </right>
      <top style="medium">
        <color rgb="FFC59C00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rgb="FFC59C00"/>
      </right>
      <top style="medium">
        <color rgb="FFC59C00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rgb="FFC59C00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C59C00"/>
      </left>
      <right style="thin">
        <color theme="0" tint="-0.14996795556505021"/>
      </right>
      <top style="thin">
        <color theme="0" tint="-0.14996795556505021"/>
      </top>
      <bottom style="medium">
        <color rgb="FFC59C00"/>
      </bottom>
      <diagonal/>
    </border>
    <border>
      <left style="thin">
        <color theme="0" tint="-0.14996795556505021"/>
      </left>
      <right style="medium">
        <color rgb="FFC59C00"/>
      </right>
      <top style="thin">
        <color theme="0" tint="-0.14996795556505021"/>
      </top>
      <bottom style="medium">
        <color rgb="FFC59C0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14" fontId="6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horizontal="center"/>
    </xf>
    <xf numFmtId="165" fontId="3" fillId="0" borderId="0" xfId="1" applyNumberFormat="1" applyFont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3" borderId="2" xfId="0" applyFont="1" applyFill="1" applyBorder="1"/>
    <xf numFmtId="0" fontId="10" fillId="3" borderId="3" xfId="0" applyFont="1" applyFill="1" applyBorder="1"/>
    <xf numFmtId="0" fontId="10" fillId="3" borderId="4" xfId="0" applyFont="1" applyFill="1" applyBorder="1"/>
    <xf numFmtId="0" fontId="2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/>
    <xf numFmtId="0" fontId="12" fillId="0" borderId="5" xfId="0" applyFont="1" applyBorder="1" applyAlignment="1">
      <alignment horizontal="right" vertical="center"/>
    </xf>
    <xf numFmtId="0" fontId="0" fillId="0" borderId="0" xfId="0" applyAlignment="1">
      <alignment vertical="center"/>
    </xf>
    <xf numFmtId="49" fontId="14" fillId="4" borderId="8" xfId="0" applyNumberFormat="1" applyFont="1" applyFill="1" applyBorder="1" applyAlignment="1">
      <alignment horizontal="right" vertical="center"/>
    </xf>
    <xf numFmtId="14" fontId="15" fillId="0" borderId="11" xfId="0" applyNumberFormat="1" applyFont="1" applyFill="1" applyBorder="1"/>
    <xf numFmtId="14" fontId="11" fillId="0" borderId="11" xfId="0" applyNumberFormat="1" applyFont="1" applyFill="1" applyBorder="1" applyAlignment="1">
      <alignment horizontal="left" vertical="center"/>
    </xf>
    <xf numFmtId="49" fontId="14" fillId="4" borderId="12" xfId="0" applyNumberFormat="1" applyFont="1" applyFill="1" applyBorder="1" applyAlignment="1">
      <alignment horizontal="right" vertical="center"/>
    </xf>
    <xf numFmtId="0" fontId="11" fillId="0" borderId="13" xfId="0" applyFont="1" applyFill="1" applyBorder="1" applyAlignment="1">
      <alignment vertical="center"/>
    </xf>
    <xf numFmtId="42" fontId="3" fillId="0" borderId="0" xfId="2" applyFont="1" applyAlignment="1">
      <alignment horizontal="center"/>
    </xf>
    <xf numFmtId="42" fontId="3" fillId="0" borderId="0" xfId="2" applyFont="1" applyAlignment="1">
      <alignment horizontal="center" vertical="center"/>
    </xf>
    <xf numFmtId="42" fontId="0" fillId="0" borderId="0" xfId="2" applyFont="1" applyAlignment="1">
      <alignment horizontal="center"/>
    </xf>
    <xf numFmtId="42" fontId="6" fillId="0" borderId="0" xfId="2" applyFont="1" applyAlignment="1">
      <alignment horizontal="center"/>
    </xf>
    <xf numFmtId="42" fontId="0" fillId="0" borderId="0" xfId="2" applyFont="1"/>
    <xf numFmtId="42" fontId="2" fillId="2" borderId="1" xfId="2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49" fontId="18" fillId="4" borderId="9" xfId="0" applyNumberFormat="1" applyFont="1" applyFill="1" applyBorder="1" applyAlignment="1">
      <alignment horizontal="right" vertical="center"/>
    </xf>
    <xf numFmtId="15" fontId="19" fillId="0" borderId="10" xfId="0" applyNumberFormat="1" applyFont="1" applyFill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14" fontId="17" fillId="0" borderId="14" xfId="0" applyNumberFormat="1" applyFont="1" applyBorder="1" applyAlignment="1">
      <alignment horizontal="left" vertical="center"/>
    </xf>
    <xf numFmtId="0" fontId="16" fillId="5" borderId="14" xfId="0" applyFont="1" applyFill="1" applyBorder="1" applyAlignment="1">
      <alignment horizontal="left" vertical="center" shrinkToFit="1"/>
    </xf>
    <xf numFmtId="0" fontId="16" fillId="5" borderId="14" xfId="0" applyFont="1" applyFill="1" applyBorder="1" applyAlignment="1">
      <alignment horizontal="right" vertical="center" shrinkToFit="1"/>
    </xf>
    <xf numFmtId="3" fontId="21" fillId="6" borderId="14" xfId="0" applyNumberFormat="1" applyFont="1" applyFill="1" applyBorder="1" applyAlignment="1">
      <alignment horizontal="right" vertical="center" shrinkToFit="1"/>
    </xf>
    <xf numFmtId="0" fontId="22" fillId="5" borderId="14" xfId="0" applyFont="1" applyFill="1" applyBorder="1" applyAlignment="1">
      <alignment horizontal="left" vertical="center" indent="1" shrinkToFit="1"/>
    </xf>
    <xf numFmtId="3" fontId="22" fillId="5" borderId="14" xfId="0" applyNumberFormat="1" applyFont="1" applyFill="1" applyBorder="1" applyAlignment="1">
      <alignment horizontal="right" vertical="center" shrinkToFit="1"/>
    </xf>
    <xf numFmtId="0" fontId="23" fillId="5" borderId="14" xfId="0" applyFont="1" applyFill="1" applyBorder="1" applyAlignment="1">
      <alignment horizontal="left" vertical="center" indent="2" shrinkToFit="1"/>
    </xf>
    <xf numFmtId="3" fontId="23" fillId="5" borderId="14" xfId="0" applyNumberFormat="1" applyFont="1" applyFill="1" applyBorder="1" applyAlignment="1">
      <alignment horizontal="right" vertical="center" shrinkToFit="1"/>
    </xf>
    <xf numFmtId="0" fontId="23" fillId="5" borderId="14" xfId="0" applyFont="1" applyFill="1" applyBorder="1" applyAlignment="1">
      <alignment horizontal="right" vertical="center" shrinkToFit="1"/>
    </xf>
    <xf numFmtId="0" fontId="17" fillId="5" borderId="14" xfId="0" applyFont="1" applyFill="1" applyBorder="1" applyAlignment="1">
      <alignment horizontal="left" vertical="center" indent="3" shrinkToFit="1"/>
    </xf>
    <xf numFmtId="3" fontId="17" fillId="5" borderId="14" xfId="0" applyNumberFormat="1" applyFont="1" applyFill="1" applyBorder="1" applyAlignment="1">
      <alignment horizontal="right" vertical="center" shrinkToFit="1"/>
    </xf>
    <xf numFmtId="0" fontId="24" fillId="7" borderId="14" xfId="0" applyFont="1" applyFill="1" applyBorder="1" applyAlignment="1">
      <alignment horizontal="left" vertical="center" shrinkToFit="1"/>
    </xf>
    <xf numFmtId="0" fontId="24" fillId="7" borderId="14" xfId="0" applyFont="1" applyFill="1" applyBorder="1" applyAlignment="1">
      <alignment horizontal="right" vertical="center" shrinkToFit="1"/>
    </xf>
    <xf numFmtId="0" fontId="21" fillId="6" borderId="14" xfId="0" applyFont="1" applyFill="1" applyBorder="1" applyAlignment="1">
      <alignment horizontal="left" vertical="center" indent="1" shrinkToFit="1"/>
    </xf>
    <xf numFmtId="0" fontId="25" fillId="3" borderId="14" xfId="0" applyFont="1" applyFill="1" applyBorder="1" applyAlignment="1">
      <alignment horizontal="left" vertical="center" shrinkToFit="1"/>
    </xf>
    <xf numFmtId="3" fontId="25" fillId="3" borderId="14" xfId="0" applyNumberFormat="1" applyFont="1" applyFill="1" applyBorder="1" applyAlignment="1">
      <alignment horizontal="right" vertical="center" shrinkToFit="1"/>
    </xf>
    <xf numFmtId="0" fontId="22" fillId="5" borderId="14" xfId="0" applyFont="1" applyFill="1" applyBorder="1" applyAlignment="1">
      <alignment horizontal="left" vertical="center" indent="2" shrinkToFit="1"/>
    </xf>
    <xf numFmtId="0" fontId="23" fillId="5" borderId="14" xfId="0" applyFont="1" applyFill="1" applyBorder="1" applyAlignment="1">
      <alignment horizontal="left" vertical="center" indent="3" shrinkToFit="1"/>
    </xf>
    <xf numFmtId="0" fontId="17" fillId="5" borderId="14" xfId="0" applyFont="1" applyFill="1" applyBorder="1" applyAlignment="1">
      <alignment horizontal="left" vertical="center" indent="4" shrinkToFit="1"/>
    </xf>
    <xf numFmtId="0" fontId="17" fillId="5" borderId="14" xfId="0" applyFont="1" applyFill="1" applyBorder="1" applyAlignment="1">
      <alignment horizontal="right" vertical="center" shrinkToFit="1"/>
    </xf>
    <xf numFmtId="0" fontId="20" fillId="0" borderId="14" xfId="0" applyFont="1" applyBorder="1" applyAlignment="1">
      <alignment horizontal="right" vertical="center"/>
    </xf>
    <xf numFmtId="0" fontId="26" fillId="0" borderId="0" xfId="0" applyFont="1" applyAlignment="1">
      <alignment horizontal="left" vertical="center"/>
    </xf>
    <xf numFmtId="49" fontId="13" fillId="3" borderId="6" xfId="0" applyNumberFormat="1" applyFont="1" applyFill="1" applyBorder="1" applyAlignment="1">
      <alignment horizontal="center" vertical="center"/>
    </xf>
    <xf numFmtId="49" fontId="13" fillId="3" borderId="7" xfId="0" applyNumberFormat="1" applyFont="1" applyFill="1" applyBorder="1" applyAlignment="1">
      <alignment horizontal="center" vertical="center"/>
    </xf>
  </cellXfs>
  <cellStyles count="3">
    <cellStyle name="Moneda" xfId="1" builtinId="4"/>
    <cellStyle name="Moneda [0]" xfId="2" builtinId="7"/>
    <cellStyle name="Normal" xfId="0" builtinId="0"/>
  </cellStyles>
  <dxfs count="6">
    <dxf>
      <numFmt numFmtId="166" formatCode="[$$-409]#,##0"/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rgb="FFFF0000"/>
      </font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</dxfs>
  <tableStyles count="0" defaultTableStyle="TableStyleMedium2" defaultPivotStyle="PivotStyleLight16"/>
  <colors>
    <mruColors>
      <color rgb="FFC59C00"/>
      <color rgb="FF008080"/>
      <color rgb="FF4D4D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.167cdcd06ff84d4185f7dcf4222f8710">
      <tp t="e">
        <v>#N/A</v>
        <stp/>
        <stp>bcb91891-2807-4504-ac32-6a7c5db17fc3</stp>
        <stp>1</stp>
        <tr r="AG12" s="1"/>
      </tp>
    </main>
    <main first="rtdsrv.167cdcd06ff84d4185f7dcf4222f8710">
      <tp t="e">
        <v>#N/A</v>
        <stp/>
        <stp>f4c7ad2b-0a31-4c2d-9446-f32059677ce6</stp>
        <stp>1</stp>
        <tr r="AR12" s="1"/>
      </tp>
    </main>
    <main first="rtdsrv.167cdcd06ff84d4185f7dcf4222f8710">
      <tp t="e">
        <v>#N/A</v>
        <stp/>
        <stp>fad00f36-0071-4bdd-8acf-c51f34dd786e</stp>
        <stp>1</stp>
        <tr r="BP12" s="1"/>
      </tp>
      <tp t="e">
        <v>#N/A</v>
        <stp/>
        <stp>10b8d859-6d11-44bd-8bd3-14a77ef2e7b5</stp>
        <stp>1</stp>
        <tr r="I12" s="1"/>
      </tp>
      <tp t="e">
        <v>#N/A</v>
        <stp/>
        <stp>e8531015-49dd-4339-83f2-4b7d766b1f5c</stp>
        <stp>1</stp>
        <tr r="U12" s="1"/>
      </tp>
      <tp t="e">
        <v>#N/A</v>
        <stp/>
        <stp>320bbd5b-1e25-4e07-8e26-7b55cd7a2ee7</stp>
        <stp>1</stp>
        <tr r="X12" s="1"/>
      </tp>
    </main>
    <main first="rtdsrv.167cdcd06ff84d4185f7dcf4222f8710">
      <tp t="e">
        <v>#N/A</v>
        <stp/>
        <stp>13f03e6c-7a9e-480a-962f-c94eb4935e82</stp>
        <stp>1</stp>
        <tr r="BG12" s="1"/>
      </tp>
    </main>
    <main first="rtdsrv.167cdcd06ff84d4185f7dcf4222f8710">
      <tp t="e">
        <v>#N/A</v>
        <stp/>
        <stp>5081131b-e507-4c9f-9684-0c1648d91458</stp>
        <stp>1</stp>
        <tr r="B2" s="2"/>
      </tp>
    </main>
    <main first="rtdsrv.167cdcd06ff84d4185f7dcf4222f8710">
      <tp t="e">
        <v>#N/A</v>
        <stp/>
        <stp>83e00e45-dc8c-4f58-8f88-eb46f1b8e2bc</stp>
        <stp>1</stp>
        <tr r="V12" s="1"/>
      </tp>
      <tp t="e">
        <v>#N/A</v>
        <stp/>
        <stp>15cbf260-2025-452d-9814-46e50cf126af</stp>
        <stp>1</stp>
        <tr r="D12" s="1"/>
      </tp>
      <tp t="e">
        <v>#N/A</v>
        <stp/>
        <stp>5e52bcff-8427-4989-b9c6-8b5b81c3454b</stp>
        <stp>1</stp>
        <tr r="BN12" s="1"/>
      </tp>
    </main>
    <main first="rtdsrv.167cdcd06ff84d4185f7dcf4222f8710">
      <tp t="e">
        <v>#N/A</v>
        <stp/>
        <stp>f85befa2-14ee-4874-943a-05d38ad70d79</stp>
        <stp>1</stp>
        <tr r="C2" s="2"/>
      </tp>
    </main>
    <main first="rtdsrv.167cdcd06ff84d4185f7dcf4222f8710">
      <tp t="e">
        <v>#N/A</v>
        <stp/>
        <stp>1df0f80b-1305-489c-bd8e-92013743c283</stp>
        <stp>1</stp>
        <tr r="F12" s="1"/>
      </tp>
      <tp t="e">
        <v>#N/A</v>
        <stp/>
        <stp>11a2add9-5f1c-4630-b81c-281ce8019a55</stp>
        <stp>1</stp>
        <tr r="AD12" s="1"/>
      </tp>
    </main>
    <main first="rtdsrv.167cdcd06ff84d4185f7dcf4222f8710">
      <tp t="e">
        <v>#N/A</v>
        <stp/>
        <stp>12101c02-8796-4b84-a466-df01bd084849</stp>
        <stp>1</stp>
        <tr r="G12" s="1"/>
      </tp>
    </main>
    <main first="rtdsrv.167cdcd06ff84d4185f7dcf4222f8710">
      <tp t="e">
        <v>#N/A</v>
        <stp/>
        <stp>84b49792-47d6-44f2-9f73-a17b3d742a81</stp>
        <stp>1</stp>
        <tr r="AB12" s="1"/>
      </tp>
    </main>
    <main first="rtdsrv.167cdcd06ff84d4185f7dcf4222f8710">
      <tp t="e">
        <v>#N/A</v>
        <stp/>
        <stp>66f23af4-117c-4c26-89b7-6cf49c4e2b10</stp>
        <stp>1</stp>
        <tr r="BJ12" s="1"/>
      </tp>
    </main>
    <main first="rtdsrv.167cdcd06ff84d4185f7dcf4222f8710">
      <tp t="e">
        <v>#N/A</v>
        <stp/>
        <stp>50af735d-ec0a-4332-9394-9b85cf429d35</stp>
        <stp>1</stp>
        <tr r="B12" s="1"/>
      </tp>
    </main>
    <main first="rtdsrv.167cdcd06ff84d4185f7dcf4222f8710">
      <tp t="e">
        <v>#N/A</v>
        <stp/>
        <stp>00bf73e2-9323-474b-b9c9-29ad5638ef5e</stp>
        <stp>1</stp>
        <tr r="AN12" s="1"/>
      </tp>
      <tp t="e">
        <v>#N/A</v>
        <stp/>
        <stp>ba12bf78-6c9b-491a-b491-42e756da6d74</stp>
        <stp>1</stp>
        <tr r="AO12" s="1"/>
      </tp>
    </main>
    <main first="rtdsrv.167cdcd06ff84d4185f7dcf4222f8710">
      <tp t="e">
        <v>#N/A</v>
        <stp/>
        <stp>c442dc7c-e83d-445c-8439-c4a0d1e6602b</stp>
        <stp>1</stp>
        <tr r="BF12" s="1"/>
      </tp>
    </main>
    <main first="rtdsrv.167cdcd06ff84d4185f7dcf4222f8710">
      <tp t="e">
        <v>#N/A</v>
        <stp/>
        <stp>a73f04f0-ad90-4afa-8fdf-fc3ef62d7332</stp>
        <stp>1</stp>
        <tr r="BM12" s="1"/>
      </tp>
    </main>
    <main first="rtdsrv.167cdcd06ff84d4185f7dcf4222f8710">
      <tp t="e">
        <v>#N/A</v>
        <stp/>
        <stp>041cf6b8-b7ea-4f66-856c-ca57831f5655</stp>
        <stp>1</stp>
        <tr r="P12" s="1"/>
      </tp>
      <tp t="e">
        <v>#N/A</v>
        <stp/>
        <stp>c24dbf54-7603-4acf-b967-906d3fef0aae</stp>
        <stp>1</stp>
        <tr r="J12" s="1"/>
      </tp>
    </main>
    <main first="rtdsrv.167cdcd06ff84d4185f7dcf4222f8710">
      <tp t="e">
        <v>#N/A</v>
        <stp/>
        <stp>9757b6f6-963d-4097-aa07-79f35104c5bb</stp>
        <stp>1</stp>
        <tr r="BK12" s="1"/>
      </tp>
    </main>
    <main first="rtdsrv.167cdcd06ff84d4185f7dcf4222f8710">
      <tp t="e">
        <v>#N/A</v>
        <stp/>
        <stp>8e785d76-c7dd-41c4-9a6d-0d43b3d2a0ce</stp>
        <stp>1</stp>
        <tr r="Z12" s="1"/>
      </tp>
      <tp t="e">
        <v>#N/A</v>
        <stp/>
        <stp>73d69e4a-57ef-42f9-aefc-a51e9294fe26</stp>
        <stp>1</stp>
        <tr r="AW12" s="1"/>
      </tp>
      <tp t="e">
        <v>#N/A</v>
        <stp/>
        <stp>16381ddc-101b-4c70-86e1-4c3e52ed2291</stp>
        <stp>1</stp>
        <tr r="N12" s="1"/>
      </tp>
    </main>
    <main first="rtdsrv.167cdcd06ff84d4185f7dcf4222f8710">
      <tp t="e">
        <v>#N/A</v>
        <stp/>
        <stp>9c5d57ef-f6ab-43e1-b7c0-83025331d2b1</stp>
        <stp>1</stp>
        <tr r="BL12" s="1"/>
      </tp>
    </main>
    <main first="rtdsrv.167cdcd06ff84d4185f7dcf4222f8710">
      <tp t="e">
        <v>#N/A</v>
        <stp/>
        <stp>d6fea4b6-39a9-4271-a405-dc014251adfb</stp>
        <stp>1</stp>
        <tr r="BD12" s="1"/>
      </tp>
    </main>
    <main first="rtdsrv.167cdcd06ff84d4185f7dcf4222f8710">
      <tp t="e">
        <v>#N/A</v>
        <stp/>
        <stp>ea24be1a-f00e-49b8-88a4-184e9df7df25</stp>
        <stp>1</stp>
        <tr r="W12" s="1"/>
      </tp>
    </main>
    <main first="rtdsrv.167cdcd06ff84d4185f7dcf4222f8710">
      <tp t="e">
        <v>#N/A</v>
        <stp/>
        <stp>d5cf6fc9-dbaa-4b20-bb89-396a4189c3ad</stp>
        <stp>1</stp>
        <tr r="E12" s="1"/>
      </tp>
    </main>
    <main first="rtdsrv.167cdcd06ff84d4185f7dcf4222f8710">
      <tp t="e">
        <v>#N/A</v>
        <stp/>
        <stp>1a230259-903a-4174-a90e-ea6820388674</stp>
        <stp>1</stp>
        <tr r="AS12" s="1"/>
      </tp>
    </main>
    <main first="rtdsrv.167cdcd06ff84d4185f7dcf4222f8710">
      <tp t="e">
        <v>#N/A</v>
        <stp/>
        <stp>9c5c8138-c313-46e9-8dd0-c672879953d2</stp>
        <stp>1</stp>
        <tr r="T12" s="1"/>
      </tp>
      <tp t="e">
        <v>#N/A</v>
        <stp/>
        <stp>8418efd6-0dae-4b32-a70e-4413afcc1bba</stp>
        <stp>1</stp>
        <tr r="BE12" s="1"/>
      </tp>
      <tp t="e">
        <v>#N/A</v>
        <stp/>
        <stp>4a2440fe-38a3-4787-a1c4-5d4bb4ba7628</stp>
        <stp>1</stp>
        <tr r="AM12" s="1"/>
      </tp>
      <tp t="e">
        <v>#N/A</v>
        <stp/>
        <stp>dbdc3dc0-bcdc-472a-8763-dd1f86f59606</stp>
        <stp>1</stp>
        <tr r="AA12" s="1"/>
      </tp>
    </main>
    <main first="rtdsrv.167cdcd06ff84d4185f7dcf4222f8710">
      <tp t="e">
        <v>#N/A</v>
        <stp/>
        <stp>3f7ad238-6131-4cdd-b9e1-b55fbd0e0b04</stp>
        <stp>1</stp>
        <tr r="BH12" s="1"/>
      </tp>
    </main>
    <main first="rtdsrv.167cdcd06ff84d4185f7dcf4222f8710">
      <tp t="e">
        <v>#N/A</v>
        <stp/>
        <stp>2f996a29-a8de-4eae-8bb1-9b2b323760a0</stp>
        <stp>1</stp>
        <tr r="AP12" s="1"/>
      </tp>
    </main>
    <main first="rtdsrv.167cdcd06ff84d4185f7dcf4222f8710">
      <tp t="e">
        <v>#N/A</v>
        <stp/>
        <stp>e780494d-07fe-4b81-8de0-8eaa4890507e</stp>
        <stp>1</stp>
        <tr r="Y12" s="1"/>
      </tp>
      <tp t="e">
        <v>#N/A</v>
        <stp/>
        <stp>9812f1af-de4c-4703-92a0-0343d56ddc1f</stp>
        <stp>1</stp>
        <tr r="AT12" s="1"/>
      </tp>
    </main>
    <main first="rtdsrv.167cdcd06ff84d4185f7dcf4222f8710">
      <tp t="e">
        <v>#N/A</v>
        <stp/>
        <stp>198fd0e5-32b0-40e6-8e8e-612c35e3e136</stp>
        <stp>1</stp>
        <tr r="BI12" s="1"/>
      </tp>
      <tp t="e">
        <v>#N/A</v>
        <stp/>
        <stp>826ae1fb-c0ff-49c2-88fd-c1394b3744f5</stp>
        <stp>1</stp>
        <tr r="AH12" s="1"/>
      </tp>
    </main>
    <main first="rtdsrv.167cdcd06ff84d4185f7dcf4222f8710">
      <tp t="e">
        <v>#N/A</v>
        <stp/>
        <stp>7c4d4711-5793-4b15-a113-d3a2f6f70ae4</stp>
        <stp>1</stp>
        <tr r="K12" s="1"/>
      </tp>
    </main>
    <main first="rtdsrv.167cdcd06ff84d4185f7dcf4222f8710">
      <tp t="e">
        <v>#N/A</v>
        <stp/>
        <stp>d2555fde-ca34-48f8-b0b5-cf530692769f</stp>
        <stp>1</stp>
        <tr r="H12" s="1"/>
      </tp>
    </main>
    <main first="rtdsrv.167cdcd06ff84d4185f7dcf4222f8710">
      <tp t="e">
        <v>#N/A</v>
        <stp/>
        <stp>af7b6c6b-44af-46b5-9d8f-33c6a41c12bb</stp>
        <stp>1</stp>
        <tr r="AL12" s="1"/>
      </tp>
    </main>
    <main first="rtdsrv.167cdcd06ff84d4185f7dcf4222f8710">
      <tp t="e">
        <v>#N/A</v>
        <stp/>
        <stp>fe027a34-8345-4bb2-a42d-873b0989d6a2</stp>
        <stp>1</stp>
        <tr r="BO12" s="1"/>
      </tp>
    </main>
    <main first="rtdsrv.167cdcd06ff84d4185f7dcf4222f8710">
      <tp t="e">
        <v>#N/A</v>
        <stp/>
        <stp>5e565539-e556-4ca3-a9cf-a9460733586f</stp>
        <stp>1</stp>
        <tr r="BC12" s="1"/>
      </tp>
      <tp t="e">
        <v>#N/A</v>
        <stp/>
        <stp>fdd8fe83-8ded-498e-9e0c-11d3e4f606a0</stp>
        <stp>1</stp>
        <tr r="R12" s="1"/>
      </tp>
    </main>
    <main first="rtdsrv.167cdcd06ff84d4185f7dcf4222f8710">
      <tp t="e">
        <v>#N/A</v>
        <stp/>
        <stp>17c231a2-4a15-488b-87b5-997c48f10129</stp>
        <stp>1</stp>
        <tr r="AK12" s="1"/>
      </tp>
    </main>
    <main first="rtdsrv.167cdcd06ff84d4185f7dcf4222f8710">
      <tp t="e">
        <v>#N/A</v>
        <stp/>
        <stp>798f94da-7de7-4f36-bbd3-aa1db0993eda</stp>
        <stp>1</stp>
        <tr r="AJ12" s="1"/>
      </tp>
    </main>
    <main first="rtdsrv.167cdcd06ff84d4185f7dcf4222f8710">
      <tp t="e">
        <v>#N/A</v>
        <stp/>
        <stp>6e1fe053-243c-4968-bd29-e6b5af60341b</stp>
        <stp>1</stp>
        <tr r="AE12" s="1"/>
      </tp>
      <tp t="e">
        <v>#N/A</v>
        <stp/>
        <stp>3bdbe818-e0e6-492f-99bc-f5d1e2c591ca</stp>
        <stp>1</stp>
        <tr r="AU12" s="1"/>
      </tp>
    </main>
    <main first="rtdsrv.167cdcd06ff84d4185f7dcf4222f8710">
      <tp t="e">
        <v>#N/A</v>
        <stp/>
        <stp>67d9d3e0-f35b-4883-bd9c-4460987eaa0f</stp>
        <stp>1</stp>
        <tr r="AV12" s="1"/>
      </tp>
    </main>
    <main first="rtdsrv.167cdcd06ff84d4185f7dcf4222f8710">
      <tp t="e">
        <v>#N/A</v>
        <stp/>
        <stp>2dedfd4b-752e-4f9e-ad04-e1168c8d3f75</stp>
        <stp>1</stp>
        <tr r="C12" s="1"/>
      </tp>
    </main>
    <main first="rtdsrv.167cdcd06ff84d4185f7dcf4222f8710">
      <tp t="e">
        <v>#N/A</v>
        <stp/>
        <stp>0f9e257c-1245-4c17-81e9-500c8428a24e</stp>
        <stp>1</stp>
        <tr r="M12" s="1"/>
      </tp>
      <tp t="e">
        <v>#N/A</v>
        <stp/>
        <stp>4ce9b91f-b89b-487d-8fb6-5f3b684c6690</stp>
        <stp>1</stp>
        <tr r="AX12" s="1"/>
      </tp>
    </main>
    <main first="rtdsrv.167cdcd06ff84d4185f7dcf4222f8710">
      <tp t="e">
        <v>#N/A</v>
        <stp/>
        <stp>8f1d39cf-ed87-4b4b-93f1-0b5049730154</stp>
        <stp>1</stp>
        <tr r="AF12" s="1"/>
      </tp>
      <tp t="e">
        <v>#N/A</v>
        <stp/>
        <stp>6db94166-bc2e-478f-a0b8-bda83087cd32</stp>
        <stp>1</stp>
        <tr r="AC12" s="1"/>
      </tp>
      <tp t="e">
        <v>#N/A</v>
        <stp/>
        <stp>a0e7c3e5-2fba-4f0f-bf4e-c0e53ad087e7</stp>
        <stp>1</stp>
        <tr r="S12" s="1"/>
      </tp>
    </main>
    <main first="rtdsrv.167cdcd06ff84d4185f7dcf4222f8710">
      <tp t="e">
        <v>#N/A</v>
        <stp/>
        <stp>1b954a8b-eaab-4e13-bb8b-d20f376c051e</stp>
        <stp>1</stp>
        <tr r="BB12" s="1"/>
      </tp>
    </main>
    <main first="rtdsrv.167cdcd06ff84d4185f7dcf4222f8710">
      <tp t="e">
        <v>#N/A</v>
        <stp/>
        <stp>5b146c62-b68a-41b0-99e0-cd1bf00fda6b</stp>
        <stp>1</stp>
        <tr r="AQ12" s="1"/>
      </tp>
    </main>
    <main first="rtdsrv.167cdcd06ff84d4185f7dcf4222f8710">
      <tp t="e">
        <v>#N/A</v>
        <stp/>
        <stp>73e18071-6535-465f-a436-3a2ce307cc5c</stp>
        <stp>1</stp>
        <tr r="BA12" s="1"/>
      </tp>
      <tp t="e">
        <v>#N/A</v>
        <stp/>
        <stp>07fc3a0f-7f2f-404e-b08c-d5c78a173d36</stp>
        <stp>1</stp>
        <tr r="O12" s="1"/>
      </tp>
    </main>
    <main first="rtdsrv.167cdcd06ff84d4185f7dcf4222f8710">
      <tp t="e">
        <v>#N/A</v>
        <stp/>
        <stp>4af3cd3c-6e6b-484e-8081-48e8fc65a998</stp>
        <stp>1</stp>
        <tr r="AZ12" s="1"/>
      </tp>
    </main>
    <main first="rtdsrv.167cdcd06ff84d4185f7dcf4222f8710">
      <tp t="e">
        <v>#N/A</v>
        <stp/>
        <stp>c0816248-b06c-4cfe-8888-4da49b3aee2c</stp>
        <stp>1</stp>
        <tr r="Q12" s="1"/>
      </tp>
    </main>
    <main first="rtdsrv.167cdcd06ff84d4185f7dcf4222f8710">
      <tp t="e">
        <v>#N/A</v>
        <stp/>
        <stp>d78903ca-44f6-4bc2-b338-6cb381ffbba9</stp>
        <stp>1</stp>
        <tr r="A2" s="2"/>
      </tp>
    </main>
    <main first="rtdsrv.167cdcd06ff84d4185f7dcf4222f8710">
      <tp t="e">
        <v>#N/A</v>
        <stp/>
        <stp>c3041da3-605b-49be-b84d-f498833fa7ce</stp>
        <stp>1</stp>
        <tr r="L12" s="1"/>
      </tp>
      <tp t="e">
        <v>#N/A</v>
        <stp/>
        <stp>3ec21372-e7d7-4efb-baf3-69db370dd157</stp>
        <stp>1</stp>
        <tr r="D2" s="2"/>
      </tp>
      <tp t="e">
        <v>#N/A</v>
        <stp/>
        <stp>d840243a-b4d2-4eca-864a-e4e87a560d24</stp>
        <stp>1</stp>
        <tr r="AY12" s="1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volatileDependencies" Target="volatileDependenci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68</xdr:col>
      <xdr:colOff>25400</xdr:colOff>
      <xdr:row>1</xdr:row>
      <xdr:rowOff>198120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F1079F6-6F0C-463E-B0F0-94C1E3480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33496673" y="-33378140"/>
          <a:ext cx="579120" cy="6733540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2</xdr:col>
      <xdr:colOff>330200</xdr:colOff>
      <xdr:row>0</xdr:row>
      <xdr:rowOff>101601</xdr:rowOff>
    </xdr:from>
    <xdr:to>
      <xdr:col>3</xdr:col>
      <xdr:colOff>1004358</xdr:colOff>
      <xdr:row>1</xdr:row>
      <xdr:rowOff>158751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D88F466-0424-4292-AE34-A3AEFE5FA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0" y="101601"/>
          <a:ext cx="1876425" cy="43815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101601</xdr:colOff>
      <xdr:row>9</xdr:row>
      <xdr:rowOff>25398</xdr:rowOff>
    </xdr:from>
    <xdr:to>
      <xdr:col>2</xdr:col>
      <xdr:colOff>347133</xdr:colOff>
      <xdr:row>9</xdr:row>
      <xdr:rowOff>231227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7AC4190-CB89-4316-8F1B-4E4ADBB08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1" y="2099731"/>
          <a:ext cx="245532" cy="205829"/>
        </a:xfrm>
        <a:prstGeom prst="rect">
          <a:avLst/>
        </a:prstGeom>
      </xdr:spPr>
    </xdr:pic>
    <xdr:clientData/>
  </xdr:twoCellAnchor>
  <xdr:twoCellAnchor>
    <xdr:from>
      <xdr:col>4</xdr:col>
      <xdr:colOff>110067</xdr:colOff>
      <xdr:row>4</xdr:row>
      <xdr:rowOff>93133</xdr:rowOff>
    </xdr:from>
    <xdr:to>
      <xdr:col>4</xdr:col>
      <xdr:colOff>321736</xdr:colOff>
      <xdr:row>4</xdr:row>
      <xdr:rowOff>93134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88E2270C-B7EC-4928-9F3A-9D28325E98EA}"/>
            </a:ext>
          </a:extLst>
        </xdr:cNvPr>
        <xdr:cNvCxnSpPr/>
      </xdr:nvCxnSpPr>
      <xdr:spPr>
        <a:xfrm flipH="1" flipV="1">
          <a:off x="3653367" y="931333"/>
          <a:ext cx="211669" cy="1"/>
        </a:xfrm>
        <a:prstGeom prst="straightConnector1">
          <a:avLst/>
        </a:prstGeom>
        <a:ln>
          <a:solidFill>
            <a:schemeClr val="bg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110067</xdr:colOff>
      <xdr:row>5</xdr:row>
      <xdr:rowOff>93133</xdr:rowOff>
    </xdr:from>
    <xdr:to>
      <xdr:col>4</xdr:col>
      <xdr:colOff>321736</xdr:colOff>
      <xdr:row>5</xdr:row>
      <xdr:rowOff>93134</xdr:rowOff>
    </xdr:to>
    <xdr:cxnSp macro="">
      <xdr:nvCxnSpPr>
        <xdr:cNvPr id="7" name="Conector recto de flecha 6">
          <a:extLst>
            <a:ext uri="{FF2B5EF4-FFF2-40B4-BE49-F238E27FC236}">
              <a16:creationId xmlns:a16="http://schemas.microsoft.com/office/drawing/2014/main" id="{4C691B29-C954-460D-8D8D-3561D0F9C0DC}"/>
            </a:ext>
          </a:extLst>
        </xdr:cNvPr>
        <xdr:cNvCxnSpPr/>
      </xdr:nvCxnSpPr>
      <xdr:spPr>
        <a:xfrm flipH="1" flipV="1">
          <a:off x="3653367" y="1129453"/>
          <a:ext cx="211669" cy="1"/>
        </a:xfrm>
        <a:prstGeom prst="straightConnector1">
          <a:avLst/>
        </a:prstGeom>
        <a:ln>
          <a:solidFill>
            <a:schemeClr val="bg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110067</xdr:colOff>
      <xdr:row>6</xdr:row>
      <xdr:rowOff>93133</xdr:rowOff>
    </xdr:from>
    <xdr:to>
      <xdr:col>4</xdr:col>
      <xdr:colOff>321736</xdr:colOff>
      <xdr:row>6</xdr:row>
      <xdr:rowOff>93134</xdr:rowOff>
    </xdr:to>
    <xdr:cxnSp macro="">
      <xdr:nvCxnSpPr>
        <xdr:cNvPr id="8" name="Conector recto de flecha 7">
          <a:extLst>
            <a:ext uri="{FF2B5EF4-FFF2-40B4-BE49-F238E27FC236}">
              <a16:creationId xmlns:a16="http://schemas.microsoft.com/office/drawing/2014/main" id="{A3623F8F-B858-44F8-AA03-8BF9A38E8926}"/>
            </a:ext>
          </a:extLst>
        </xdr:cNvPr>
        <xdr:cNvCxnSpPr/>
      </xdr:nvCxnSpPr>
      <xdr:spPr>
        <a:xfrm flipH="1" flipV="1">
          <a:off x="2565400" y="1109133"/>
          <a:ext cx="211669" cy="1"/>
        </a:xfrm>
        <a:prstGeom prst="straightConnector1">
          <a:avLst/>
        </a:prstGeom>
        <a:ln>
          <a:solidFill>
            <a:schemeClr val="bg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110067</xdr:colOff>
      <xdr:row>7</xdr:row>
      <xdr:rowOff>93133</xdr:rowOff>
    </xdr:from>
    <xdr:to>
      <xdr:col>4</xdr:col>
      <xdr:colOff>321736</xdr:colOff>
      <xdr:row>7</xdr:row>
      <xdr:rowOff>93134</xdr:rowOff>
    </xdr:to>
    <xdr:cxnSp macro="">
      <xdr:nvCxnSpPr>
        <xdr:cNvPr id="9" name="Conector recto de flecha 8">
          <a:extLst>
            <a:ext uri="{FF2B5EF4-FFF2-40B4-BE49-F238E27FC236}">
              <a16:creationId xmlns:a16="http://schemas.microsoft.com/office/drawing/2014/main" id="{AA8958BE-2FB4-4FAF-B5BF-1A54C0EDA81E}"/>
            </a:ext>
          </a:extLst>
        </xdr:cNvPr>
        <xdr:cNvCxnSpPr/>
      </xdr:nvCxnSpPr>
      <xdr:spPr>
        <a:xfrm flipH="1" flipV="1">
          <a:off x="2565400" y="1320800"/>
          <a:ext cx="211669" cy="1"/>
        </a:xfrm>
        <a:prstGeom prst="straightConnector1">
          <a:avLst/>
        </a:prstGeom>
        <a:ln>
          <a:solidFill>
            <a:schemeClr val="bg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167641</xdr:colOff>
      <xdr:row>0</xdr:row>
      <xdr:rowOff>114300</xdr:rowOff>
    </xdr:from>
    <xdr:to>
      <xdr:col>0</xdr:col>
      <xdr:colOff>944880</xdr:colOff>
      <xdr:row>0</xdr:row>
      <xdr:rowOff>746760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9A3251-BD14-467D-A1C5-1726F989A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1" y="114300"/>
          <a:ext cx="777239" cy="632460"/>
        </a:xfrm>
        <a:prstGeom prst="rect">
          <a:avLst/>
        </a:prstGeom>
      </xdr:spPr>
    </xdr:pic>
    <xdr:clientData/>
  </xdr:twoCellAnchor>
  <xdr:twoCellAnchor>
    <xdr:from>
      <xdr:col>1</xdr:col>
      <xdr:colOff>609600</xdr:colOff>
      <xdr:row>0</xdr:row>
      <xdr:rowOff>114300</xdr:rowOff>
    </xdr:from>
    <xdr:to>
      <xdr:col>3</xdr:col>
      <xdr:colOff>228600</xdr:colOff>
      <xdr:row>0</xdr:row>
      <xdr:rowOff>762000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6565220-29EC-4F81-AA5C-9F2F9910B948}"/>
            </a:ext>
          </a:extLst>
        </xdr:cNvPr>
        <xdr:cNvSpPr txBox="1"/>
      </xdr:nvSpPr>
      <xdr:spPr>
        <a:xfrm>
          <a:off x="1950720" y="114300"/>
          <a:ext cx="3619500" cy="647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CL" sz="1100">
              <a:solidFill>
                <a:srgbClr val="006B66"/>
              </a:solidFill>
            </a:rPr>
            <a:t>Utilice</a:t>
          </a:r>
          <a:r>
            <a:rPr lang="es-CL" sz="1100" baseline="0">
              <a:solidFill>
                <a:srgbClr val="006B66"/>
              </a:solidFill>
            </a:rPr>
            <a:t> esta hoja para conocer las referencias de los códigos, junto con el nombre de la empresa y la clase de la acción. Contáctenos si desea modificar el país en análisis.</a:t>
          </a:r>
          <a:endParaRPr lang="es-CL" sz="1100">
            <a:solidFill>
              <a:srgbClr val="006B66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</xdr:colOff>
      <xdr:row>0</xdr:row>
      <xdr:rowOff>167640</xdr:rowOff>
    </xdr:from>
    <xdr:to>
      <xdr:col>1</xdr:col>
      <xdr:colOff>883919</xdr:colOff>
      <xdr:row>1</xdr:row>
      <xdr:rowOff>160020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6C2EEA-E5AF-476B-9A81-31E2A65DC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167640"/>
          <a:ext cx="777239" cy="632460"/>
        </a:xfrm>
        <a:prstGeom prst="rect">
          <a:avLst/>
        </a:prstGeom>
      </xdr:spPr>
    </xdr:pic>
    <xdr:clientData/>
  </xdr:twoCellAnchor>
  <xdr:twoCellAnchor>
    <xdr:from>
      <xdr:col>1</xdr:col>
      <xdr:colOff>914400</xdr:colOff>
      <xdr:row>0</xdr:row>
      <xdr:rowOff>274320</xdr:rowOff>
    </xdr:from>
    <xdr:to>
      <xdr:col>3</xdr:col>
      <xdr:colOff>30480</xdr:colOff>
      <xdr:row>1</xdr:row>
      <xdr:rowOff>175260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33366E9-87EF-4D67-99CB-F0B20C5B327F}"/>
            </a:ext>
          </a:extLst>
        </xdr:cNvPr>
        <xdr:cNvSpPr txBox="1"/>
      </xdr:nvSpPr>
      <xdr:spPr>
        <a:xfrm>
          <a:off x="1135380" y="274320"/>
          <a:ext cx="9540240" cy="5410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CL" sz="1100">
              <a:solidFill>
                <a:srgbClr val="006B66"/>
              </a:solidFill>
            </a:rPr>
            <a:t>Utilice</a:t>
          </a:r>
          <a:r>
            <a:rPr lang="es-CL" sz="1100" baseline="0">
              <a:solidFill>
                <a:srgbClr val="006B66"/>
              </a:solidFill>
            </a:rPr>
            <a:t> esta hoja para conocer las referencias de la taxonomía utilizada en la hoja "Balance General". El ejemplo fue construido con El Estado de Situación Financiera de Falabella S.A. al 31/03/2019, en miles de pesos chilenos bajo el método contable IFRS.</a:t>
          </a:r>
          <a:endParaRPr lang="es-CL" sz="1100">
            <a:solidFill>
              <a:srgbClr val="006B66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1"/>
  <dimension ref="B1:BP204"/>
  <sheetViews>
    <sheetView showGridLines="0" tabSelected="1" zoomScale="80" zoomScaleNormal="80" workbookViewId="0">
      <pane xSplit="6" ySplit="12" topLeftCell="G13" activePane="bottomRight" state="frozen"/>
      <selection activeCell="G10" sqref="G10"/>
      <selection pane="topRight" activeCell="G10" sqref="G10"/>
      <selection pane="bottomLeft" activeCell="G10" sqref="G10"/>
      <selection pane="bottomRight" activeCell="D6" sqref="D6"/>
    </sheetView>
  </sheetViews>
  <sheetFormatPr baseColWidth="10" defaultColWidth="8.85546875" defaultRowHeight="15" x14ac:dyDescent="0.25"/>
  <cols>
    <col min="1" max="1" width="1.7109375" customWidth="1"/>
    <col min="2" max="2" width="17.5703125" hidden="1" customWidth="1"/>
    <col min="3" max="3" width="17.5703125" customWidth="1"/>
    <col min="4" max="4" width="16.5703125" bestFit="1" customWidth="1"/>
    <col min="5" max="5" width="27.42578125" bestFit="1" customWidth="1"/>
    <col min="6" max="6" width="13.42578125" bestFit="1" customWidth="1"/>
    <col min="7" max="34" width="14.7109375" style="34" customWidth="1"/>
    <col min="35" max="35" width="2.7109375" customWidth="1"/>
    <col min="36" max="68" width="14.7109375" style="34" customWidth="1"/>
    <col min="69" max="258" width="16.28515625" customWidth="1"/>
  </cols>
  <sheetData>
    <row r="1" spans="2:68" ht="30" customHeight="1" x14ac:dyDescent="0.25">
      <c r="B1" s="12"/>
      <c r="C1" s="12"/>
      <c r="D1" s="9"/>
      <c r="F1" s="2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</row>
    <row r="2" spans="2:68" ht="30" customHeight="1" thickBot="1" x14ac:dyDescent="0.3">
      <c r="B2" s="16"/>
      <c r="C2" s="16"/>
      <c r="D2" s="9"/>
      <c r="F2" s="2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</row>
    <row r="3" spans="2:68" s="24" customFormat="1" ht="17.100000000000001" customHeight="1" thickBot="1" x14ac:dyDescent="0.3">
      <c r="C3" s="63" t="s">
        <v>642</v>
      </c>
      <c r="D3" s="64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</row>
    <row r="4" spans="2:68" ht="4.1500000000000004" customHeight="1" thickBot="1" x14ac:dyDescent="0.3"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</row>
    <row r="5" spans="2:68" ht="17.100000000000001" customHeight="1" x14ac:dyDescent="0.25">
      <c r="C5" s="38" t="s">
        <v>643</v>
      </c>
      <c r="D5" s="39" t="str">
        <f>IF(D6="","Latest",D6)</f>
        <v>Latest</v>
      </c>
      <c r="E5" s="62" t="s">
        <v>722</v>
      </c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</row>
    <row r="6" spans="2:68" ht="17.100000000000001" customHeight="1" x14ac:dyDescent="0.25">
      <c r="C6" s="25" t="s">
        <v>644</v>
      </c>
      <c r="D6" s="26"/>
      <c r="E6" s="62" t="s">
        <v>723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</row>
    <row r="7" spans="2:68" ht="17.100000000000001" customHeight="1" x14ac:dyDescent="0.25">
      <c r="C7" s="25" t="s">
        <v>645</v>
      </c>
      <c r="D7" s="27" t="s">
        <v>1</v>
      </c>
      <c r="E7" s="62" t="s">
        <v>725</v>
      </c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</row>
    <row r="8" spans="2:68" ht="17.100000000000001" customHeight="1" thickBot="1" x14ac:dyDescent="0.3">
      <c r="C8" s="28" t="s">
        <v>646</v>
      </c>
      <c r="D8" s="29" t="s">
        <v>0</v>
      </c>
      <c r="E8" s="62" t="s">
        <v>724</v>
      </c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</row>
    <row r="9" spans="2:68" ht="17.100000000000001" customHeight="1" thickBot="1" x14ac:dyDescent="0.3">
      <c r="B9" s="3"/>
      <c r="C9" s="3"/>
      <c r="D9" s="15"/>
      <c r="E9" s="14"/>
      <c r="F9" s="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</row>
    <row r="10" spans="2:68" ht="19.149999999999999" customHeight="1" thickBot="1" x14ac:dyDescent="0.3">
      <c r="B10" s="20"/>
      <c r="C10" s="20"/>
      <c r="D10" s="21"/>
      <c r="E10" s="22"/>
      <c r="F10" s="23" t="s">
        <v>726</v>
      </c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</row>
    <row r="11" spans="2:68" ht="4.1500000000000004" customHeight="1" x14ac:dyDescent="0.25">
      <c r="B11" s="4"/>
      <c r="C11" s="4"/>
      <c r="D11" s="4"/>
      <c r="E11" s="1"/>
      <c r="F11" s="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</row>
    <row r="12" spans="2:68" s="37" customFormat="1" ht="31.15" customHeight="1" x14ac:dyDescent="0.25">
      <c r="B12" s="36" t="str">
        <f>+_xll.ECOSECURITIES("stock","active",,"chl","xsgo",,,"sector naics&lt;&gt;Finance and Insurance")</f>
        <v>Codigo</v>
      </c>
      <c r="C12" s="36" t="str">
        <f>+_xll.ECONOMATICA(B13:B400,"ticker")</f>
        <v>Codigo</v>
      </c>
      <c r="D12" s="36" t="str">
        <f>_xll.ECONOMATICA($B$13:$B$205,"Name")</f>
        <v>Nombre</v>
      </c>
      <c r="E12" s="36" t="str">
        <f>_xll.ECONOMATICA($B$13:$B$205,"Sector naics",,,,,,,,,"Sector NAICS: Nivel 1","nivnaics=1")</f>
        <v>Sector NAICS: Nivel 1</v>
      </c>
      <c r="F12" s="36" t="str">
        <f>_xll.ECONOMATICA(B13:B203,"Fin Statm Date",,D5,,,,,,,"Fecha del últ. Balance")</f>
        <v>Fecha del últ. Balance</v>
      </c>
      <c r="G12" s="35" t="str">
        <f>_xll.ECONOMATICA($B$13:$B$205,"Total Assets",,D5,,,$D$7,$D$8,,,"Activo Total ")</f>
        <v>Activo Total</v>
      </c>
      <c r="H12" s="35" t="str">
        <f>_xll.ECONOMATICA($B$13:$B$205,"Curr Assets",,D5,,,$D$7,$D$8,,,"Activo Corriente")</f>
        <v>Activo Corriente</v>
      </c>
      <c r="I12" s="35" t="str">
        <f>_xll.ECONOMATICA($B$13:$B$205,"TCurAstOhDi",,D5,,,$D$7,$D$8,,,"Total de activos corrientes distintos de los activo o grupos de activos para su disposicion clasificados como mantenidos para la venta o como mantenidos para distribuir a los propietarios")</f>
        <v>Total de activos corrientes distintos de los activo o grupos de activos para su disposicion clasificados como mantenidos para lÈýo ¹D_x0012_ àýo ùD_x0012_ Èýo  0N     »    øÿ      øÿ      øÿ      øÿ</v>
      </c>
      <c r="J12" s="35" t="str">
        <f>_xll.ECONOMATICA($B$13:$B$205,"Cash",,$D$5,,,$D$7,$D$8,,,"Efectivo")</f>
        <v>Efectivo</v>
      </c>
      <c r="K12" s="35" t="str">
        <f>_xll.ECONOMATICA($B$13:$B$205,"OtCurFiAst",,$D$5,,,$D$7,$D$8,,,"Otros activos financieros corrientes")</f>
        <v>Otros activos financieros corrientes</v>
      </c>
      <c r="L12" s="35" t="str">
        <f>_xll.ECONOMATICA($B$13:$B$205,"OtCurNonFiA",,$D$5,,,$D$7,$D$8,,,"Otros activos no financieros corrientes")</f>
        <v>Otros activos no financieros corrientes</v>
      </c>
      <c r="M12" s="35" t="str">
        <f>_xll.ECONOMATICA($B$13:$B$205,"Acc Receiv Net",,$D$5,,,$D$7,$D$8,,,"Cuentas por cobrar corrientes")</f>
        <v>Cuentas por cobrar corrientes</v>
      </c>
      <c r="N12" s="35" t="str">
        <f>_xll.ECONOMATICA($B$13:$B$205,"RcSuST",,$D$5,,,$D$7,$D$8,,,"Cuentas por cobrar a entidades relacionadas, corrientes")</f>
        <v>Cuentas por cobrar a entidades relacionadas, corrientes</v>
      </c>
      <c r="O12" s="35" t="str">
        <f>_xll.ECONOMATICA($B$13:$B$205,"Inventories",,$D$5,,,$D$7,$D$8,,,"Inventarios Corrientes")</f>
        <v>Inventarios Corrientes</v>
      </c>
      <c r="P12" s="35" t="str">
        <f>_xll.ECONOMATICA($B$13:$B$205,"BioAstCur",,$D$5,,,$D$7,$D$8,,,"Activos Biologicos Corrientes")</f>
        <v>Activos Biologicos Corrientes</v>
      </c>
      <c r="Q12" s="35" t="str">
        <f>_xll.ECONOMATICA($B$13:$B$205,"ARCurTax",,$D$5,,,$D$7,$D$8,,,"Activos por impuestos corrientes, corrientes")</f>
        <v>Activos por impuestos corrientes, corrientes</v>
      </c>
      <c r="R12" s="35" t="str">
        <f>_xll.ECONOMATICA($B$13:$B$205,"AcNCp/Di",,$D$5,,,$D$7,$D$8,,," Activos no corrientes o grupos de activos para su disposicion clasificados como mantenidos para la venta o como mantenidos para distribuir a los propietarios")</f>
        <v xml:space="preserve"> Activos no corrientes o grupos de activos para su disposicion clasificados como mantenidos para la venta o como mantenidos parÈýo ¹D_x0012_ àýo ùD_x0012_ Èýo  @T     </v>
      </c>
      <c r="S12" s="35" t="str">
        <f>_xll.ECONOMATICA($B$13:$B$205,"Non Curr Assets",,$D$5,,,$D$7,$D$8,,,"Activo no Corriente")</f>
        <v>Activo no Corriente</v>
      </c>
      <c r="T12" s="35" t="str">
        <f>_xll.ECONOMATICA($B$13:$B$205,"OthNoCurFiAst",,$D$5,,,$D$7,$D$8,,,"Otros activos financieros no corrientes")</f>
        <v>Otros activos financieros no corrientes</v>
      </c>
      <c r="U12" s="35" t="str">
        <f>_xll.ECONOMATICA($B$13:$B$205,"OtNCNonFiA",,$D$5,,,$D$7,$D$8,,,"Otros activos no financieros corrientes")</f>
        <v>Otros activos no financieros corrientes</v>
      </c>
      <c r="V12" s="35" t="str">
        <f>_xll.ECONOMATICA($B$13:$B$205,"DeCoNC",,$D$5,,,$D$7,$D$8,,,"Cuentas por cobrar no corrientes")</f>
        <v>Cuentas por cobrar no corrientes</v>
      </c>
      <c r="W12" s="35" t="str">
        <f>_xll.ECONOMATICA($B$13:$B$205,"InveLT",,$D$5,,,$D$7,$D$8,,,"Inventarios, no corrientes")</f>
        <v>Inventarios, no corrientes</v>
      </c>
      <c r="X12" s="35" t="str">
        <f>_xll.ECONOMATICA($B$13:$B$205,"RcSuLT",,$D$5,,,$D$7,$D$8,,,"Cuentas por cobrar a entidades relacionadas, no corrientes")</f>
        <v>Cuentas por cobrar a entidades relacionadas, no corrientes</v>
      </c>
      <c r="Y12" s="35" t="str">
        <f>_xll.ECONOMATICA($B$13:$B$205,"InCoMePa",,$D$5,,,$D$7,$D$8,,,"Inversiones contabilizadas utilizando el metodo de la participacion")</f>
        <v>Inversiones contabilizadas utilizando el metodo de la participacion</v>
      </c>
      <c r="Z12" s="35" t="str">
        <f>_xll.ECONOMATICA($B$13:$B$205,"AcInDiPlus",,$D$5,,,$D$7,$D$8,,,"Activos intangibles distintos de la plusvalia")</f>
        <v>Activos intangibles distintos de la plusvalia</v>
      </c>
      <c r="AA12" s="35" t="str">
        <f>_xll.ECONOMATICA($B$13:$B$205,"Plusvalia",,$D$5,,,$D$7,$D$8,,,"Plusvalia")</f>
        <v>Plusvalia</v>
      </c>
      <c r="AB12" s="35" t="str">
        <f>_xll.ECONOMATICA($B$13:$B$205,"PPE Net",,$D$5,,,$D$7,$D$8,,,"Propiedades, planta y equipo neto")</f>
        <v>Propiedades, planta y equipo neto</v>
      </c>
      <c r="AC12" s="35" t="str">
        <f>_xll.ECONOMATICA($B$13:$B$205,"BiAstNC",,$D$5,,,$D$7,$D$8,,,"Activos biologicos no corrientes")</f>
        <v>Activos biologicos no corrientes</v>
      </c>
      <c r="AD12" s="35" t="str">
        <f>_xll.ECONOMATICA($B$13:$B$205,"InvProp",,$D$5,,,$D$7,$D$8,,,"Propiedad de inversion")</f>
        <v>Propiedad de inversion</v>
      </c>
      <c r="AE12" s="35" t="str">
        <f>_xll.ECONOMATICA($B$13:$B$205,"Rig-of-useAst",,$D$5,,,$D$7,$D$8,,,"Activos por derechos de uso")</f>
        <v>Activos por derechos de uso</v>
      </c>
      <c r="AF12" s="35" t="str">
        <f>_xll.ECONOMATICA($B$13:$B$205,"CurTxAstNC",,$D$5,,,$D$7,$D$8,,,"Activos por impuestos corrientes, no corrientes")</f>
        <v>Activos por impuestos corrientes, no corrientes</v>
      </c>
      <c r="AG12" s="35" t="str">
        <f>_xll.ECONOMATICA($B$13:$B$205,"DefeTaxLT",,$D$5,,,$D$7,$D$8,,,"Activo por impuestos diferidos")</f>
        <v>Activo por impuestos diferidos</v>
      </c>
      <c r="AH12" s="35" t="str">
        <f>_xll.ECONOMATICA($B$13:$B$205,"AsBanAct",,$D$5,,,$D$7,$D$8,,,"Total activos servicios bancarios")</f>
        <v>Total activos servicios bancarios</v>
      </c>
      <c r="AJ12" s="35" t="str">
        <f>_xll.ECONOMATICA($B$13:$B$205,"Liability+Equity",,$D$5,,,$D$7,$D$8,,,"Pasivo + Patrimonio Neto")</f>
        <v>Pasivo + Patrimonio Neto</v>
      </c>
      <c r="AK12" s="35" t="str">
        <f>_xll.ECONOMATICA($B$13:$B$205,"Total Liability",,$D$5,,,$D$7,$D$8,,,"Pasivo Total")</f>
        <v>Pasivo Total</v>
      </c>
      <c r="AL12" s="35" t="str">
        <f>_xll.ECONOMATICA($B$13:$B$205,"Curr Liab",,$D$5,,,$D$7,$D$8,,,"Pasivo Corriente")</f>
        <v>Pasivo Corriente</v>
      </c>
      <c r="AM12" s="35" t="str">
        <f>_xll.ECONOMATICA($B$13:$B$205,"ToCurLiOtHFS",,$D$5,,,$D$7,$D$8,,," Total de pasivos corrientes distintos de los pasivos incluidos en grupos de activos para su disposicion clasificados como mantenidos para la venta")</f>
        <v xml:space="preserve"> Total de pasivos corrientes distintos de los pasivos incluidos en grupos de activos para su disposicion clasificados como mantÈýo ¹D_x0012_ àýo ùD_x0012_ Èýo</v>
      </c>
      <c r="AN12" s="35" t="str">
        <f>_xll.ECONOMATICA($B$13:$B$205,"OtCurFiLi",,$D$5,,,$D$7,$D$8,,,"Otros pasivos financieros corrientes")</f>
        <v>Otros pasivos financieros corrientes</v>
      </c>
      <c r="AO12" s="35" t="str">
        <f>_xll.ECONOMATICA($B$13:$B$205,"STLeaseLiab",,$D$5,,,$D$7,$D$8,,,"Pasivos por arrendamientos a corto plazo")</f>
        <v>Pasivos por arrendamientos a corto plazo</v>
      </c>
      <c r="AP12" s="35" t="str">
        <f>_xll.ECONOMATICA($B$13:$B$205,"ST Acc Payable",,$D$5,,,$D$7,$D$8,,,"Proveedores corrientes")</f>
        <v>Proveedores corrientes</v>
      </c>
      <c r="AQ12" s="35" t="str">
        <f>_xll.ECONOMATICA($B$13:$B$205,"DuSuST",,$D$5,,,$D$7,$D$8,,,"Cuentas por pagar a entidades relacionadas, corrientes")</f>
        <v>Cuentas por pagar a entidades relacionadas, corrientes</v>
      </c>
      <c r="AR12" s="35" t="str">
        <f>_xll.ECONOMATICA($B$13:$B$205,"OtShTeProv",,$D$5,,,$D$7,$D$8,,,"Otras provisiones a corto plazo")</f>
        <v>Otras provisiones a corto plazo</v>
      </c>
      <c r="AS12" s="35" t="str">
        <f>_xll.ECONOMATICA($B$13:$B$205,"TxDuST",,$D$5,,,$D$7,$D$8,,,"Pasivos por impuestos corrientes, corrientes")</f>
        <v>Pasivos por impuestos corrientes, corrientes</v>
      </c>
      <c r="AT12" s="35" t="str">
        <f>_xll.ECONOMATICA($B$13:$B$205,"PrEmBeST",,$D$5,,,$D$7,$D$8,,,"Provisiones corrientes por beneficios a los empleados")</f>
        <v>Provisiones corrientes por beneficios a los empleados</v>
      </c>
      <c r="AU12" s="35" t="str">
        <f>_xll.ECONOMATICA($B$13:$B$205,"OtCurNoFiAst",,$D$5,,,$D$7,$D$8,,,"Otros pasivos no financieros corrientes")</f>
        <v>Otros pasivos no financieros corrientes</v>
      </c>
      <c r="AV12" s="35" t="str">
        <f>_xll.ECONOMATICA($B$13:$B$205,"LiInGrAstfDi",,$D$5,,,$D$7,$D$8,,," Pasivos incluidos en grupos de activos para su disposicion clasificados como mantenidos para la venta")</f>
        <v xml:space="preserve"> Pasivos incluidos en grupos de activos para su disposicion clasificados como mantenidos para la venta</v>
      </c>
      <c r="AW12" s="35" t="str">
        <f>_xll.ECONOMATICA($B$13:$B$205,"LT Liab",,$D$5,,,$D$7,$D$8,,,"Pasivo no Corriente")</f>
        <v>Pasivo no Corriente</v>
      </c>
      <c r="AX12" s="35" t="str">
        <f>_xll.ECONOMATICA($B$13:$B$205,"OthNonCFinLi",,$D$5,,,$D$7,$D$8,,,"Otros pasivos financieros no corrientes")</f>
        <v>Otros pasivos financieros no corrientes</v>
      </c>
      <c r="AY12" s="35" t="str">
        <f>_xll.ECONOMATICA($B$13:$B$205,"LTLeaseLiab",,$D$5,,,$D$7,$D$8,,,"Pasivo por arrendamientos a largo plazo")</f>
        <v>Pasivo por arrendamientos a largo plazo</v>
      </c>
      <c r="AZ12" s="35" t="str">
        <f>_xll.ECONOMATICA($B$13:$B$205,"NCTr&amp;Ot",,$D$5,,,$D$7,$D$8,,,"Acreedores comerciales y otras cuentas a pagar no corrientes")</f>
        <v>Acreedores comerciales y otras cuentas a pagar no corrientes</v>
      </c>
      <c r="BA12" s="35" t="str">
        <f>_xll.ECONOMATICA($B$13:$B$205,"DuSuLT",,$D$5,,,$D$7,$D$8,,,"Cuentas por pagar a entidades relacionadas, no corrientes")</f>
        <v>Cuentas por pagar a entidades relacionadas, no corrientes</v>
      </c>
      <c r="BB12" s="35" t="str">
        <f>_xll.ECONOMATICA($B$13:$B$205,"OtLoTePro",,$D$5,,,$D$7,$D$8,,,"Otras provisiones a largo plazo")</f>
        <v>Otras provisiones a largo plazo</v>
      </c>
      <c r="BC12" s="35" t="str">
        <f>_xll.ECONOMATICA($B$13:$B$205,"DefTaxLiab",,$D$5,,,$D$7,$D$8,,,"Pasivo por impuesto diferido")</f>
        <v>Pasivo por impuesto diferido</v>
      </c>
      <c r="BD12" s="35" t="str">
        <f>_xll.ECONOMATICA($B$13:$B$205,"CurTxLiNC",,$D$5,,,$D$7,$D$8,,,"Pasivos por impuestos corrientes, no corrientes")</f>
        <v>Pasivos por impuestos corrientes, no corrientes</v>
      </c>
      <c r="BE12" s="35" t="str">
        <f>_xll.ECONOMATICA($B$13:$B$205,"NCPrEmBe",,$D$5,,,$D$7,$D$8,,,"Provisiones no corrientes por beneficios a los empleados")</f>
        <v>Provisiones no corrientes por beneficios a los empleados</v>
      </c>
      <c r="BF12" s="35" t="str">
        <f>_xll.ECONOMATICA($B$13:$B$205,"OtNCNoFiLi",,$D$5,,,$D$7,$D$8,,,"Otros pasivos no financieros no corrientes")</f>
        <v>Otros pasivos no financieros no corrientes</v>
      </c>
      <c r="BG12" s="35" t="str">
        <f>_xll.ECONOMATICA($B$13:$B$205,"LiBanAct",,$D$5,,,$D$7,$D$8,,,"Total pasivos servicios bancarios")</f>
        <v>Total pasivos servicios bancarios</v>
      </c>
      <c r="BH12" s="35" t="str">
        <f>_xll.ECONOMATICA($B$13:$B$205,"Stock Eq Total",,$D$5,,,$D$7,$D$8,,,"Patrimonio neto consolidado")</f>
        <v>Patrimonio neto consolidado</v>
      </c>
      <c r="BI12" s="35" t="str">
        <f>_xll.ECONOMATICA($B$13:$B$205,"Stock Eq Par",,$D$5,,,$D$7,$D$8,,,"Patrimonio neto")</f>
        <v>Patrimonio neto</v>
      </c>
      <c r="BJ12" s="35" t="str">
        <f>_xll.ECONOMATICA($B$13:$B$205,"Capital Stock",,$D$5,,,$D$7,$D$8,,,"Capital emitido")</f>
        <v>Capital emitido</v>
      </c>
      <c r="BK12" s="35" t="str">
        <f>_xll.ECONOMATICA($B$13:$B$205,"Retained Earn",,$D$5,,,$D$7,$D$8,,,"Ganancias (perdidas) acumuladas")</f>
        <v>Ganancias (perdidas) acumuladas</v>
      </c>
      <c r="BL12" s="35" t="str">
        <f>_xll.ECONOMATICA($B$13:$B$205,"CapSurp",,$D$5,,,$D$7,$D$8,,,"Prima de emision")</f>
        <v>Prima de emision</v>
      </c>
      <c r="BM12" s="35" t="str">
        <f>_xll.ECONOMATICA($B$13:$B$205,"EnOwnSh",,$D$5,,,$D$7,$D$8,,,"Acciones propias en cartera")</f>
        <v>Acciones propias en cartera</v>
      </c>
      <c r="BN12" s="35" t="str">
        <f>_xll.ECONOMATICA($B$13:$B$205,"OtPaPatr",,$D$5,,,$D$7,$D$8,,,"Otras participaciones en el patrimonio")</f>
        <v>Otras participaciones en el patrimonio</v>
      </c>
      <c r="BO12" s="35" t="str">
        <f>_xll.ECONOMATICA($B$13:$B$205,"OtrRes",,$D$5,,,$D$7,$D$8,,,"Otras reservas")</f>
        <v>Otras reservas</v>
      </c>
      <c r="BP12" s="35" t="str">
        <f>_xll.ECONOMATICA($B$13:$B$205,"MinInt",,$D$5,,,$D$7,$D$8,,,"Participaciones no controladoras")</f>
        <v>Participaciones no controladoras</v>
      </c>
    </row>
    <row r="13" spans="2:68" x14ac:dyDescent="0.25">
      <c r="B13" s="5" t="s">
        <v>87</v>
      </c>
      <c r="C13" s="5" t="s">
        <v>11</v>
      </c>
      <c r="D13" s="6" t="s">
        <v>43</v>
      </c>
      <c r="E13" s="7" t="s">
        <v>727</v>
      </c>
      <c r="F13" s="8">
        <v>43921</v>
      </c>
      <c r="G13" s="33">
        <v>7278817263.9040003</v>
      </c>
      <c r="H13" s="33">
        <v>911906868.60000002</v>
      </c>
      <c r="I13" s="33">
        <v>911906868.60000002</v>
      </c>
      <c r="J13" s="33">
        <v>319993646.69999999</v>
      </c>
      <c r="K13" s="33">
        <v>21797302.800000001</v>
      </c>
      <c r="L13" s="33">
        <v>28848674.399999999</v>
      </c>
      <c r="M13" s="33">
        <v>374747564.10000002</v>
      </c>
      <c r="N13" s="33">
        <v>51346713.600000001</v>
      </c>
      <c r="O13" s="33">
        <v>109113459</v>
      </c>
      <c r="P13" s="33">
        <v>0</v>
      </c>
      <c r="Q13" s="33">
        <v>6059508</v>
      </c>
      <c r="R13" s="33">
        <v>0</v>
      </c>
      <c r="S13" s="33">
        <v>6366910395.3039999</v>
      </c>
      <c r="T13" s="33">
        <v>8643261.9000000004</v>
      </c>
      <c r="U13" s="33">
        <v>25168962</v>
      </c>
      <c r="V13" s="33">
        <v>42942108.299999997</v>
      </c>
      <c r="W13" s="33">
        <v>0</v>
      </c>
      <c r="X13" s="33">
        <v>0</v>
      </c>
      <c r="Y13" s="33">
        <v>74655508.200000003</v>
      </c>
      <c r="Z13" s="33">
        <v>65949620.100000001</v>
      </c>
      <c r="AA13" s="33">
        <v>0</v>
      </c>
      <c r="AB13" s="33">
        <v>6022483221.3039999</v>
      </c>
      <c r="AC13" s="33">
        <v>0</v>
      </c>
      <c r="AD13" s="33">
        <v>0</v>
      </c>
      <c r="AE13" s="33">
        <v>0</v>
      </c>
      <c r="AF13" s="33">
        <v>0</v>
      </c>
      <c r="AG13" s="33">
        <v>127067713.5</v>
      </c>
      <c r="AH13" s="33">
        <v>0</v>
      </c>
      <c r="AJ13" s="33">
        <v>7278817263.9040003</v>
      </c>
      <c r="AK13" s="33">
        <v>5166159644.1040001</v>
      </c>
      <c r="AL13" s="33">
        <v>747622266.29999995</v>
      </c>
      <c r="AM13" s="33">
        <v>747622266.29999995</v>
      </c>
      <c r="AN13" s="33">
        <v>315611505.30000001</v>
      </c>
      <c r="AO13" s="33">
        <v>3185473.2</v>
      </c>
      <c r="AP13" s="33">
        <v>274736907.89999998</v>
      </c>
      <c r="AQ13" s="33">
        <v>78010241.400000006</v>
      </c>
      <c r="AR13" s="33">
        <v>486622.5</v>
      </c>
      <c r="AS13" s="33">
        <v>50998884.299999997</v>
      </c>
      <c r="AT13" s="33">
        <v>3307340.4</v>
      </c>
      <c r="AU13" s="33">
        <v>21285291.300000001</v>
      </c>
      <c r="AV13" s="33">
        <v>0</v>
      </c>
      <c r="AW13" s="33">
        <v>4418537377.8000002</v>
      </c>
      <c r="AX13" s="33">
        <v>3424151803.8000002</v>
      </c>
      <c r="AY13" s="33">
        <v>36964691.399999999</v>
      </c>
      <c r="AZ13" s="33">
        <v>0</v>
      </c>
      <c r="BA13" s="33">
        <v>241810760.09999999</v>
      </c>
      <c r="BB13" s="33">
        <v>150130234.80000001</v>
      </c>
      <c r="BC13" s="33">
        <v>518258040.30000001</v>
      </c>
      <c r="BD13" s="33">
        <v>0</v>
      </c>
      <c r="BE13" s="33">
        <v>23093834.399999999</v>
      </c>
      <c r="BF13" s="33">
        <v>24128013</v>
      </c>
      <c r="BG13" s="33">
        <v>0</v>
      </c>
      <c r="BH13" s="33">
        <v>2112657619.8</v>
      </c>
      <c r="BI13" s="33">
        <v>2036391602.7</v>
      </c>
      <c r="BJ13" s="33">
        <v>1733602388.7</v>
      </c>
      <c r="BK13" s="33">
        <v>373075275.30000001</v>
      </c>
      <c r="BL13" s="33">
        <v>42199903.200000003</v>
      </c>
      <c r="BM13" s="33">
        <v>0</v>
      </c>
      <c r="BN13" s="33">
        <v>202600834.80000001</v>
      </c>
      <c r="BO13" s="33">
        <v>-315086799.30000001</v>
      </c>
      <c r="BP13" s="33">
        <v>76266017.099999994</v>
      </c>
    </row>
    <row r="14" spans="2:68" x14ac:dyDescent="0.25">
      <c r="B14" s="5" t="s">
        <v>88</v>
      </c>
      <c r="C14" s="5" t="s">
        <v>90</v>
      </c>
      <c r="D14" s="6" t="s">
        <v>89</v>
      </c>
      <c r="E14" s="7" t="s">
        <v>728</v>
      </c>
      <c r="F14" s="8">
        <v>43921</v>
      </c>
      <c r="G14" s="33">
        <v>462613815.30000001</v>
      </c>
      <c r="H14" s="33">
        <v>159492005.40000001</v>
      </c>
      <c r="I14" s="33">
        <v>159492005.40000001</v>
      </c>
      <c r="J14" s="33">
        <v>40690104</v>
      </c>
      <c r="K14" s="33">
        <v>5234365.5</v>
      </c>
      <c r="L14" s="33">
        <v>9945717.5999999996</v>
      </c>
      <c r="M14" s="33">
        <v>86726285.099999994</v>
      </c>
      <c r="N14" s="33">
        <v>7389045.2999999998</v>
      </c>
      <c r="O14" s="33">
        <v>5666824.7999999998</v>
      </c>
      <c r="P14" s="33">
        <v>0</v>
      </c>
      <c r="Q14" s="33">
        <v>3839663.1</v>
      </c>
      <c r="R14" s="33">
        <v>0</v>
      </c>
      <c r="S14" s="33">
        <v>303121809.89999998</v>
      </c>
      <c r="T14" s="33">
        <v>0</v>
      </c>
      <c r="U14" s="33">
        <v>1697677.8</v>
      </c>
      <c r="V14" s="33">
        <v>0</v>
      </c>
      <c r="W14" s="33">
        <v>0</v>
      </c>
      <c r="X14" s="33">
        <v>0</v>
      </c>
      <c r="Y14" s="33">
        <v>64166466</v>
      </c>
      <c r="Z14" s="33">
        <v>55816023.899999999</v>
      </c>
      <c r="AA14" s="33">
        <v>3365735.1</v>
      </c>
      <c r="AB14" s="33">
        <v>161886188.09999999</v>
      </c>
      <c r="AC14" s="33">
        <v>0</v>
      </c>
      <c r="AD14" s="33">
        <v>2029427.4</v>
      </c>
      <c r="AE14" s="33">
        <v>9971952.9000000004</v>
      </c>
      <c r="AF14" s="33">
        <v>0</v>
      </c>
      <c r="AG14" s="33">
        <v>4188338.7</v>
      </c>
      <c r="AH14" s="33">
        <v>0</v>
      </c>
      <c r="AJ14" s="33">
        <v>462613815.30000001</v>
      </c>
      <c r="AK14" s="33">
        <v>294601261.5</v>
      </c>
      <c r="AL14" s="33">
        <v>151696736.09999999</v>
      </c>
      <c r="AM14" s="33">
        <v>151696736.09999999</v>
      </c>
      <c r="AN14" s="33">
        <v>56735952</v>
      </c>
      <c r="AO14" s="33">
        <v>1383700.5</v>
      </c>
      <c r="AP14" s="33">
        <v>77250264</v>
      </c>
      <c r="AQ14" s="33">
        <v>7257022.5</v>
      </c>
      <c r="AR14" s="33">
        <v>1955799.3</v>
      </c>
      <c r="AS14" s="33">
        <v>2980668.6</v>
      </c>
      <c r="AT14" s="33">
        <v>146409.9</v>
      </c>
      <c r="AU14" s="33">
        <v>3986919.3</v>
      </c>
      <c r="AV14" s="33">
        <v>0</v>
      </c>
      <c r="AW14" s="33">
        <v>142904525.40000001</v>
      </c>
      <c r="AX14" s="33">
        <v>116639604.90000001</v>
      </c>
      <c r="AY14" s="33">
        <v>8589098.6999999993</v>
      </c>
      <c r="AZ14" s="33">
        <v>0</v>
      </c>
      <c r="BA14" s="33">
        <v>0</v>
      </c>
      <c r="BB14" s="33">
        <v>150641.4</v>
      </c>
      <c r="BC14" s="33">
        <v>12849372.9</v>
      </c>
      <c r="BD14" s="33">
        <v>0</v>
      </c>
      <c r="BE14" s="33">
        <v>3395355.6</v>
      </c>
      <c r="BF14" s="33">
        <v>1280451.8999999999</v>
      </c>
      <c r="BG14" s="33">
        <v>0</v>
      </c>
      <c r="BH14" s="33">
        <v>168012553.80000001</v>
      </c>
      <c r="BI14" s="33">
        <v>151282895.40000001</v>
      </c>
      <c r="BJ14" s="33">
        <v>39384263.100000001</v>
      </c>
      <c r="BK14" s="33">
        <v>161036502.90000001</v>
      </c>
      <c r="BL14" s="33">
        <v>0</v>
      </c>
      <c r="BM14" s="33">
        <v>-2459347.7999999998</v>
      </c>
      <c r="BN14" s="33">
        <v>0</v>
      </c>
      <c r="BO14" s="33">
        <v>-46678522.799999997</v>
      </c>
      <c r="BP14" s="33">
        <v>16729658.4</v>
      </c>
    </row>
    <row r="15" spans="2:68" x14ac:dyDescent="0.25">
      <c r="B15" s="5" t="s">
        <v>91</v>
      </c>
      <c r="C15" s="5" t="s">
        <v>93</v>
      </c>
      <c r="D15" s="6" t="s">
        <v>92</v>
      </c>
      <c r="E15" s="7" t="s">
        <v>729</v>
      </c>
      <c r="F15" s="8">
        <v>43921</v>
      </c>
      <c r="G15" s="33">
        <v>250862376</v>
      </c>
      <c r="H15" s="33">
        <v>192597057</v>
      </c>
      <c r="I15" s="33">
        <v>192273307</v>
      </c>
      <c r="J15" s="33">
        <v>31997319</v>
      </c>
      <c r="K15" s="33">
        <v>0</v>
      </c>
      <c r="L15" s="33">
        <v>2789579</v>
      </c>
      <c r="M15" s="33">
        <v>84894020</v>
      </c>
      <c r="N15" s="33">
        <v>124158</v>
      </c>
      <c r="O15" s="33">
        <v>63987362</v>
      </c>
      <c r="P15" s="33">
        <v>0</v>
      </c>
      <c r="Q15" s="33">
        <v>8480869</v>
      </c>
      <c r="R15" s="33">
        <v>323750</v>
      </c>
      <c r="S15" s="33">
        <v>58265319</v>
      </c>
      <c r="T15" s="33">
        <v>0</v>
      </c>
      <c r="U15" s="33">
        <v>0</v>
      </c>
      <c r="V15" s="33">
        <v>0</v>
      </c>
      <c r="W15" s="33">
        <v>0</v>
      </c>
      <c r="X15" s="33">
        <v>194248</v>
      </c>
      <c r="Y15" s="33">
        <v>494995</v>
      </c>
      <c r="Z15" s="33">
        <v>8335526</v>
      </c>
      <c r="AA15" s="33">
        <v>1611124</v>
      </c>
      <c r="AB15" s="33">
        <v>41170520</v>
      </c>
      <c r="AC15" s="33">
        <v>0</v>
      </c>
      <c r="AD15" s="33">
        <v>124010</v>
      </c>
      <c r="AE15" s="33">
        <v>4731400</v>
      </c>
      <c r="AF15" s="33">
        <v>0</v>
      </c>
      <c r="AG15" s="33">
        <v>1603496</v>
      </c>
      <c r="AH15" s="33">
        <v>0</v>
      </c>
      <c r="AJ15" s="33">
        <v>250862376</v>
      </c>
      <c r="AK15" s="33">
        <v>137107507</v>
      </c>
      <c r="AL15" s="33">
        <v>80087264</v>
      </c>
      <c r="AM15" s="33">
        <v>80087264</v>
      </c>
      <c r="AN15" s="33">
        <v>39044481</v>
      </c>
      <c r="AO15" s="33">
        <v>1330507</v>
      </c>
      <c r="AP15" s="33">
        <v>30801130</v>
      </c>
      <c r="AQ15" s="33">
        <v>1621982</v>
      </c>
      <c r="AR15" s="33">
        <v>105020</v>
      </c>
      <c r="AS15" s="33">
        <v>4861846</v>
      </c>
      <c r="AT15" s="33">
        <v>1819919</v>
      </c>
      <c r="AU15" s="33">
        <v>502379</v>
      </c>
      <c r="AV15" s="33">
        <v>0</v>
      </c>
      <c r="AW15" s="33">
        <v>57020243</v>
      </c>
      <c r="AX15" s="33">
        <v>52185675</v>
      </c>
      <c r="AY15" s="33">
        <v>3615791</v>
      </c>
      <c r="AZ15" s="33">
        <v>0</v>
      </c>
      <c r="BA15" s="33">
        <v>0</v>
      </c>
      <c r="BB15" s="33">
        <v>0</v>
      </c>
      <c r="BC15" s="33">
        <v>1218777</v>
      </c>
      <c r="BD15" s="33">
        <v>0</v>
      </c>
      <c r="BE15" s="33">
        <v>0</v>
      </c>
      <c r="BF15" s="33">
        <v>0</v>
      </c>
      <c r="BG15" s="33">
        <v>0</v>
      </c>
      <c r="BH15" s="33">
        <v>113754869</v>
      </c>
      <c r="BI15" s="33">
        <v>112385725</v>
      </c>
      <c r="BJ15" s="33">
        <v>1914106</v>
      </c>
      <c r="BK15" s="33">
        <v>101847670</v>
      </c>
      <c r="BL15" s="33">
        <v>0</v>
      </c>
      <c r="BM15" s="33">
        <v>0</v>
      </c>
      <c r="BN15" s="33">
        <v>4071204</v>
      </c>
      <c r="BO15" s="33">
        <v>4552745</v>
      </c>
      <c r="BP15" s="33">
        <v>1369144</v>
      </c>
    </row>
    <row r="16" spans="2:68" x14ac:dyDescent="0.25">
      <c r="B16" s="5" t="s">
        <v>94</v>
      </c>
      <c r="C16" s="5" t="s">
        <v>96</v>
      </c>
      <c r="D16" s="6" t="s">
        <v>95</v>
      </c>
      <c r="E16" s="7" t="s">
        <v>727</v>
      </c>
      <c r="F16" s="8">
        <v>43921</v>
      </c>
      <c r="G16" s="33">
        <v>2090558287</v>
      </c>
      <c r="H16" s="33">
        <v>274875603</v>
      </c>
      <c r="I16" s="33">
        <v>274875603</v>
      </c>
      <c r="J16" s="33">
        <v>130137043</v>
      </c>
      <c r="K16" s="33">
        <v>5216887</v>
      </c>
      <c r="L16" s="33">
        <v>3310653</v>
      </c>
      <c r="M16" s="33">
        <v>127637104</v>
      </c>
      <c r="N16" s="33">
        <v>17120</v>
      </c>
      <c r="O16" s="33">
        <v>4431137</v>
      </c>
      <c r="P16" s="33">
        <v>0</v>
      </c>
      <c r="Q16" s="33">
        <v>4125659</v>
      </c>
      <c r="R16" s="33">
        <v>0</v>
      </c>
      <c r="S16" s="33">
        <v>1815682684</v>
      </c>
      <c r="T16" s="33">
        <v>7913380</v>
      </c>
      <c r="U16" s="33">
        <v>2997177</v>
      </c>
      <c r="V16" s="33">
        <v>3573070</v>
      </c>
      <c r="W16" s="33">
        <v>0</v>
      </c>
      <c r="X16" s="33">
        <v>0</v>
      </c>
      <c r="Y16" s="33">
        <v>0</v>
      </c>
      <c r="Z16" s="33">
        <v>223435279</v>
      </c>
      <c r="AA16" s="33">
        <v>36233012</v>
      </c>
      <c r="AB16" s="33">
        <v>1506464312</v>
      </c>
      <c r="AC16" s="33">
        <v>0</v>
      </c>
      <c r="AD16" s="33">
        <v>0</v>
      </c>
      <c r="AE16" s="33">
        <v>3145903</v>
      </c>
      <c r="AF16" s="33">
        <v>0</v>
      </c>
      <c r="AG16" s="33">
        <v>31920551</v>
      </c>
      <c r="AH16" s="33">
        <v>0</v>
      </c>
      <c r="AJ16" s="33">
        <v>2090558287</v>
      </c>
      <c r="AK16" s="33">
        <v>1356440098</v>
      </c>
      <c r="AL16" s="33">
        <v>250752593</v>
      </c>
      <c r="AM16" s="33">
        <v>250752593</v>
      </c>
      <c r="AN16" s="33">
        <v>103477305</v>
      </c>
      <c r="AO16" s="33">
        <v>1474271</v>
      </c>
      <c r="AP16" s="33">
        <v>85715120</v>
      </c>
      <c r="AQ16" s="33">
        <v>20610166</v>
      </c>
      <c r="AR16" s="33">
        <v>3607367</v>
      </c>
      <c r="AS16" s="33">
        <v>9763772</v>
      </c>
      <c r="AT16" s="33">
        <v>1819229</v>
      </c>
      <c r="AU16" s="33">
        <v>24285363</v>
      </c>
      <c r="AV16" s="33">
        <v>0</v>
      </c>
      <c r="AW16" s="33">
        <v>1105687505</v>
      </c>
      <c r="AX16" s="33">
        <v>1037081254</v>
      </c>
      <c r="AY16" s="33">
        <v>1706184</v>
      </c>
      <c r="AZ16" s="33">
        <v>1150721</v>
      </c>
      <c r="BA16" s="33">
        <v>0</v>
      </c>
      <c r="BB16" s="33">
        <v>1395162</v>
      </c>
      <c r="BC16" s="33">
        <v>33243985</v>
      </c>
      <c r="BD16" s="33">
        <v>0</v>
      </c>
      <c r="BE16" s="33">
        <v>21164064</v>
      </c>
      <c r="BF16" s="33">
        <v>9946135</v>
      </c>
      <c r="BG16" s="33">
        <v>0</v>
      </c>
      <c r="BH16" s="33">
        <v>734118189</v>
      </c>
      <c r="BI16" s="33">
        <v>690592920</v>
      </c>
      <c r="BJ16" s="33">
        <v>155567354</v>
      </c>
      <c r="BK16" s="33">
        <v>376927078</v>
      </c>
      <c r="BL16" s="33">
        <v>164064038</v>
      </c>
      <c r="BM16" s="33">
        <v>0</v>
      </c>
      <c r="BN16" s="33">
        <v>-5965550</v>
      </c>
      <c r="BO16" s="33">
        <v>0</v>
      </c>
      <c r="BP16" s="33">
        <v>43525269</v>
      </c>
    </row>
    <row r="17" spans="2:68" x14ac:dyDescent="0.25">
      <c r="B17" s="5" t="s">
        <v>98</v>
      </c>
      <c r="C17" s="5" t="s">
        <v>99</v>
      </c>
      <c r="D17" s="6" t="s">
        <v>95</v>
      </c>
      <c r="E17" s="7" t="s">
        <v>727</v>
      </c>
      <c r="F17" s="8">
        <v>43921</v>
      </c>
      <c r="G17" s="33">
        <v>2090558287</v>
      </c>
      <c r="H17" s="33">
        <v>274875603</v>
      </c>
      <c r="I17" s="33">
        <v>274875603</v>
      </c>
      <c r="J17" s="33">
        <v>130137043</v>
      </c>
      <c r="K17" s="33">
        <v>5216887</v>
      </c>
      <c r="L17" s="33">
        <v>3310653</v>
      </c>
      <c r="M17" s="33">
        <v>127637104</v>
      </c>
      <c r="N17" s="33">
        <v>17120</v>
      </c>
      <c r="O17" s="33">
        <v>4431137</v>
      </c>
      <c r="P17" s="33">
        <v>0</v>
      </c>
      <c r="Q17" s="33">
        <v>4125659</v>
      </c>
      <c r="R17" s="33">
        <v>0</v>
      </c>
      <c r="S17" s="33">
        <v>1815682684</v>
      </c>
      <c r="T17" s="33">
        <v>7913380</v>
      </c>
      <c r="U17" s="33">
        <v>2997177</v>
      </c>
      <c r="V17" s="33">
        <v>3573070</v>
      </c>
      <c r="W17" s="33">
        <v>0</v>
      </c>
      <c r="X17" s="33">
        <v>0</v>
      </c>
      <c r="Y17" s="33">
        <v>0</v>
      </c>
      <c r="Z17" s="33">
        <v>223435279</v>
      </c>
      <c r="AA17" s="33">
        <v>36233012</v>
      </c>
      <c r="AB17" s="33">
        <v>1506464312</v>
      </c>
      <c r="AC17" s="33">
        <v>0</v>
      </c>
      <c r="AD17" s="33">
        <v>0</v>
      </c>
      <c r="AE17" s="33">
        <v>3145903</v>
      </c>
      <c r="AF17" s="33">
        <v>0</v>
      </c>
      <c r="AG17" s="33">
        <v>31920551</v>
      </c>
      <c r="AH17" s="33">
        <v>0</v>
      </c>
      <c r="AJ17" s="33">
        <v>2090558287</v>
      </c>
      <c r="AK17" s="33">
        <v>1356440098</v>
      </c>
      <c r="AL17" s="33">
        <v>250752593</v>
      </c>
      <c r="AM17" s="33">
        <v>250752593</v>
      </c>
      <c r="AN17" s="33">
        <v>103477305</v>
      </c>
      <c r="AO17" s="33">
        <v>1474271</v>
      </c>
      <c r="AP17" s="33">
        <v>85715120</v>
      </c>
      <c r="AQ17" s="33">
        <v>20610166</v>
      </c>
      <c r="AR17" s="33">
        <v>3607367</v>
      </c>
      <c r="AS17" s="33">
        <v>9763772</v>
      </c>
      <c r="AT17" s="33">
        <v>1819229</v>
      </c>
      <c r="AU17" s="33">
        <v>24285363</v>
      </c>
      <c r="AV17" s="33">
        <v>0</v>
      </c>
      <c r="AW17" s="33">
        <v>1105687505</v>
      </c>
      <c r="AX17" s="33">
        <v>1037081254</v>
      </c>
      <c r="AY17" s="33">
        <v>1706184</v>
      </c>
      <c r="AZ17" s="33">
        <v>1150721</v>
      </c>
      <c r="BA17" s="33">
        <v>0</v>
      </c>
      <c r="BB17" s="33">
        <v>1395162</v>
      </c>
      <c r="BC17" s="33">
        <v>33243985</v>
      </c>
      <c r="BD17" s="33">
        <v>0</v>
      </c>
      <c r="BE17" s="33">
        <v>21164064</v>
      </c>
      <c r="BF17" s="33">
        <v>9946135</v>
      </c>
      <c r="BG17" s="33">
        <v>0</v>
      </c>
      <c r="BH17" s="33">
        <v>734118189</v>
      </c>
      <c r="BI17" s="33">
        <v>690592920</v>
      </c>
      <c r="BJ17" s="33">
        <v>155567354</v>
      </c>
      <c r="BK17" s="33">
        <v>376927078</v>
      </c>
      <c r="BL17" s="33">
        <v>164064038</v>
      </c>
      <c r="BM17" s="33">
        <v>0</v>
      </c>
      <c r="BN17" s="33">
        <v>-5965550</v>
      </c>
      <c r="BO17" s="33">
        <v>0</v>
      </c>
      <c r="BP17" s="33">
        <v>43525269</v>
      </c>
    </row>
    <row r="18" spans="2:68" x14ac:dyDescent="0.25">
      <c r="B18" s="5" t="s">
        <v>102</v>
      </c>
      <c r="C18" s="5" t="s">
        <v>104</v>
      </c>
      <c r="D18" s="6" t="s">
        <v>103</v>
      </c>
      <c r="E18" s="7" t="s">
        <v>730</v>
      </c>
      <c r="F18" s="8">
        <v>43921</v>
      </c>
      <c r="G18" s="33">
        <v>18364658</v>
      </c>
      <c r="H18" s="33">
        <v>7713173</v>
      </c>
      <c r="I18" s="33">
        <v>7713173</v>
      </c>
      <c r="J18" s="33">
        <v>502496</v>
      </c>
      <c r="K18" s="33">
        <v>0</v>
      </c>
      <c r="L18" s="33">
        <v>164007</v>
      </c>
      <c r="M18" s="33">
        <v>1190267</v>
      </c>
      <c r="N18" s="33">
        <v>0</v>
      </c>
      <c r="O18" s="33">
        <v>4859817</v>
      </c>
      <c r="P18" s="33">
        <v>0</v>
      </c>
      <c r="Q18" s="33">
        <v>996586</v>
      </c>
      <c r="R18" s="33">
        <v>0</v>
      </c>
      <c r="S18" s="33">
        <v>10651485</v>
      </c>
      <c r="T18" s="33">
        <v>0</v>
      </c>
      <c r="U18" s="33">
        <v>52606</v>
      </c>
      <c r="V18" s="33">
        <v>0</v>
      </c>
      <c r="W18" s="33">
        <v>0</v>
      </c>
      <c r="X18" s="33">
        <v>0</v>
      </c>
      <c r="Y18" s="33">
        <v>0</v>
      </c>
      <c r="Z18" s="33">
        <v>137620</v>
      </c>
      <c r="AA18" s="33">
        <v>0</v>
      </c>
      <c r="AB18" s="33">
        <v>9696256</v>
      </c>
      <c r="AC18" s="33">
        <v>0</v>
      </c>
      <c r="AD18" s="33">
        <v>0</v>
      </c>
      <c r="AE18" s="33">
        <v>0</v>
      </c>
      <c r="AF18" s="33">
        <v>0</v>
      </c>
      <c r="AG18" s="33">
        <v>765003</v>
      </c>
      <c r="AH18" s="33">
        <v>0</v>
      </c>
      <c r="AJ18" s="33">
        <v>18364658</v>
      </c>
      <c r="AK18" s="33">
        <v>13765332</v>
      </c>
      <c r="AL18" s="33">
        <v>10793752</v>
      </c>
      <c r="AM18" s="33">
        <v>10793752</v>
      </c>
      <c r="AN18" s="33">
        <v>5448365</v>
      </c>
      <c r="AO18" s="33">
        <v>0</v>
      </c>
      <c r="AP18" s="33">
        <v>4568152</v>
      </c>
      <c r="AQ18" s="33">
        <v>344948</v>
      </c>
      <c r="AR18" s="33">
        <v>222974</v>
      </c>
      <c r="AS18" s="33">
        <v>131274</v>
      </c>
      <c r="AT18" s="33">
        <v>78039</v>
      </c>
      <c r="AU18" s="33">
        <v>0</v>
      </c>
      <c r="AV18" s="33">
        <v>0</v>
      </c>
      <c r="AW18" s="33">
        <v>2971580</v>
      </c>
      <c r="AX18" s="33">
        <v>2971364</v>
      </c>
      <c r="AY18" s="33">
        <v>0</v>
      </c>
      <c r="AZ18" s="33">
        <v>0</v>
      </c>
      <c r="BA18" s="33">
        <v>0</v>
      </c>
      <c r="BB18" s="33">
        <v>0</v>
      </c>
      <c r="BC18" s="33">
        <v>216</v>
      </c>
      <c r="BD18" s="33">
        <v>0</v>
      </c>
      <c r="BE18" s="33">
        <v>0</v>
      </c>
      <c r="BF18" s="33">
        <v>0</v>
      </c>
      <c r="BG18" s="33">
        <v>0</v>
      </c>
      <c r="BH18" s="33">
        <v>4599326</v>
      </c>
      <c r="BI18" s="33">
        <v>4599219</v>
      </c>
      <c r="BJ18" s="33">
        <v>854792</v>
      </c>
      <c r="BK18" s="33">
        <v>2142249</v>
      </c>
      <c r="BL18" s="33">
        <v>0</v>
      </c>
      <c r="BM18" s="33">
        <v>0</v>
      </c>
      <c r="BN18" s="33">
        <v>0</v>
      </c>
      <c r="BO18" s="33">
        <v>1602178</v>
      </c>
      <c r="BP18" s="33">
        <v>107</v>
      </c>
    </row>
    <row r="19" spans="2:68" x14ac:dyDescent="0.25">
      <c r="B19" s="5" t="s">
        <v>106</v>
      </c>
      <c r="C19" s="5" t="s">
        <v>108</v>
      </c>
      <c r="D19" s="6" t="s">
        <v>107</v>
      </c>
      <c r="E19" s="7" t="s">
        <v>729</v>
      </c>
      <c r="F19" s="8">
        <v>43921</v>
      </c>
      <c r="G19" s="33">
        <v>701620783.5</v>
      </c>
      <c r="H19" s="33">
        <v>322821135</v>
      </c>
      <c r="I19" s="33">
        <v>322821135</v>
      </c>
      <c r="J19" s="33">
        <v>14288082.9</v>
      </c>
      <c r="K19" s="33">
        <v>0</v>
      </c>
      <c r="L19" s="33">
        <v>6414954</v>
      </c>
      <c r="M19" s="33">
        <v>30404173.800000001</v>
      </c>
      <c r="N19" s="33">
        <v>219191.7</v>
      </c>
      <c r="O19" s="33">
        <v>60175315.200000003</v>
      </c>
      <c r="P19" s="33">
        <v>201509954.09999999</v>
      </c>
      <c r="Q19" s="33">
        <v>9809463.3000000007</v>
      </c>
      <c r="R19" s="33">
        <v>0</v>
      </c>
      <c r="S19" s="33">
        <v>378799648.5</v>
      </c>
      <c r="T19" s="33">
        <v>33938322.600000001</v>
      </c>
      <c r="U19" s="33">
        <v>0</v>
      </c>
      <c r="V19" s="33">
        <v>0</v>
      </c>
      <c r="W19" s="33">
        <v>0</v>
      </c>
      <c r="X19" s="33">
        <v>0</v>
      </c>
      <c r="Y19" s="33">
        <v>5077.8</v>
      </c>
      <c r="Z19" s="33">
        <v>42147432.600000001</v>
      </c>
      <c r="AA19" s="33">
        <v>2149602</v>
      </c>
      <c r="AB19" s="33">
        <v>180487015.80000001</v>
      </c>
      <c r="AC19" s="33">
        <v>105536995.2</v>
      </c>
      <c r="AD19" s="33">
        <v>0</v>
      </c>
      <c r="AE19" s="33">
        <v>0</v>
      </c>
      <c r="AF19" s="33">
        <v>0</v>
      </c>
      <c r="AG19" s="33">
        <v>14535202.5</v>
      </c>
      <c r="AH19" s="33">
        <v>0</v>
      </c>
      <c r="AJ19" s="33">
        <v>701620783.5</v>
      </c>
      <c r="AK19" s="33">
        <v>389296307.39999998</v>
      </c>
      <c r="AL19" s="33">
        <v>207120923.09999999</v>
      </c>
      <c r="AM19" s="33">
        <v>207120923.09999999</v>
      </c>
      <c r="AN19" s="33">
        <v>2983207.5</v>
      </c>
      <c r="AO19" s="33">
        <v>4938160.5</v>
      </c>
      <c r="AP19" s="33">
        <v>197611050</v>
      </c>
      <c r="AQ19" s="33">
        <v>0</v>
      </c>
      <c r="AR19" s="33">
        <v>0</v>
      </c>
      <c r="AS19" s="33">
        <v>0</v>
      </c>
      <c r="AT19" s="33">
        <v>1588505.1</v>
      </c>
      <c r="AU19" s="33">
        <v>0</v>
      </c>
      <c r="AV19" s="33">
        <v>0</v>
      </c>
      <c r="AW19" s="33">
        <v>182175384.30000001</v>
      </c>
      <c r="AX19" s="33">
        <v>108220612.5</v>
      </c>
      <c r="AY19" s="33">
        <v>21281906.100000001</v>
      </c>
      <c r="AZ19" s="33">
        <v>0</v>
      </c>
      <c r="BA19" s="33">
        <v>5077.8</v>
      </c>
      <c r="BB19" s="33">
        <v>0</v>
      </c>
      <c r="BC19" s="33">
        <v>52667787.899999999</v>
      </c>
      <c r="BD19" s="33">
        <v>0</v>
      </c>
      <c r="BE19" s="33">
        <v>0</v>
      </c>
      <c r="BF19" s="33">
        <v>0</v>
      </c>
      <c r="BG19" s="33">
        <v>0</v>
      </c>
      <c r="BH19" s="33">
        <v>312324476.10000002</v>
      </c>
      <c r="BI19" s="33">
        <v>312324476.10000002</v>
      </c>
      <c r="BJ19" s="33">
        <v>258445632.90000001</v>
      </c>
      <c r="BK19" s="33">
        <v>55588369.200000003</v>
      </c>
      <c r="BL19" s="33">
        <v>0</v>
      </c>
      <c r="BM19" s="33">
        <v>0</v>
      </c>
      <c r="BN19" s="33">
        <v>0</v>
      </c>
      <c r="BO19" s="33">
        <v>-1709526</v>
      </c>
      <c r="BP19" s="33">
        <v>0</v>
      </c>
    </row>
    <row r="20" spans="2:68" x14ac:dyDescent="0.25">
      <c r="B20" s="5" t="s">
        <v>109</v>
      </c>
      <c r="C20" s="5" t="s">
        <v>111</v>
      </c>
      <c r="D20" s="6" t="s">
        <v>110</v>
      </c>
      <c r="E20" s="7" t="s">
        <v>730</v>
      </c>
      <c r="F20" s="8">
        <v>43830</v>
      </c>
      <c r="G20" s="33">
        <v>953707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  <c r="O20" s="33">
        <v>0</v>
      </c>
      <c r="P20" s="33">
        <v>0</v>
      </c>
      <c r="Q20" s="33">
        <v>0</v>
      </c>
      <c r="R20" s="33">
        <v>0</v>
      </c>
      <c r="S20" s="33">
        <v>953707</v>
      </c>
      <c r="T20" s="33">
        <v>0</v>
      </c>
      <c r="U20" s="33">
        <v>0</v>
      </c>
      <c r="V20" s="33">
        <v>0</v>
      </c>
      <c r="W20" s="33">
        <v>0</v>
      </c>
      <c r="X20" s="33">
        <v>0</v>
      </c>
      <c r="Y20" s="33">
        <v>869799</v>
      </c>
      <c r="Z20" s="33">
        <v>0</v>
      </c>
      <c r="AA20" s="33">
        <v>0</v>
      </c>
      <c r="AB20" s="33">
        <v>0</v>
      </c>
      <c r="AC20" s="33">
        <v>0</v>
      </c>
      <c r="AD20" s="33">
        <v>0</v>
      </c>
      <c r="AE20" s="33">
        <v>0</v>
      </c>
      <c r="AF20" s="33">
        <v>0</v>
      </c>
      <c r="AG20" s="33">
        <v>83908</v>
      </c>
      <c r="AH20" s="33">
        <v>0</v>
      </c>
      <c r="AJ20" s="33">
        <v>953707</v>
      </c>
      <c r="AK20" s="33">
        <v>325960</v>
      </c>
      <c r="AL20" s="33">
        <v>325960</v>
      </c>
      <c r="AM20" s="33">
        <v>325960</v>
      </c>
      <c r="AN20" s="33">
        <v>0</v>
      </c>
      <c r="AO20" s="33">
        <v>0</v>
      </c>
      <c r="AP20" s="33">
        <v>2912</v>
      </c>
      <c r="AQ20" s="33">
        <v>323048</v>
      </c>
      <c r="AR20" s="33">
        <v>0</v>
      </c>
      <c r="AS20" s="33">
        <v>0</v>
      </c>
      <c r="AT20" s="33">
        <v>0</v>
      </c>
      <c r="AU20" s="33">
        <v>0</v>
      </c>
      <c r="AV20" s="33">
        <v>0</v>
      </c>
      <c r="AW20" s="33">
        <v>0</v>
      </c>
      <c r="AX20" s="33">
        <v>0</v>
      </c>
      <c r="AY20" s="33">
        <v>0</v>
      </c>
      <c r="AZ20" s="33">
        <v>0</v>
      </c>
      <c r="BA20" s="33">
        <v>0</v>
      </c>
      <c r="BB20" s="33">
        <v>0</v>
      </c>
      <c r="BC20" s="33"/>
      <c r="BD20" s="33">
        <v>0</v>
      </c>
      <c r="BE20" s="33">
        <v>0</v>
      </c>
      <c r="BF20" s="33">
        <v>0</v>
      </c>
      <c r="BG20" s="33"/>
      <c r="BH20" s="33">
        <v>627747</v>
      </c>
      <c r="BI20" s="33">
        <v>627747</v>
      </c>
      <c r="BJ20" s="33">
        <v>678664</v>
      </c>
      <c r="BK20" s="33">
        <v>-311839</v>
      </c>
      <c r="BL20" s="33">
        <v>0</v>
      </c>
      <c r="BM20" s="33">
        <v>0</v>
      </c>
      <c r="BN20" s="33">
        <v>0</v>
      </c>
      <c r="BO20" s="33">
        <v>260922</v>
      </c>
      <c r="BP20" s="33">
        <v>0</v>
      </c>
    </row>
    <row r="21" spans="2:68" x14ac:dyDescent="0.25">
      <c r="B21" s="5" t="s">
        <v>115</v>
      </c>
      <c r="C21" s="5" t="s">
        <v>117</v>
      </c>
      <c r="D21" s="6" t="s">
        <v>116</v>
      </c>
      <c r="E21" s="7" t="s">
        <v>730</v>
      </c>
      <c r="F21" s="8">
        <v>43921</v>
      </c>
      <c r="G21" s="33">
        <v>27597423</v>
      </c>
      <c r="H21" s="33">
        <v>6452373</v>
      </c>
      <c r="I21" s="33">
        <v>6405373</v>
      </c>
      <c r="J21" s="33">
        <v>1300200</v>
      </c>
      <c r="K21" s="33">
        <v>0</v>
      </c>
      <c r="L21" s="33">
        <v>106983</v>
      </c>
      <c r="M21" s="33">
        <v>2407094</v>
      </c>
      <c r="N21" s="33">
        <v>27319</v>
      </c>
      <c r="O21" s="33">
        <v>105328</v>
      </c>
      <c r="P21" s="33">
        <v>0</v>
      </c>
      <c r="Q21" s="33">
        <v>2458449</v>
      </c>
      <c r="R21" s="33">
        <v>47000</v>
      </c>
      <c r="S21" s="33">
        <v>21145050</v>
      </c>
      <c r="T21" s="33">
        <v>0</v>
      </c>
      <c r="U21" s="33">
        <v>758257</v>
      </c>
      <c r="V21" s="33">
        <v>0</v>
      </c>
      <c r="W21" s="33">
        <v>0</v>
      </c>
      <c r="X21" s="33">
        <v>0</v>
      </c>
      <c r="Y21" s="33">
        <v>0</v>
      </c>
      <c r="Z21" s="33">
        <v>8681096</v>
      </c>
      <c r="AA21" s="33">
        <v>0</v>
      </c>
      <c r="AB21" s="33">
        <v>2672683</v>
      </c>
      <c r="AC21" s="33">
        <v>0</v>
      </c>
      <c r="AD21" s="33">
        <v>0</v>
      </c>
      <c r="AE21" s="33">
        <v>0</v>
      </c>
      <c r="AF21" s="33">
        <v>0</v>
      </c>
      <c r="AG21" s="33">
        <v>9033014</v>
      </c>
      <c r="AH21" s="33">
        <v>0</v>
      </c>
      <c r="AJ21" s="33">
        <v>27597423</v>
      </c>
      <c r="AK21" s="33">
        <v>16712269</v>
      </c>
      <c r="AL21" s="33">
        <v>6389362</v>
      </c>
      <c r="AM21" s="33">
        <v>6389362</v>
      </c>
      <c r="AN21" s="33">
        <v>2010041</v>
      </c>
      <c r="AO21" s="33">
        <v>0</v>
      </c>
      <c r="AP21" s="33">
        <v>3048209</v>
      </c>
      <c r="AQ21" s="33">
        <v>0</v>
      </c>
      <c r="AR21" s="33">
        <v>0</v>
      </c>
      <c r="AS21" s="33">
        <v>0</v>
      </c>
      <c r="AT21" s="33">
        <v>100213</v>
      </c>
      <c r="AU21" s="33">
        <v>1230899</v>
      </c>
      <c r="AV21" s="33">
        <v>0</v>
      </c>
      <c r="AW21" s="33">
        <v>10322907</v>
      </c>
      <c r="AX21" s="33">
        <v>5090726</v>
      </c>
      <c r="AY21" s="33">
        <v>0</v>
      </c>
      <c r="AZ21" s="33">
        <v>0</v>
      </c>
      <c r="BA21" s="33">
        <v>0</v>
      </c>
      <c r="BB21" s="33">
        <v>17885</v>
      </c>
      <c r="BC21" s="33">
        <v>1465608</v>
      </c>
      <c r="BD21" s="33">
        <v>0</v>
      </c>
      <c r="BE21" s="33">
        <v>0</v>
      </c>
      <c r="BF21" s="33">
        <v>3748688</v>
      </c>
      <c r="BG21" s="33">
        <v>0</v>
      </c>
      <c r="BH21" s="33">
        <v>10885154</v>
      </c>
      <c r="BI21" s="33">
        <v>10885154</v>
      </c>
      <c r="BJ21" s="33">
        <v>22104707</v>
      </c>
      <c r="BK21" s="33">
        <v>-12064142</v>
      </c>
      <c r="BL21" s="33">
        <v>552789</v>
      </c>
      <c r="BM21" s="33">
        <v>0</v>
      </c>
      <c r="BN21" s="33">
        <v>0</v>
      </c>
      <c r="BO21" s="33">
        <v>291800</v>
      </c>
      <c r="BP21" s="33">
        <v>0</v>
      </c>
    </row>
    <row r="22" spans="2:68" x14ac:dyDescent="0.25">
      <c r="B22" s="5" t="s">
        <v>133</v>
      </c>
      <c r="C22" s="5" t="s">
        <v>135</v>
      </c>
      <c r="D22" s="6" t="s">
        <v>134</v>
      </c>
      <c r="E22" s="7" t="s">
        <v>731</v>
      </c>
      <c r="F22" s="8">
        <v>43921</v>
      </c>
      <c r="G22" s="33">
        <v>1735034492</v>
      </c>
      <c r="H22" s="33">
        <v>571825103</v>
      </c>
      <c r="I22" s="33">
        <v>571797261</v>
      </c>
      <c r="J22" s="33">
        <v>102606779</v>
      </c>
      <c r="K22" s="33">
        <v>107373298</v>
      </c>
      <c r="L22" s="33">
        <v>37253808</v>
      </c>
      <c r="M22" s="33">
        <v>279978181</v>
      </c>
      <c r="N22" s="33">
        <v>12181151</v>
      </c>
      <c r="O22" s="33">
        <v>21488573</v>
      </c>
      <c r="P22" s="33">
        <v>0</v>
      </c>
      <c r="Q22" s="33">
        <v>10915471</v>
      </c>
      <c r="R22" s="33">
        <v>27842</v>
      </c>
      <c r="S22" s="33">
        <v>1163209389</v>
      </c>
      <c r="T22" s="33">
        <v>63535581</v>
      </c>
      <c r="U22" s="33">
        <v>79929361</v>
      </c>
      <c r="V22" s="33">
        <v>6858841</v>
      </c>
      <c r="W22" s="33">
        <v>0</v>
      </c>
      <c r="X22" s="33">
        <v>0</v>
      </c>
      <c r="Y22" s="33">
        <v>26171259</v>
      </c>
      <c r="Z22" s="33">
        <v>118040132</v>
      </c>
      <c r="AA22" s="33">
        <v>55495610</v>
      </c>
      <c r="AB22" s="33">
        <v>548839985</v>
      </c>
      <c r="AC22" s="33">
        <v>0</v>
      </c>
      <c r="AD22" s="33">
        <v>975163</v>
      </c>
      <c r="AE22" s="33">
        <v>186413746</v>
      </c>
      <c r="AF22" s="33">
        <v>0</v>
      </c>
      <c r="AG22" s="33">
        <v>76949711</v>
      </c>
      <c r="AH22" s="33">
        <v>0</v>
      </c>
      <c r="AJ22" s="33">
        <v>1735034492</v>
      </c>
      <c r="AK22" s="33">
        <v>1217605894</v>
      </c>
      <c r="AL22" s="33">
        <v>567426969</v>
      </c>
      <c r="AM22" s="33">
        <v>567426969</v>
      </c>
      <c r="AN22" s="33">
        <v>101007356</v>
      </c>
      <c r="AO22" s="33">
        <v>17023710</v>
      </c>
      <c r="AP22" s="33">
        <v>284453173</v>
      </c>
      <c r="AQ22" s="33">
        <v>14813755</v>
      </c>
      <c r="AR22" s="33">
        <v>83759969</v>
      </c>
      <c r="AS22" s="33">
        <v>20787419</v>
      </c>
      <c r="AT22" s="33">
        <v>20993852</v>
      </c>
      <c r="AU22" s="33">
        <v>24587735</v>
      </c>
      <c r="AV22" s="33">
        <v>0</v>
      </c>
      <c r="AW22" s="33">
        <v>650178925</v>
      </c>
      <c r="AX22" s="33">
        <v>342593074</v>
      </c>
      <c r="AY22" s="33">
        <v>192832079</v>
      </c>
      <c r="AZ22" s="33">
        <v>251948</v>
      </c>
      <c r="BA22" s="33">
        <v>0</v>
      </c>
      <c r="BB22" s="33">
        <v>12859031</v>
      </c>
      <c r="BC22" s="33">
        <v>99701485</v>
      </c>
      <c r="BD22" s="33">
        <v>0</v>
      </c>
      <c r="BE22" s="33">
        <v>1941308</v>
      </c>
      <c r="BF22" s="33">
        <v>0</v>
      </c>
      <c r="BG22" s="33">
        <v>0</v>
      </c>
      <c r="BH22" s="33">
        <v>517428598</v>
      </c>
      <c r="BI22" s="33">
        <v>417640187</v>
      </c>
      <c r="BJ22" s="33">
        <v>32331757</v>
      </c>
      <c r="BK22" s="33">
        <v>330296866</v>
      </c>
      <c r="BL22" s="33">
        <v>0</v>
      </c>
      <c r="BM22" s="33">
        <v>0</v>
      </c>
      <c r="BN22" s="33">
        <v>0</v>
      </c>
      <c r="BO22" s="33">
        <v>55011564</v>
      </c>
      <c r="BP22" s="33">
        <v>99788411</v>
      </c>
    </row>
    <row r="23" spans="2:68" x14ac:dyDescent="0.25">
      <c r="B23" s="5" t="s">
        <v>139</v>
      </c>
      <c r="C23" s="5" t="s">
        <v>141</v>
      </c>
      <c r="D23" s="6" t="s">
        <v>140</v>
      </c>
      <c r="E23" s="7" t="s">
        <v>732</v>
      </c>
      <c r="F23" s="8">
        <v>43921</v>
      </c>
      <c r="G23" s="33">
        <v>833773112</v>
      </c>
      <c r="H23" s="33">
        <v>431403205</v>
      </c>
      <c r="I23" s="33">
        <v>429288092</v>
      </c>
      <c r="J23" s="33">
        <v>88550712</v>
      </c>
      <c r="K23" s="33">
        <v>964208</v>
      </c>
      <c r="L23" s="33">
        <v>3274991</v>
      </c>
      <c r="M23" s="33">
        <v>123831924</v>
      </c>
      <c r="N23" s="33">
        <v>10505922</v>
      </c>
      <c r="O23" s="33">
        <v>173787466</v>
      </c>
      <c r="P23" s="33">
        <v>0</v>
      </c>
      <c r="Q23" s="33">
        <v>28372869</v>
      </c>
      <c r="R23" s="33">
        <v>2115113</v>
      </c>
      <c r="S23" s="33">
        <v>402369907</v>
      </c>
      <c r="T23" s="33">
        <v>0</v>
      </c>
      <c r="U23" s="33">
        <v>8178666</v>
      </c>
      <c r="V23" s="33">
        <v>11549528</v>
      </c>
      <c r="W23" s="33">
        <v>5609910</v>
      </c>
      <c r="X23" s="33">
        <v>22808098</v>
      </c>
      <c r="Y23" s="33">
        <v>30254877</v>
      </c>
      <c r="Z23" s="33">
        <v>29125146</v>
      </c>
      <c r="AA23" s="33">
        <v>2446867</v>
      </c>
      <c r="AB23" s="33">
        <v>243036883</v>
      </c>
      <c r="AC23" s="33">
        <v>0</v>
      </c>
      <c r="AD23" s="33">
        <v>3195500</v>
      </c>
      <c r="AE23" s="33">
        <v>0</v>
      </c>
      <c r="AF23" s="33">
        <v>0</v>
      </c>
      <c r="AG23" s="33">
        <v>46164432</v>
      </c>
      <c r="AH23" s="33">
        <v>0</v>
      </c>
      <c r="AJ23" s="33">
        <v>833773112</v>
      </c>
      <c r="AK23" s="33">
        <v>634034424</v>
      </c>
      <c r="AL23" s="33">
        <v>328061099</v>
      </c>
      <c r="AM23" s="33">
        <v>328061099</v>
      </c>
      <c r="AN23" s="33">
        <v>94563242</v>
      </c>
      <c r="AO23" s="33">
        <v>21831282</v>
      </c>
      <c r="AP23" s="33">
        <v>94431576</v>
      </c>
      <c r="AQ23" s="33">
        <v>15822042</v>
      </c>
      <c r="AR23" s="33">
        <v>2808506</v>
      </c>
      <c r="AS23" s="33">
        <v>11263226</v>
      </c>
      <c r="AT23" s="33">
        <v>3846649</v>
      </c>
      <c r="AU23" s="33">
        <v>83494576</v>
      </c>
      <c r="AV23" s="33">
        <v>0</v>
      </c>
      <c r="AW23" s="33">
        <v>305973325</v>
      </c>
      <c r="AX23" s="33">
        <v>209189805</v>
      </c>
      <c r="AY23" s="33">
        <v>57422581</v>
      </c>
      <c r="AZ23" s="33">
        <v>0</v>
      </c>
      <c r="BA23" s="33">
        <v>9683678</v>
      </c>
      <c r="BB23" s="33">
        <v>6307692</v>
      </c>
      <c r="BC23" s="33">
        <v>20121939</v>
      </c>
      <c r="BD23" s="33">
        <v>0</v>
      </c>
      <c r="BE23" s="33">
        <v>434735</v>
      </c>
      <c r="BF23" s="33">
        <v>2812895</v>
      </c>
      <c r="BG23" s="33">
        <v>0</v>
      </c>
      <c r="BH23" s="33">
        <v>199738688</v>
      </c>
      <c r="BI23" s="33">
        <v>191758903</v>
      </c>
      <c r="BJ23" s="33">
        <v>59047773</v>
      </c>
      <c r="BK23" s="33">
        <v>119818656</v>
      </c>
      <c r="BL23" s="33">
        <v>9867228</v>
      </c>
      <c r="BM23" s="33">
        <v>0</v>
      </c>
      <c r="BN23" s="33">
        <v>0</v>
      </c>
      <c r="BO23" s="33">
        <v>3025246</v>
      </c>
      <c r="BP23" s="33">
        <v>7979785</v>
      </c>
    </row>
    <row r="24" spans="2:68" x14ac:dyDescent="0.25">
      <c r="B24" s="5" t="s">
        <v>148</v>
      </c>
      <c r="C24" s="5" t="s">
        <v>150</v>
      </c>
      <c r="D24" s="6" t="s">
        <v>149</v>
      </c>
      <c r="E24" s="7" t="s">
        <v>730</v>
      </c>
      <c r="F24" s="8">
        <v>43921</v>
      </c>
      <c r="G24" s="33">
        <v>56571032</v>
      </c>
      <c r="H24" s="33">
        <v>13392052</v>
      </c>
      <c r="I24" s="33">
        <v>13392052</v>
      </c>
      <c r="J24" s="33">
        <v>1903783</v>
      </c>
      <c r="K24" s="33">
        <v>0</v>
      </c>
      <c r="L24" s="33">
        <v>4582742</v>
      </c>
      <c r="M24" s="33">
        <v>5471006</v>
      </c>
      <c r="N24" s="33">
        <v>0</v>
      </c>
      <c r="O24" s="33">
        <v>0</v>
      </c>
      <c r="P24" s="33">
        <v>0</v>
      </c>
      <c r="Q24" s="33">
        <v>1434521</v>
      </c>
      <c r="R24" s="33">
        <v>0</v>
      </c>
      <c r="S24" s="33">
        <v>43178980</v>
      </c>
      <c r="T24" s="33">
        <v>0</v>
      </c>
      <c r="U24" s="33">
        <v>6924959</v>
      </c>
      <c r="V24" s="33">
        <v>0</v>
      </c>
      <c r="W24" s="33">
        <v>0</v>
      </c>
      <c r="X24" s="33">
        <v>0</v>
      </c>
      <c r="Y24" s="33">
        <v>0</v>
      </c>
      <c r="Z24" s="33">
        <v>14968949</v>
      </c>
      <c r="AA24" s="33">
        <v>0</v>
      </c>
      <c r="AB24" s="33">
        <v>11059864</v>
      </c>
      <c r="AC24" s="33">
        <v>0</v>
      </c>
      <c r="AD24" s="33">
        <v>0</v>
      </c>
      <c r="AE24" s="33">
        <v>0</v>
      </c>
      <c r="AF24" s="33">
        <v>0</v>
      </c>
      <c r="AG24" s="33">
        <v>10225208</v>
      </c>
      <c r="AH24" s="33">
        <v>0</v>
      </c>
      <c r="AJ24" s="33">
        <v>56571032</v>
      </c>
      <c r="AK24" s="33">
        <v>37139376</v>
      </c>
      <c r="AL24" s="33">
        <v>10861517</v>
      </c>
      <c r="AM24" s="33">
        <v>10861517</v>
      </c>
      <c r="AN24" s="33">
        <v>17121</v>
      </c>
      <c r="AO24" s="33">
        <v>111853</v>
      </c>
      <c r="AP24" s="33">
        <v>2066823</v>
      </c>
      <c r="AQ24" s="33">
        <v>0</v>
      </c>
      <c r="AR24" s="33">
        <v>186289</v>
      </c>
      <c r="AS24" s="33">
        <v>0</v>
      </c>
      <c r="AT24" s="33">
        <v>0</v>
      </c>
      <c r="AU24" s="33">
        <v>8479431</v>
      </c>
      <c r="AV24" s="33">
        <v>0</v>
      </c>
      <c r="AW24" s="33">
        <v>26277859</v>
      </c>
      <c r="AX24" s="33">
        <v>61740</v>
      </c>
      <c r="AY24" s="33">
        <v>10149</v>
      </c>
      <c r="AZ24" s="33">
        <v>0</v>
      </c>
      <c r="BA24" s="33">
        <v>0</v>
      </c>
      <c r="BB24" s="33">
        <v>0</v>
      </c>
      <c r="BC24" s="33">
        <v>5686732</v>
      </c>
      <c r="BD24" s="33">
        <v>0</v>
      </c>
      <c r="BE24" s="33">
        <v>0</v>
      </c>
      <c r="BF24" s="33">
        <v>20519238</v>
      </c>
      <c r="BG24" s="33">
        <v>0</v>
      </c>
      <c r="BH24" s="33">
        <v>19431656</v>
      </c>
      <c r="BI24" s="33">
        <v>16906454</v>
      </c>
      <c r="BJ24" s="33">
        <v>18377927</v>
      </c>
      <c r="BK24" s="33">
        <v>-4858372</v>
      </c>
      <c r="BL24" s="33">
        <v>3369619</v>
      </c>
      <c r="BM24" s="33">
        <v>0</v>
      </c>
      <c r="BN24" s="33">
        <v>0</v>
      </c>
      <c r="BO24" s="33">
        <v>17280</v>
      </c>
      <c r="BP24" s="33">
        <v>2525202</v>
      </c>
    </row>
    <row r="25" spans="2:68" x14ac:dyDescent="0.25">
      <c r="B25" s="5" t="s">
        <v>151</v>
      </c>
      <c r="C25" s="5" t="s">
        <v>14</v>
      </c>
      <c r="D25" s="6" t="s">
        <v>46</v>
      </c>
      <c r="E25" s="7" t="s">
        <v>729</v>
      </c>
      <c r="F25" s="8">
        <v>43921</v>
      </c>
      <c r="G25" s="33">
        <v>757263315.89999998</v>
      </c>
      <c r="H25" s="33">
        <v>331617577.19999999</v>
      </c>
      <c r="I25" s="33">
        <v>331122491.69999999</v>
      </c>
      <c r="J25" s="33">
        <v>25929785.699999999</v>
      </c>
      <c r="K25" s="33">
        <v>6028194.9000000004</v>
      </c>
      <c r="L25" s="33">
        <v>10259694.9</v>
      </c>
      <c r="M25" s="33">
        <v>43861190.100000001</v>
      </c>
      <c r="N25" s="33">
        <v>19309180.800000001</v>
      </c>
      <c r="O25" s="33">
        <v>66946561.5</v>
      </c>
      <c r="P25" s="33">
        <v>146527535.69999999</v>
      </c>
      <c r="Q25" s="33">
        <v>12260348.1</v>
      </c>
      <c r="R25" s="33">
        <v>495085.5</v>
      </c>
      <c r="S25" s="33">
        <v>425645738.69999999</v>
      </c>
      <c r="T25" s="33">
        <v>277586.40000000002</v>
      </c>
      <c r="U25" s="33">
        <v>24579937.199999999</v>
      </c>
      <c r="V25" s="33">
        <v>0</v>
      </c>
      <c r="W25" s="33">
        <v>0</v>
      </c>
      <c r="X25" s="33">
        <v>24531698.100000001</v>
      </c>
      <c r="Y25" s="33">
        <v>22653758.399999999</v>
      </c>
      <c r="Z25" s="33">
        <v>69085161.599999994</v>
      </c>
      <c r="AA25" s="33">
        <v>51818949</v>
      </c>
      <c r="AB25" s="33">
        <v>217284986.09999999</v>
      </c>
      <c r="AC25" s="33">
        <v>0</v>
      </c>
      <c r="AD25" s="33">
        <v>0</v>
      </c>
      <c r="AE25" s="33">
        <v>0</v>
      </c>
      <c r="AF25" s="33">
        <v>0</v>
      </c>
      <c r="AG25" s="33">
        <v>15413661.9</v>
      </c>
      <c r="AH25" s="33">
        <v>0</v>
      </c>
      <c r="AJ25" s="33">
        <v>757263315.89999998</v>
      </c>
      <c r="AK25" s="33">
        <v>419652242.10000002</v>
      </c>
      <c r="AL25" s="33">
        <v>196133410.19999999</v>
      </c>
      <c r="AM25" s="33">
        <v>196133410.19999999</v>
      </c>
      <c r="AN25" s="33">
        <v>99182974.799999997</v>
      </c>
      <c r="AO25" s="33">
        <v>1018098.9</v>
      </c>
      <c r="AP25" s="33">
        <v>90322213.799999997</v>
      </c>
      <c r="AQ25" s="33">
        <v>4448152.8</v>
      </c>
      <c r="AR25" s="33">
        <v>0</v>
      </c>
      <c r="AS25" s="33">
        <v>1161969.8999999999</v>
      </c>
      <c r="AT25" s="33">
        <v>0</v>
      </c>
      <c r="AU25" s="33">
        <v>0</v>
      </c>
      <c r="AV25" s="33">
        <v>0</v>
      </c>
      <c r="AW25" s="33">
        <v>223518831.90000001</v>
      </c>
      <c r="AX25" s="33">
        <v>162608082</v>
      </c>
      <c r="AY25" s="33">
        <v>2074281.3</v>
      </c>
      <c r="AZ25" s="33">
        <v>207343.5</v>
      </c>
      <c r="BA25" s="33">
        <v>0</v>
      </c>
      <c r="BB25" s="33">
        <v>0</v>
      </c>
      <c r="BC25" s="33">
        <v>57903846</v>
      </c>
      <c r="BD25" s="33">
        <v>0</v>
      </c>
      <c r="BE25" s="33">
        <v>725279.1</v>
      </c>
      <c r="BF25" s="33">
        <v>0</v>
      </c>
      <c r="BG25" s="33">
        <v>0</v>
      </c>
      <c r="BH25" s="33">
        <v>337611073.80000001</v>
      </c>
      <c r="BI25" s="33">
        <v>323266288.80000001</v>
      </c>
      <c r="BJ25" s="33">
        <v>245636036.09999999</v>
      </c>
      <c r="BK25" s="33">
        <v>76509751.5</v>
      </c>
      <c r="BL25" s="33">
        <v>0</v>
      </c>
      <c r="BM25" s="33">
        <v>0</v>
      </c>
      <c r="BN25" s="33">
        <v>0</v>
      </c>
      <c r="BO25" s="33">
        <v>1120501.2</v>
      </c>
      <c r="BP25" s="33">
        <v>14344785</v>
      </c>
    </row>
    <row r="26" spans="2:68" x14ac:dyDescent="0.25">
      <c r="B26" s="5" t="s">
        <v>155</v>
      </c>
      <c r="C26" s="5" t="s">
        <v>15</v>
      </c>
      <c r="D26" s="6" t="s">
        <v>47</v>
      </c>
      <c r="E26" s="7" t="s">
        <v>733</v>
      </c>
      <c r="F26" s="8">
        <v>43921</v>
      </c>
      <c r="G26" s="33">
        <v>4774338823.8000002</v>
      </c>
      <c r="H26" s="33">
        <v>1197385016.0999999</v>
      </c>
      <c r="I26" s="33">
        <v>1197385016.0999999</v>
      </c>
      <c r="J26" s="33">
        <v>282134416.19999999</v>
      </c>
      <c r="K26" s="33">
        <v>126470225.7</v>
      </c>
      <c r="L26" s="33">
        <v>25002240.899999999</v>
      </c>
      <c r="M26" s="33">
        <v>239837188.5</v>
      </c>
      <c r="N26" s="33">
        <v>30745232.699999999</v>
      </c>
      <c r="O26" s="33">
        <v>433259899.80000001</v>
      </c>
      <c r="P26" s="33">
        <v>0</v>
      </c>
      <c r="Q26" s="33">
        <v>59935812.299999997</v>
      </c>
      <c r="R26" s="33">
        <v>0</v>
      </c>
      <c r="S26" s="33">
        <v>3576953807.6999998</v>
      </c>
      <c r="T26" s="33">
        <v>1241522.1000000001</v>
      </c>
      <c r="U26" s="33">
        <v>12328898.4</v>
      </c>
      <c r="V26" s="33">
        <v>4162949.7</v>
      </c>
      <c r="W26" s="33">
        <v>0</v>
      </c>
      <c r="X26" s="33">
        <v>0</v>
      </c>
      <c r="Y26" s="33">
        <v>2109825.9</v>
      </c>
      <c r="Z26" s="33">
        <v>557565290.10000002</v>
      </c>
      <c r="AA26" s="33">
        <v>35268706.200000003</v>
      </c>
      <c r="AB26" s="33">
        <v>2921687414.0999999</v>
      </c>
      <c r="AC26" s="33">
        <v>0</v>
      </c>
      <c r="AD26" s="33">
        <v>24635793</v>
      </c>
      <c r="AE26" s="33">
        <v>0</v>
      </c>
      <c r="AF26" s="33">
        <v>258967.8</v>
      </c>
      <c r="AG26" s="33">
        <v>17694440.399999999</v>
      </c>
      <c r="AH26" s="33">
        <v>0</v>
      </c>
      <c r="AJ26" s="33">
        <v>4774338823.8000002</v>
      </c>
      <c r="AK26" s="33">
        <v>2057060787.5999999</v>
      </c>
      <c r="AL26" s="33">
        <v>1069728277.8</v>
      </c>
      <c r="AM26" s="33">
        <v>1069728277.8</v>
      </c>
      <c r="AN26" s="33">
        <v>486581031.30000001</v>
      </c>
      <c r="AO26" s="33">
        <v>5682904.5</v>
      </c>
      <c r="AP26" s="33">
        <v>370128458.69999999</v>
      </c>
      <c r="AQ26" s="33">
        <v>96482431.5</v>
      </c>
      <c r="AR26" s="33">
        <v>83341931.400000006</v>
      </c>
      <c r="AS26" s="33">
        <v>4379602.5</v>
      </c>
      <c r="AT26" s="33">
        <v>15124227.300000001</v>
      </c>
      <c r="AU26" s="33">
        <v>8007690.5999999996</v>
      </c>
      <c r="AV26" s="33">
        <v>0</v>
      </c>
      <c r="AW26" s="33">
        <v>987332509.79999995</v>
      </c>
      <c r="AX26" s="33">
        <v>501916833.60000002</v>
      </c>
      <c r="AY26" s="33">
        <v>24534237</v>
      </c>
      <c r="AZ26" s="33">
        <v>0</v>
      </c>
      <c r="BA26" s="33">
        <v>0</v>
      </c>
      <c r="BB26" s="33">
        <v>61261118.100000001</v>
      </c>
      <c r="BC26" s="33">
        <v>339949400.69999999</v>
      </c>
      <c r="BD26" s="33">
        <v>0</v>
      </c>
      <c r="BE26" s="33">
        <v>46838473.5</v>
      </c>
      <c r="BF26" s="33">
        <v>12832446.9</v>
      </c>
      <c r="BG26" s="33">
        <v>0</v>
      </c>
      <c r="BH26" s="33">
        <v>2717278036.1999998</v>
      </c>
      <c r="BI26" s="33">
        <v>1604457855</v>
      </c>
      <c r="BJ26" s="33">
        <v>321123457.19999999</v>
      </c>
      <c r="BK26" s="33">
        <v>1292627618.0999999</v>
      </c>
      <c r="BL26" s="33">
        <v>0</v>
      </c>
      <c r="BM26" s="33">
        <v>0</v>
      </c>
      <c r="BN26" s="33">
        <v>0</v>
      </c>
      <c r="BO26" s="33">
        <v>-9293220.3000000007</v>
      </c>
      <c r="BP26" s="33">
        <v>1112820181.2</v>
      </c>
    </row>
    <row r="27" spans="2:68" x14ac:dyDescent="0.25">
      <c r="B27" s="5" t="s">
        <v>156</v>
      </c>
      <c r="C27" s="5" t="s">
        <v>158</v>
      </c>
      <c r="D27" s="6" t="s">
        <v>157</v>
      </c>
      <c r="E27" s="7" t="s">
        <v>733</v>
      </c>
      <c r="F27" s="8">
        <v>43921</v>
      </c>
      <c r="G27" s="33">
        <v>1246473114</v>
      </c>
      <c r="H27" s="33">
        <v>457169071</v>
      </c>
      <c r="I27" s="33">
        <v>457169071</v>
      </c>
      <c r="J27" s="33">
        <v>42447090</v>
      </c>
      <c r="K27" s="33">
        <v>12551341</v>
      </c>
      <c r="L27" s="33">
        <v>2746931</v>
      </c>
      <c r="M27" s="33">
        <v>188414452</v>
      </c>
      <c r="N27" s="33">
        <v>17860153</v>
      </c>
      <c r="O27" s="33">
        <v>187375521</v>
      </c>
      <c r="P27" s="33">
        <v>0</v>
      </c>
      <c r="Q27" s="33">
        <v>5773583</v>
      </c>
      <c r="R27" s="33">
        <v>0</v>
      </c>
      <c r="S27" s="33">
        <v>789304043</v>
      </c>
      <c r="T27" s="33">
        <v>0</v>
      </c>
      <c r="U27" s="33">
        <v>0</v>
      </c>
      <c r="V27" s="33">
        <v>0</v>
      </c>
      <c r="W27" s="33">
        <v>0</v>
      </c>
      <c r="X27" s="33">
        <v>0</v>
      </c>
      <c r="Y27" s="33">
        <v>2238</v>
      </c>
      <c r="Z27" s="33">
        <v>169812678</v>
      </c>
      <c r="AA27" s="33">
        <v>23070966</v>
      </c>
      <c r="AB27" s="33">
        <v>586055986</v>
      </c>
      <c r="AC27" s="33">
        <v>0</v>
      </c>
      <c r="AD27" s="33">
        <v>0</v>
      </c>
      <c r="AE27" s="33">
        <v>0</v>
      </c>
      <c r="AF27" s="33">
        <v>0</v>
      </c>
      <c r="AG27" s="33">
        <v>10362175</v>
      </c>
      <c r="AH27" s="33">
        <v>0</v>
      </c>
      <c r="AJ27" s="33">
        <v>1246473114</v>
      </c>
      <c r="AK27" s="33">
        <v>730249163</v>
      </c>
      <c r="AL27" s="33">
        <v>323588163</v>
      </c>
      <c r="AM27" s="33">
        <v>323588163</v>
      </c>
      <c r="AN27" s="33">
        <v>172745122</v>
      </c>
      <c r="AO27" s="33">
        <v>1537173</v>
      </c>
      <c r="AP27" s="33">
        <v>118168042</v>
      </c>
      <c r="AQ27" s="33">
        <v>2316485</v>
      </c>
      <c r="AR27" s="33">
        <v>4596724</v>
      </c>
      <c r="AS27" s="33">
        <v>6842218</v>
      </c>
      <c r="AT27" s="33">
        <v>0</v>
      </c>
      <c r="AU27" s="33">
        <v>17382399</v>
      </c>
      <c r="AV27" s="33">
        <v>0</v>
      </c>
      <c r="AW27" s="33">
        <v>406661000</v>
      </c>
      <c r="AX27" s="33">
        <v>281205202</v>
      </c>
      <c r="AY27" s="33">
        <v>18804948</v>
      </c>
      <c r="AZ27" s="33">
        <v>0</v>
      </c>
      <c r="BA27" s="33">
        <v>0</v>
      </c>
      <c r="BB27" s="33">
        <v>0</v>
      </c>
      <c r="BC27" s="33">
        <v>94897287</v>
      </c>
      <c r="BD27" s="33">
        <v>0</v>
      </c>
      <c r="BE27" s="33">
        <v>11736819</v>
      </c>
      <c r="BF27" s="33">
        <v>16744</v>
      </c>
      <c r="BG27" s="33">
        <v>0</v>
      </c>
      <c r="BH27" s="33">
        <v>516223951</v>
      </c>
      <c r="BI27" s="33">
        <v>385309978</v>
      </c>
      <c r="BJ27" s="33">
        <v>78379772</v>
      </c>
      <c r="BK27" s="33">
        <v>299152027</v>
      </c>
      <c r="BL27" s="33">
        <v>0</v>
      </c>
      <c r="BM27" s="33">
        <v>0</v>
      </c>
      <c r="BN27" s="33">
        <v>0</v>
      </c>
      <c r="BO27" s="33">
        <v>7778179</v>
      </c>
      <c r="BP27" s="33">
        <v>130913973</v>
      </c>
    </row>
    <row r="28" spans="2:68" x14ac:dyDescent="0.25">
      <c r="B28" s="5" t="s">
        <v>159</v>
      </c>
      <c r="C28" s="5" t="s">
        <v>161</v>
      </c>
      <c r="D28" s="6" t="s">
        <v>160</v>
      </c>
      <c r="E28" s="7" t="s">
        <v>734</v>
      </c>
      <c r="F28" s="8">
        <v>43921</v>
      </c>
      <c r="G28" s="33">
        <v>51860321</v>
      </c>
      <c r="H28" s="33">
        <v>16088093</v>
      </c>
      <c r="I28" s="33">
        <v>16088093</v>
      </c>
      <c r="J28" s="33">
        <v>130090</v>
      </c>
      <c r="K28" s="33">
        <v>0</v>
      </c>
      <c r="L28" s="33">
        <v>95413</v>
      </c>
      <c r="M28" s="33">
        <v>7647949</v>
      </c>
      <c r="N28" s="33">
        <v>1027085</v>
      </c>
      <c r="O28" s="33">
        <v>7148334</v>
      </c>
      <c r="P28" s="33">
        <v>0</v>
      </c>
      <c r="Q28" s="33">
        <v>39222</v>
      </c>
      <c r="R28" s="33">
        <v>0</v>
      </c>
      <c r="S28" s="33">
        <v>35772228</v>
      </c>
      <c r="T28" s="33">
        <v>0</v>
      </c>
      <c r="U28" s="33">
        <v>0</v>
      </c>
      <c r="V28" s="33">
        <v>16108</v>
      </c>
      <c r="W28" s="33">
        <v>0</v>
      </c>
      <c r="X28" s="33">
        <v>0</v>
      </c>
      <c r="Y28" s="33">
        <v>0</v>
      </c>
      <c r="Z28" s="33">
        <v>15859483</v>
      </c>
      <c r="AA28" s="33">
        <v>15328940</v>
      </c>
      <c r="AB28" s="33">
        <v>4033105</v>
      </c>
      <c r="AC28" s="33">
        <v>0</v>
      </c>
      <c r="AD28" s="33">
        <v>0</v>
      </c>
      <c r="AE28" s="33">
        <v>534592</v>
      </c>
      <c r="AF28" s="33">
        <v>0</v>
      </c>
      <c r="AG28" s="33">
        <v>0</v>
      </c>
      <c r="AH28" s="33">
        <v>0</v>
      </c>
      <c r="AJ28" s="33">
        <v>51860321</v>
      </c>
      <c r="AK28" s="33">
        <v>26942835</v>
      </c>
      <c r="AL28" s="33">
        <v>9162736</v>
      </c>
      <c r="AM28" s="33">
        <v>9162736</v>
      </c>
      <c r="AN28" s="33">
        <v>1079919</v>
      </c>
      <c r="AO28" s="33">
        <v>110231</v>
      </c>
      <c r="AP28" s="33">
        <v>3273031</v>
      </c>
      <c r="AQ28" s="33">
        <v>3325878</v>
      </c>
      <c r="AR28" s="33">
        <v>766880</v>
      </c>
      <c r="AS28" s="33">
        <v>153529</v>
      </c>
      <c r="AT28" s="33">
        <v>424902</v>
      </c>
      <c r="AU28" s="33">
        <v>28366</v>
      </c>
      <c r="AV28" s="33">
        <v>0</v>
      </c>
      <c r="AW28" s="33">
        <v>17780099</v>
      </c>
      <c r="AX28" s="33">
        <v>14222825</v>
      </c>
      <c r="AY28" s="33">
        <v>444855</v>
      </c>
      <c r="AZ28" s="33">
        <v>0</v>
      </c>
      <c r="BA28" s="33">
        <v>0</v>
      </c>
      <c r="BB28" s="33">
        <v>16346</v>
      </c>
      <c r="BC28" s="33">
        <v>2869402</v>
      </c>
      <c r="BD28" s="33">
        <v>0</v>
      </c>
      <c r="BE28" s="33">
        <v>226671</v>
      </c>
      <c r="BF28" s="33">
        <v>0</v>
      </c>
      <c r="BG28" s="33">
        <v>0</v>
      </c>
      <c r="BH28" s="33">
        <v>24917486</v>
      </c>
      <c r="BI28" s="33">
        <v>24917486</v>
      </c>
      <c r="BJ28" s="33">
        <v>20655851</v>
      </c>
      <c r="BK28" s="33">
        <v>4261635</v>
      </c>
      <c r="BL28" s="33">
        <v>0</v>
      </c>
      <c r="BM28" s="33">
        <v>0</v>
      </c>
      <c r="BN28" s="33">
        <v>0</v>
      </c>
      <c r="BO28" s="33">
        <v>0</v>
      </c>
      <c r="BP28" s="33">
        <v>0</v>
      </c>
    </row>
    <row r="29" spans="2:68" x14ac:dyDescent="0.25">
      <c r="B29" s="5" t="s">
        <v>162</v>
      </c>
      <c r="C29" s="5" t="s">
        <v>164</v>
      </c>
      <c r="D29" s="6" t="s">
        <v>163</v>
      </c>
      <c r="E29" s="7" t="s">
        <v>733</v>
      </c>
      <c r="F29" s="8">
        <v>43921</v>
      </c>
      <c r="G29" s="33">
        <v>175309900</v>
      </c>
      <c r="H29" s="33">
        <v>72780553</v>
      </c>
      <c r="I29" s="33">
        <v>72780553</v>
      </c>
      <c r="J29" s="33">
        <v>15520754</v>
      </c>
      <c r="K29" s="33">
        <v>0</v>
      </c>
      <c r="L29" s="33">
        <v>5281447</v>
      </c>
      <c r="M29" s="33">
        <v>30055075</v>
      </c>
      <c r="N29" s="33">
        <v>1179691</v>
      </c>
      <c r="O29" s="33">
        <v>20356839</v>
      </c>
      <c r="P29" s="33">
        <v>0</v>
      </c>
      <c r="Q29" s="33">
        <v>386747</v>
      </c>
      <c r="R29" s="33">
        <v>0</v>
      </c>
      <c r="S29" s="33">
        <v>102529347</v>
      </c>
      <c r="T29" s="33">
        <v>62872</v>
      </c>
      <c r="U29" s="33">
        <v>0</v>
      </c>
      <c r="V29" s="33">
        <v>0</v>
      </c>
      <c r="W29" s="33">
        <v>0</v>
      </c>
      <c r="X29" s="33">
        <v>0</v>
      </c>
      <c r="Y29" s="33">
        <v>0</v>
      </c>
      <c r="Z29" s="33">
        <v>5672523</v>
      </c>
      <c r="AA29" s="33">
        <v>0</v>
      </c>
      <c r="AB29" s="33">
        <v>88365183</v>
      </c>
      <c r="AC29" s="33">
        <v>0</v>
      </c>
      <c r="AD29" s="33">
        <v>1821301</v>
      </c>
      <c r="AE29" s="33">
        <v>0</v>
      </c>
      <c r="AF29" s="33">
        <v>0</v>
      </c>
      <c r="AG29" s="33">
        <v>6607468</v>
      </c>
      <c r="AH29" s="33">
        <v>0</v>
      </c>
      <c r="AJ29" s="33">
        <v>175309900</v>
      </c>
      <c r="AK29" s="33">
        <v>89482029</v>
      </c>
      <c r="AL29" s="33">
        <v>75270267</v>
      </c>
      <c r="AM29" s="33">
        <v>75270267</v>
      </c>
      <c r="AN29" s="33">
        <v>37227134</v>
      </c>
      <c r="AO29" s="33">
        <v>0</v>
      </c>
      <c r="AP29" s="33">
        <v>27254156</v>
      </c>
      <c r="AQ29" s="33">
        <v>5711002</v>
      </c>
      <c r="AR29" s="33">
        <v>0</v>
      </c>
      <c r="AS29" s="33">
        <v>0</v>
      </c>
      <c r="AT29" s="33">
        <v>1266373</v>
      </c>
      <c r="AU29" s="33">
        <v>3811602</v>
      </c>
      <c r="AV29" s="33">
        <v>0</v>
      </c>
      <c r="AW29" s="33">
        <v>14211762</v>
      </c>
      <c r="AX29" s="33">
        <v>9488569</v>
      </c>
      <c r="AY29" s="33">
        <v>0</v>
      </c>
      <c r="AZ29" s="33">
        <v>0</v>
      </c>
      <c r="BA29" s="33">
        <v>0</v>
      </c>
      <c r="BB29" s="33">
        <v>4166563</v>
      </c>
      <c r="BC29" s="33"/>
      <c r="BD29" s="33">
        <v>0</v>
      </c>
      <c r="BE29" s="33">
        <v>556630</v>
      </c>
      <c r="BF29" s="33">
        <v>0</v>
      </c>
      <c r="BG29" s="33"/>
      <c r="BH29" s="33">
        <v>85827871</v>
      </c>
      <c r="BI29" s="33">
        <v>85827871</v>
      </c>
      <c r="BJ29" s="33">
        <v>7675262</v>
      </c>
      <c r="BK29" s="33">
        <v>77845878</v>
      </c>
      <c r="BL29" s="33">
        <v>0</v>
      </c>
      <c r="BM29" s="33">
        <v>0</v>
      </c>
      <c r="BN29" s="33">
        <v>0</v>
      </c>
      <c r="BO29" s="33">
        <v>306731</v>
      </c>
      <c r="BP29" s="33">
        <v>0</v>
      </c>
    </row>
    <row r="30" spans="2:68" x14ac:dyDescent="0.25">
      <c r="B30" s="5" t="s">
        <v>165</v>
      </c>
      <c r="C30" s="5" t="s">
        <v>167</v>
      </c>
      <c r="D30" s="6" t="s">
        <v>166</v>
      </c>
      <c r="E30" s="7" t="s">
        <v>733</v>
      </c>
      <c r="F30" s="8">
        <v>43921</v>
      </c>
      <c r="G30" s="33">
        <v>460925285</v>
      </c>
      <c r="H30" s="33">
        <v>129522529</v>
      </c>
      <c r="I30" s="33">
        <v>129522529</v>
      </c>
      <c r="J30" s="33">
        <v>42607760</v>
      </c>
      <c r="K30" s="33">
        <v>2925884</v>
      </c>
      <c r="L30" s="33">
        <v>5945168</v>
      </c>
      <c r="M30" s="33">
        <v>40650361</v>
      </c>
      <c r="N30" s="33">
        <v>169297</v>
      </c>
      <c r="O30" s="33">
        <v>32948111</v>
      </c>
      <c r="P30" s="33">
        <v>0</v>
      </c>
      <c r="Q30" s="33">
        <v>4275948</v>
      </c>
      <c r="R30" s="33">
        <v>0</v>
      </c>
      <c r="S30" s="33">
        <v>331402756</v>
      </c>
      <c r="T30" s="33">
        <v>5925879</v>
      </c>
      <c r="U30" s="33">
        <v>88488</v>
      </c>
      <c r="V30" s="33">
        <v>0</v>
      </c>
      <c r="W30" s="33">
        <v>0</v>
      </c>
      <c r="X30" s="33">
        <v>93327</v>
      </c>
      <c r="Y30" s="33">
        <v>0</v>
      </c>
      <c r="Z30" s="33">
        <v>6379561</v>
      </c>
      <c r="AA30" s="33">
        <v>12484535</v>
      </c>
      <c r="AB30" s="33">
        <v>279612395</v>
      </c>
      <c r="AC30" s="33">
        <v>0</v>
      </c>
      <c r="AD30" s="33">
        <v>871632</v>
      </c>
      <c r="AE30" s="33">
        <v>8722553</v>
      </c>
      <c r="AF30" s="33">
        <v>3237355</v>
      </c>
      <c r="AG30" s="33">
        <v>13987031</v>
      </c>
      <c r="AH30" s="33">
        <v>0</v>
      </c>
      <c r="AJ30" s="33">
        <v>460925285</v>
      </c>
      <c r="AK30" s="33">
        <v>219522124</v>
      </c>
      <c r="AL30" s="33">
        <v>77436130</v>
      </c>
      <c r="AM30" s="33">
        <v>77436130</v>
      </c>
      <c r="AN30" s="33">
        <v>21368914</v>
      </c>
      <c r="AO30" s="33">
        <v>2863308</v>
      </c>
      <c r="AP30" s="33">
        <v>38905051</v>
      </c>
      <c r="AQ30" s="33">
        <v>0</v>
      </c>
      <c r="AR30" s="33">
        <v>2175552</v>
      </c>
      <c r="AS30" s="33">
        <v>1881871</v>
      </c>
      <c r="AT30" s="33">
        <v>6021988</v>
      </c>
      <c r="AU30" s="33">
        <v>4219446</v>
      </c>
      <c r="AV30" s="33">
        <v>0</v>
      </c>
      <c r="AW30" s="33">
        <v>142085994</v>
      </c>
      <c r="AX30" s="33">
        <v>98480533</v>
      </c>
      <c r="AY30" s="33">
        <v>6214789</v>
      </c>
      <c r="AZ30" s="33">
        <v>0</v>
      </c>
      <c r="BA30" s="33">
        <v>0</v>
      </c>
      <c r="BB30" s="33">
        <v>3331197</v>
      </c>
      <c r="BC30" s="33">
        <v>28271249</v>
      </c>
      <c r="BD30" s="33">
        <v>1017181</v>
      </c>
      <c r="BE30" s="33">
        <v>4771045</v>
      </c>
      <c r="BF30" s="33">
        <v>0</v>
      </c>
      <c r="BG30" s="33">
        <v>0</v>
      </c>
      <c r="BH30" s="33">
        <v>241403161</v>
      </c>
      <c r="BI30" s="33">
        <v>240744141</v>
      </c>
      <c r="BJ30" s="33">
        <v>137624853</v>
      </c>
      <c r="BK30" s="33">
        <v>120429678</v>
      </c>
      <c r="BL30" s="33">
        <v>0</v>
      </c>
      <c r="BM30" s="33">
        <v>0</v>
      </c>
      <c r="BN30" s="33">
        <v>0</v>
      </c>
      <c r="BO30" s="33">
        <v>-17310390</v>
      </c>
      <c r="BP30" s="33">
        <v>659020</v>
      </c>
    </row>
    <row r="31" spans="2:68" x14ac:dyDescent="0.25">
      <c r="B31" s="5" t="s">
        <v>168</v>
      </c>
      <c r="C31" s="5" t="s">
        <v>3</v>
      </c>
      <c r="D31" s="6" t="s">
        <v>4</v>
      </c>
      <c r="E31" s="7" t="s">
        <v>735</v>
      </c>
      <c r="F31" s="8">
        <v>43921</v>
      </c>
      <c r="G31" s="33">
        <v>11544423787.007999</v>
      </c>
      <c r="H31" s="33">
        <v>2565182789</v>
      </c>
      <c r="I31" s="33">
        <v>2564863560</v>
      </c>
      <c r="J31" s="33">
        <v>333653810</v>
      </c>
      <c r="K31" s="33">
        <v>308932986</v>
      </c>
      <c r="L31" s="33">
        <v>30364581</v>
      </c>
      <c r="M31" s="33">
        <v>606664239</v>
      </c>
      <c r="N31" s="33">
        <v>11357209</v>
      </c>
      <c r="O31" s="33">
        <v>1147244466</v>
      </c>
      <c r="P31" s="33">
        <v>0</v>
      </c>
      <c r="Q31" s="33">
        <v>126646269</v>
      </c>
      <c r="R31" s="33">
        <v>319229</v>
      </c>
      <c r="S31" s="33">
        <v>8979240998</v>
      </c>
      <c r="T31" s="33">
        <v>264242568</v>
      </c>
      <c r="U31" s="33">
        <v>21578817</v>
      </c>
      <c r="V31" s="33">
        <v>1871622</v>
      </c>
      <c r="W31" s="33">
        <v>0</v>
      </c>
      <c r="X31" s="33">
        <v>0</v>
      </c>
      <c r="Y31" s="33">
        <v>311255612</v>
      </c>
      <c r="Z31" s="33">
        <v>377934825</v>
      </c>
      <c r="AA31" s="33">
        <v>1134851376</v>
      </c>
      <c r="AB31" s="33">
        <v>3355660110</v>
      </c>
      <c r="AC31" s="33">
        <v>0</v>
      </c>
      <c r="AD31" s="33">
        <v>2993993150</v>
      </c>
      <c r="AE31" s="33">
        <v>0</v>
      </c>
      <c r="AF31" s="33">
        <v>73647467</v>
      </c>
      <c r="AG31" s="33">
        <v>444205451</v>
      </c>
      <c r="AH31" s="33">
        <v>0</v>
      </c>
      <c r="AJ31" s="33">
        <v>11544423787.007999</v>
      </c>
      <c r="AK31" s="33">
        <v>6534765377</v>
      </c>
      <c r="AL31" s="33">
        <v>2377617853</v>
      </c>
      <c r="AM31" s="33">
        <v>2377617853</v>
      </c>
      <c r="AN31" s="33">
        <v>74574341</v>
      </c>
      <c r="AO31" s="33">
        <v>150066267</v>
      </c>
      <c r="AP31" s="33">
        <v>1919160856</v>
      </c>
      <c r="AQ31" s="33">
        <v>15059453</v>
      </c>
      <c r="AR31" s="33">
        <v>23262275</v>
      </c>
      <c r="AS31" s="33">
        <v>46661999</v>
      </c>
      <c r="AT31" s="33">
        <v>84574585</v>
      </c>
      <c r="AU31" s="33">
        <v>64258077</v>
      </c>
      <c r="AV31" s="33">
        <v>0</v>
      </c>
      <c r="AW31" s="33">
        <v>4157147524</v>
      </c>
      <c r="AX31" s="33">
        <v>2633882924</v>
      </c>
      <c r="AY31" s="33">
        <v>810505885</v>
      </c>
      <c r="AZ31" s="33">
        <v>3484425</v>
      </c>
      <c r="BA31" s="33">
        <v>0</v>
      </c>
      <c r="BB31" s="33">
        <v>32933382</v>
      </c>
      <c r="BC31" s="33">
        <v>604101296</v>
      </c>
      <c r="BD31" s="33">
        <v>11306651</v>
      </c>
      <c r="BE31" s="33">
        <v>0</v>
      </c>
      <c r="BF31" s="33">
        <v>60932961</v>
      </c>
      <c r="BG31" s="33">
        <v>0</v>
      </c>
      <c r="BH31" s="33">
        <v>5009658410</v>
      </c>
      <c r="BI31" s="33">
        <v>4456021042</v>
      </c>
      <c r="BJ31" s="33">
        <v>2422050488</v>
      </c>
      <c r="BK31" s="33">
        <v>2542458757</v>
      </c>
      <c r="BL31" s="33">
        <v>460481519</v>
      </c>
      <c r="BM31" s="33">
        <v>-9805715</v>
      </c>
      <c r="BN31" s="33">
        <v>0</v>
      </c>
      <c r="BO31" s="33">
        <v>-959164007</v>
      </c>
      <c r="BP31" s="33">
        <v>553637368</v>
      </c>
    </row>
    <row r="32" spans="2:68" x14ac:dyDescent="0.25">
      <c r="B32" s="5" t="s">
        <v>169</v>
      </c>
      <c r="C32" s="5" t="s">
        <v>171</v>
      </c>
      <c r="D32" s="6" t="s">
        <v>170</v>
      </c>
      <c r="E32" s="7" t="s">
        <v>736</v>
      </c>
      <c r="F32" s="8">
        <v>43921</v>
      </c>
      <c r="G32" s="33">
        <v>3846666328</v>
      </c>
      <c r="H32" s="33">
        <v>175019961</v>
      </c>
      <c r="I32" s="33">
        <v>175019961</v>
      </c>
      <c r="J32" s="33">
        <v>135084494</v>
      </c>
      <c r="K32" s="33">
        <v>32583</v>
      </c>
      <c r="L32" s="33">
        <v>4174761</v>
      </c>
      <c r="M32" s="33">
        <v>28850312</v>
      </c>
      <c r="N32" s="33">
        <v>1225877</v>
      </c>
      <c r="O32" s="33">
        <v>0</v>
      </c>
      <c r="P32" s="33">
        <v>0</v>
      </c>
      <c r="Q32" s="33">
        <v>5651934</v>
      </c>
      <c r="R32" s="33">
        <v>0</v>
      </c>
      <c r="S32" s="33">
        <v>3671646367</v>
      </c>
      <c r="T32" s="33">
        <v>0</v>
      </c>
      <c r="U32" s="33">
        <v>5287967</v>
      </c>
      <c r="V32" s="33">
        <v>0</v>
      </c>
      <c r="W32" s="33">
        <v>0</v>
      </c>
      <c r="X32" s="33">
        <v>0</v>
      </c>
      <c r="Y32" s="33">
        <v>0</v>
      </c>
      <c r="Z32" s="33">
        <v>379228</v>
      </c>
      <c r="AA32" s="33">
        <v>0</v>
      </c>
      <c r="AB32" s="33">
        <v>0</v>
      </c>
      <c r="AC32" s="33">
        <v>0</v>
      </c>
      <c r="AD32" s="33">
        <v>3612883482</v>
      </c>
      <c r="AE32" s="33">
        <v>0</v>
      </c>
      <c r="AF32" s="33">
        <v>0</v>
      </c>
      <c r="AG32" s="33">
        <v>53095690</v>
      </c>
      <c r="AH32" s="33">
        <v>0</v>
      </c>
      <c r="AJ32" s="33">
        <v>3846666328</v>
      </c>
      <c r="AK32" s="33">
        <v>1284376286</v>
      </c>
      <c r="AL32" s="33">
        <v>100732584</v>
      </c>
      <c r="AM32" s="33">
        <v>100732584</v>
      </c>
      <c r="AN32" s="33">
        <v>2740189</v>
      </c>
      <c r="AO32" s="33">
        <v>5481758</v>
      </c>
      <c r="AP32" s="33">
        <v>24254865</v>
      </c>
      <c r="AQ32" s="33">
        <v>484969</v>
      </c>
      <c r="AR32" s="33">
        <v>684541</v>
      </c>
      <c r="AS32" s="33">
        <v>19231117</v>
      </c>
      <c r="AT32" s="33">
        <v>1040385</v>
      </c>
      <c r="AU32" s="33">
        <v>46814760</v>
      </c>
      <c r="AV32" s="33">
        <v>0</v>
      </c>
      <c r="AW32" s="33">
        <v>1183643702</v>
      </c>
      <c r="AX32" s="33">
        <v>548122167</v>
      </c>
      <c r="AY32" s="33">
        <v>60642332</v>
      </c>
      <c r="AZ32" s="33">
        <v>0</v>
      </c>
      <c r="BA32" s="33">
        <v>0</v>
      </c>
      <c r="BB32" s="33">
        <v>0</v>
      </c>
      <c r="BC32" s="33">
        <v>565090386</v>
      </c>
      <c r="BD32" s="33">
        <v>0</v>
      </c>
      <c r="BE32" s="33">
        <v>0</v>
      </c>
      <c r="BF32" s="33">
        <v>9788817</v>
      </c>
      <c r="BG32" s="33">
        <v>0</v>
      </c>
      <c r="BH32" s="33">
        <v>2562290042</v>
      </c>
      <c r="BI32" s="33">
        <v>2556392051</v>
      </c>
      <c r="BJ32" s="33">
        <v>707171245</v>
      </c>
      <c r="BK32" s="33">
        <v>1499707794</v>
      </c>
      <c r="BL32" s="33">
        <v>317985800</v>
      </c>
      <c r="BM32" s="33">
        <v>0</v>
      </c>
      <c r="BN32" s="33">
        <v>0</v>
      </c>
      <c r="BO32" s="33">
        <v>31527212</v>
      </c>
      <c r="BP32" s="33">
        <v>5897991</v>
      </c>
    </row>
    <row r="33" spans="2:68" x14ac:dyDescent="0.25">
      <c r="B33" s="5" t="s">
        <v>172</v>
      </c>
      <c r="C33" s="5" t="s">
        <v>174</v>
      </c>
      <c r="D33" s="6" t="s">
        <v>173</v>
      </c>
      <c r="E33" s="7" t="s">
        <v>727</v>
      </c>
      <c r="F33" s="8">
        <v>43921</v>
      </c>
      <c r="G33" s="33">
        <v>2058932285</v>
      </c>
      <c r="H33" s="33">
        <v>210369807</v>
      </c>
      <c r="I33" s="33">
        <v>210369807</v>
      </c>
      <c r="J33" s="33">
        <v>119489493</v>
      </c>
      <c r="K33" s="33">
        <v>20213</v>
      </c>
      <c r="L33" s="33">
        <v>4781273</v>
      </c>
      <c r="M33" s="33">
        <v>65042873</v>
      </c>
      <c r="N33" s="33">
        <v>4670053</v>
      </c>
      <c r="O33" s="33">
        <v>7087177</v>
      </c>
      <c r="P33" s="33">
        <v>0</v>
      </c>
      <c r="Q33" s="33">
        <v>9278725</v>
      </c>
      <c r="R33" s="33">
        <v>0</v>
      </c>
      <c r="S33" s="33">
        <v>1848562478</v>
      </c>
      <c r="T33" s="33">
        <v>3682</v>
      </c>
      <c r="U33" s="33">
        <v>1451968</v>
      </c>
      <c r="V33" s="33">
        <v>0</v>
      </c>
      <c r="W33" s="33">
        <v>0</v>
      </c>
      <c r="X33" s="33">
        <v>30279604</v>
      </c>
      <c r="Y33" s="33">
        <v>54589814</v>
      </c>
      <c r="Z33" s="33">
        <v>692357374</v>
      </c>
      <c r="AA33" s="33">
        <v>54181623</v>
      </c>
      <c r="AB33" s="33">
        <v>1011378356</v>
      </c>
      <c r="AC33" s="33">
        <v>0</v>
      </c>
      <c r="AD33" s="33">
        <v>0</v>
      </c>
      <c r="AE33" s="33">
        <v>0</v>
      </c>
      <c r="AF33" s="33">
        <v>0</v>
      </c>
      <c r="AG33" s="33">
        <v>4320057</v>
      </c>
      <c r="AH33" s="33">
        <v>0</v>
      </c>
      <c r="AJ33" s="33">
        <v>2058932285</v>
      </c>
      <c r="AK33" s="33">
        <v>899285045</v>
      </c>
      <c r="AL33" s="33">
        <v>143963474</v>
      </c>
      <c r="AM33" s="33">
        <v>143963474</v>
      </c>
      <c r="AN33" s="33">
        <v>74094079</v>
      </c>
      <c r="AO33" s="33">
        <v>1240143</v>
      </c>
      <c r="AP33" s="33">
        <v>34345046</v>
      </c>
      <c r="AQ33" s="33">
        <v>13908963</v>
      </c>
      <c r="AR33" s="33">
        <v>6813218</v>
      </c>
      <c r="AS33" s="33">
        <v>0</v>
      </c>
      <c r="AT33" s="33">
        <v>394464</v>
      </c>
      <c r="AU33" s="33">
        <v>13167561</v>
      </c>
      <c r="AV33" s="33">
        <v>0</v>
      </c>
      <c r="AW33" s="33">
        <v>755321571</v>
      </c>
      <c r="AX33" s="33">
        <v>380025401</v>
      </c>
      <c r="AY33" s="33">
        <v>2511940</v>
      </c>
      <c r="AZ33" s="33">
        <v>0</v>
      </c>
      <c r="BA33" s="33">
        <v>922061</v>
      </c>
      <c r="BB33" s="33">
        <v>0</v>
      </c>
      <c r="BC33" s="33">
        <v>367112809</v>
      </c>
      <c r="BD33" s="33">
        <v>0</v>
      </c>
      <c r="BE33" s="33">
        <v>3751337</v>
      </c>
      <c r="BF33" s="33">
        <v>998023</v>
      </c>
      <c r="BG33" s="33">
        <v>0</v>
      </c>
      <c r="BH33" s="33">
        <v>1159647240</v>
      </c>
      <c r="BI33" s="33">
        <v>727945212</v>
      </c>
      <c r="BJ33" s="33">
        <v>508257050</v>
      </c>
      <c r="BK33" s="33">
        <v>133401375</v>
      </c>
      <c r="BL33" s="33">
        <v>0</v>
      </c>
      <c r="BM33" s="33">
        <v>0</v>
      </c>
      <c r="BN33" s="33">
        <v>0</v>
      </c>
      <c r="BO33" s="33">
        <v>86286787</v>
      </c>
      <c r="BP33" s="33">
        <v>431702028</v>
      </c>
    </row>
    <row r="34" spans="2:68" x14ac:dyDescent="0.25">
      <c r="B34" s="5" t="s">
        <v>178</v>
      </c>
      <c r="C34" s="5" t="s">
        <v>16</v>
      </c>
      <c r="D34" s="6" t="s">
        <v>48</v>
      </c>
      <c r="E34" s="7" t="s">
        <v>733</v>
      </c>
      <c r="F34" s="8">
        <v>43921</v>
      </c>
      <c r="G34" s="33">
        <v>396783523.5</v>
      </c>
      <c r="H34" s="33">
        <v>239714475</v>
      </c>
      <c r="I34" s="33">
        <v>239714475</v>
      </c>
      <c r="J34" s="33">
        <v>51031890</v>
      </c>
      <c r="K34" s="33">
        <v>1507260.3</v>
      </c>
      <c r="L34" s="33">
        <v>4234038.9000000004</v>
      </c>
      <c r="M34" s="33">
        <v>73194794.400000006</v>
      </c>
      <c r="N34" s="33">
        <v>10643915.1</v>
      </c>
      <c r="O34" s="33">
        <v>85240182.299999997</v>
      </c>
      <c r="P34" s="33">
        <v>0</v>
      </c>
      <c r="Q34" s="33">
        <v>13862394</v>
      </c>
      <c r="R34" s="33">
        <v>0</v>
      </c>
      <c r="S34" s="33">
        <v>157069048.5</v>
      </c>
      <c r="T34" s="33">
        <v>0</v>
      </c>
      <c r="U34" s="33">
        <v>130330.2</v>
      </c>
      <c r="V34" s="33">
        <v>0</v>
      </c>
      <c r="W34" s="33">
        <v>0</v>
      </c>
      <c r="X34" s="33">
        <v>0</v>
      </c>
      <c r="Y34" s="33">
        <v>919928.1</v>
      </c>
      <c r="Z34" s="33">
        <v>7657322.4000000004</v>
      </c>
      <c r="AA34" s="33">
        <v>33927320.700000003</v>
      </c>
      <c r="AB34" s="33">
        <v>110135789.40000001</v>
      </c>
      <c r="AC34" s="33">
        <v>0</v>
      </c>
      <c r="AD34" s="33">
        <v>446000.1</v>
      </c>
      <c r="AE34" s="33">
        <v>2615913.2999999998</v>
      </c>
      <c r="AF34" s="33">
        <v>0</v>
      </c>
      <c r="AG34" s="33">
        <v>1236444.3</v>
      </c>
      <c r="AH34" s="33">
        <v>0</v>
      </c>
      <c r="AJ34" s="33">
        <v>396783523.5</v>
      </c>
      <c r="AK34" s="33">
        <v>241459545.59999999</v>
      </c>
      <c r="AL34" s="33">
        <v>183775737.59999999</v>
      </c>
      <c r="AM34" s="33">
        <v>183775737.59999999</v>
      </c>
      <c r="AN34" s="33">
        <v>18912266.100000001</v>
      </c>
      <c r="AO34" s="33">
        <v>1420091.4</v>
      </c>
      <c r="AP34" s="33">
        <v>127343607.3</v>
      </c>
      <c r="AQ34" s="33">
        <v>1301609.3999999999</v>
      </c>
      <c r="AR34" s="33">
        <v>21617887.199999999</v>
      </c>
      <c r="AS34" s="33">
        <v>2902809</v>
      </c>
      <c r="AT34" s="33">
        <v>2294319.2999999998</v>
      </c>
      <c r="AU34" s="33">
        <v>7983147.9000000004</v>
      </c>
      <c r="AV34" s="33">
        <v>0</v>
      </c>
      <c r="AW34" s="33">
        <v>57683808</v>
      </c>
      <c r="AX34" s="33">
        <v>46807160.399999999</v>
      </c>
      <c r="AY34" s="33">
        <v>827681.4</v>
      </c>
      <c r="AZ34" s="33">
        <v>0</v>
      </c>
      <c r="BA34" s="33">
        <v>0</v>
      </c>
      <c r="BB34" s="33">
        <v>0</v>
      </c>
      <c r="BC34" s="33">
        <v>7076760.5999999996</v>
      </c>
      <c r="BD34" s="33">
        <v>0</v>
      </c>
      <c r="BE34" s="33">
        <v>2020118.1</v>
      </c>
      <c r="BF34" s="33">
        <v>952087.5</v>
      </c>
      <c r="BG34" s="33">
        <v>0</v>
      </c>
      <c r="BH34" s="33">
        <v>155323977.90000001</v>
      </c>
      <c r="BI34" s="33">
        <v>154325343.90000001</v>
      </c>
      <c r="BJ34" s="33">
        <v>48340656</v>
      </c>
      <c r="BK34" s="33">
        <v>121850274</v>
      </c>
      <c r="BL34" s="33">
        <v>0</v>
      </c>
      <c r="BM34" s="33">
        <v>0</v>
      </c>
      <c r="BN34" s="33">
        <v>0</v>
      </c>
      <c r="BO34" s="33">
        <v>-15865586.1</v>
      </c>
      <c r="BP34" s="33">
        <v>998634</v>
      </c>
    </row>
    <row r="35" spans="2:68" x14ac:dyDescent="0.25">
      <c r="B35" s="5" t="s">
        <v>179</v>
      </c>
      <c r="C35" s="5" t="s">
        <v>181</v>
      </c>
      <c r="D35" s="6" t="s">
        <v>180</v>
      </c>
      <c r="E35" s="7" t="s">
        <v>731</v>
      </c>
      <c r="F35" s="8">
        <v>43921</v>
      </c>
      <c r="G35" s="33">
        <v>418388969</v>
      </c>
      <c r="H35" s="33">
        <v>143206378</v>
      </c>
      <c r="I35" s="33">
        <v>143206378</v>
      </c>
      <c r="J35" s="33">
        <v>17855804</v>
      </c>
      <c r="K35" s="33">
        <v>15897409</v>
      </c>
      <c r="L35" s="33">
        <v>2386014</v>
      </c>
      <c r="M35" s="33">
        <v>99292094</v>
      </c>
      <c r="N35" s="33">
        <v>14745</v>
      </c>
      <c r="O35" s="33">
        <v>5211425</v>
      </c>
      <c r="P35" s="33">
        <v>0</v>
      </c>
      <c r="Q35" s="33">
        <v>2548887</v>
      </c>
      <c r="R35" s="33">
        <v>0</v>
      </c>
      <c r="S35" s="33">
        <v>275182591</v>
      </c>
      <c r="T35" s="33">
        <v>247409</v>
      </c>
      <c r="U35" s="33">
        <v>684381</v>
      </c>
      <c r="V35" s="33">
        <v>0</v>
      </c>
      <c r="W35" s="33">
        <v>0</v>
      </c>
      <c r="X35" s="33">
        <v>0</v>
      </c>
      <c r="Y35" s="33">
        <v>0</v>
      </c>
      <c r="Z35" s="33">
        <v>9666902</v>
      </c>
      <c r="AA35" s="33">
        <v>0</v>
      </c>
      <c r="AB35" s="33">
        <v>233136401</v>
      </c>
      <c r="AC35" s="33">
        <v>0</v>
      </c>
      <c r="AD35" s="33">
        <v>0</v>
      </c>
      <c r="AE35" s="33">
        <v>3996295</v>
      </c>
      <c r="AF35" s="33">
        <v>0</v>
      </c>
      <c r="AG35" s="33">
        <v>27451203</v>
      </c>
      <c r="AH35" s="33">
        <v>0</v>
      </c>
      <c r="AJ35" s="33">
        <v>418388969</v>
      </c>
      <c r="AK35" s="33">
        <v>273200069</v>
      </c>
      <c r="AL35" s="33">
        <v>59722355</v>
      </c>
      <c r="AM35" s="33">
        <v>59722355</v>
      </c>
      <c r="AN35" s="33">
        <v>245942</v>
      </c>
      <c r="AO35" s="33">
        <v>1331767</v>
      </c>
      <c r="AP35" s="33">
        <v>52610248</v>
      </c>
      <c r="AQ35" s="33">
        <v>0</v>
      </c>
      <c r="AR35" s="33">
        <v>2499061</v>
      </c>
      <c r="AS35" s="33">
        <v>0</v>
      </c>
      <c r="AT35" s="33">
        <v>0</v>
      </c>
      <c r="AU35" s="33">
        <v>3035337</v>
      </c>
      <c r="AV35" s="33">
        <v>0</v>
      </c>
      <c r="AW35" s="33">
        <v>213477714</v>
      </c>
      <c r="AX35" s="33">
        <v>200182220</v>
      </c>
      <c r="AY35" s="33">
        <v>4621261</v>
      </c>
      <c r="AZ35" s="33">
        <v>0</v>
      </c>
      <c r="BA35" s="33">
        <v>0</v>
      </c>
      <c r="BB35" s="33">
        <v>0</v>
      </c>
      <c r="BC35" s="33">
        <v>6713906</v>
      </c>
      <c r="BD35" s="33">
        <v>0</v>
      </c>
      <c r="BE35" s="33">
        <v>1960327</v>
      </c>
      <c r="BF35" s="33">
        <v>0</v>
      </c>
      <c r="BG35" s="33">
        <v>0</v>
      </c>
      <c r="BH35" s="33">
        <v>145188900</v>
      </c>
      <c r="BI35" s="33">
        <v>142952761</v>
      </c>
      <c r="BJ35" s="33">
        <v>85957821</v>
      </c>
      <c r="BK35" s="33">
        <v>56853322</v>
      </c>
      <c r="BL35" s="33">
        <v>146295</v>
      </c>
      <c r="BM35" s="33">
        <v>0</v>
      </c>
      <c r="BN35" s="33">
        <v>0</v>
      </c>
      <c r="BO35" s="33">
        <v>-4677</v>
      </c>
      <c r="BP35" s="33">
        <v>2236139</v>
      </c>
    </row>
    <row r="36" spans="2:68" x14ac:dyDescent="0.25">
      <c r="B36" s="5" t="s">
        <v>182</v>
      </c>
      <c r="C36" s="5" t="s">
        <v>184</v>
      </c>
      <c r="D36" s="6" t="s">
        <v>183</v>
      </c>
      <c r="E36" s="7" t="s">
        <v>730</v>
      </c>
      <c r="F36" s="8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</row>
    <row r="37" spans="2:68" x14ac:dyDescent="0.25">
      <c r="B37" s="5" t="s">
        <v>185</v>
      </c>
      <c r="C37" s="5" t="s">
        <v>187</v>
      </c>
      <c r="D37" s="6" t="s">
        <v>186</v>
      </c>
      <c r="E37" s="7" t="s">
        <v>736</v>
      </c>
      <c r="F37" s="8">
        <v>43921</v>
      </c>
      <c r="G37" s="33">
        <v>866333</v>
      </c>
      <c r="H37" s="33">
        <v>15765</v>
      </c>
      <c r="I37" s="33">
        <v>15765</v>
      </c>
      <c r="J37" s="33">
        <v>0</v>
      </c>
      <c r="K37" s="33">
        <v>15729</v>
      </c>
      <c r="L37" s="33">
        <v>0</v>
      </c>
      <c r="M37" s="33">
        <v>0</v>
      </c>
      <c r="N37" s="33">
        <v>0</v>
      </c>
      <c r="O37" s="33">
        <v>0</v>
      </c>
      <c r="P37" s="33">
        <v>0</v>
      </c>
      <c r="Q37" s="33">
        <v>36</v>
      </c>
      <c r="R37" s="33">
        <v>0</v>
      </c>
      <c r="S37" s="33">
        <v>850568</v>
      </c>
      <c r="T37" s="33">
        <v>0</v>
      </c>
      <c r="U37" s="33">
        <v>0</v>
      </c>
      <c r="V37" s="33">
        <v>850568</v>
      </c>
      <c r="W37" s="33">
        <v>0</v>
      </c>
      <c r="X37" s="33">
        <v>0</v>
      </c>
      <c r="Y37" s="33">
        <v>0</v>
      </c>
      <c r="Z37" s="33">
        <v>0</v>
      </c>
      <c r="AA37" s="33">
        <v>0</v>
      </c>
      <c r="AB37" s="33">
        <v>0</v>
      </c>
      <c r="AC37" s="33">
        <v>0</v>
      </c>
      <c r="AD37" s="33">
        <v>0</v>
      </c>
      <c r="AE37" s="33">
        <v>0</v>
      </c>
      <c r="AF37" s="33">
        <v>0</v>
      </c>
      <c r="AG37" s="33">
        <v>0</v>
      </c>
      <c r="AH37" s="33">
        <v>0</v>
      </c>
      <c r="AJ37" s="33">
        <v>866333</v>
      </c>
      <c r="AK37" s="33">
        <v>329629</v>
      </c>
      <c r="AL37" s="33">
        <v>1904</v>
      </c>
      <c r="AM37" s="33">
        <v>1904</v>
      </c>
      <c r="AN37" s="33">
        <v>0</v>
      </c>
      <c r="AO37" s="33">
        <v>0</v>
      </c>
      <c r="AP37" s="33">
        <v>1904</v>
      </c>
      <c r="AQ37" s="33">
        <v>0</v>
      </c>
      <c r="AR37" s="33">
        <v>0</v>
      </c>
      <c r="AS37" s="33">
        <v>0</v>
      </c>
      <c r="AT37" s="33">
        <v>0</v>
      </c>
      <c r="AU37" s="33">
        <v>0</v>
      </c>
      <c r="AV37" s="33">
        <v>0</v>
      </c>
      <c r="AW37" s="33">
        <v>327725</v>
      </c>
      <c r="AX37" s="33">
        <v>0</v>
      </c>
      <c r="AY37" s="33">
        <v>0</v>
      </c>
      <c r="AZ37" s="33">
        <v>0</v>
      </c>
      <c r="BA37" s="33">
        <v>76365</v>
      </c>
      <c r="BB37" s="33">
        <v>247392</v>
      </c>
      <c r="BC37" s="33">
        <v>3968</v>
      </c>
      <c r="BD37" s="33">
        <v>0</v>
      </c>
      <c r="BE37" s="33">
        <v>0</v>
      </c>
      <c r="BF37" s="33">
        <v>0</v>
      </c>
      <c r="BG37" s="33">
        <v>0</v>
      </c>
      <c r="BH37" s="33">
        <v>536704</v>
      </c>
      <c r="BI37" s="33">
        <v>536704</v>
      </c>
      <c r="BJ37" s="33">
        <v>25928</v>
      </c>
      <c r="BK37" s="33">
        <v>510776</v>
      </c>
      <c r="BL37" s="33">
        <v>0</v>
      </c>
      <c r="BM37" s="33">
        <v>0</v>
      </c>
      <c r="BN37" s="33">
        <v>0</v>
      </c>
      <c r="BO37" s="33">
        <v>0</v>
      </c>
      <c r="BP37" s="33">
        <v>0</v>
      </c>
    </row>
    <row r="38" spans="2:68" x14ac:dyDescent="0.25">
      <c r="B38" s="5" t="s">
        <v>191</v>
      </c>
      <c r="C38" s="5" t="s">
        <v>193</v>
      </c>
      <c r="D38" s="6" t="s">
        <v>192</v>
      </c>
      <c r="E38" s="7" t="s">
        <v>733</v>
      </c>
      <c r="F38" s="8">
        <v>43921</v>
      </c>
      <c r="G38" s="33">
        <v>879757472</v>
      </c>
      <c r="H38" s="33">
        <v>213491055</v>
      </c>
      <c r="I38" s="33">
        <v>210025438</v>
      </c>
      <c r="J38" s="33">
        <v>61336044</v>
      </c>
      <c r="K38" s="33">
        <v>0</v>
      </c>
      <c r="L38" s="33">
        <v>3659370</v>
      </c>
      <c r="M38" s="33">
        <v>53329412</v>
      </c>
      <c r="N38" s="33">
        <v>506175</v>
      </c>
      <c r="O38" s="33">
        <v>90373473</v>
      </c>
      <c r="P38" s="33">
        <v>0</v>
      </c>
      <c r="Q38" s="33">
        <v>820964</v>
      </c>
      <c r="R38" s="33">
        <v>3465617</v>
      </c>
      <c r="S38" s="33">
        <v>666266417</v>
      </c>
      <c r="T38" s="33">
        <v>0</v>
      </c>
      <c r="U38" s="33">
        <v>914648</v>
      </c>
      <c r="V38" s="33">
        <v>0</v>
      </c>
      <c r="W38" s="33">
        <v>0</v>
      </c>
      <c r="X38" s="33">
        <v>551902</v>
      </c>
      <c r="Y38" s="33">
        <v>50340692</v>
      </c>
      <c r="Z38" s="33">
        <v>4584604</v>
      </c>
      <c r="AA38" s="33">
        <v>144477536</v>
      </c>
      <c r="AB38" s="33">
        <v>425504204</v>
      </c>
      <c r="AC38" s="33">
        <v>0</v>
      </c>
      <c r="AD38" s="33">
        <v>1411788</v>
      </c>
      <c r="AE38" s="33">
        <v>3499627</v>
      </c>
      <c r="AF38" s="33">
        <v>0</v>
      </c>
      <c r="AG38" s="33">
        <v>34981416</v>
      </c>
      <c r="AH38" s="33">
        <v>0</v>
      </c>
      <c r="AJ38" s="33">
        <v>879757472</v>
      </c>
      <c r="AK38" s="33">
        <v>455882736</v>
      </c>
      <c r="AL38" s="33">
        <v>184197630</v>
      </c>
      <c r="AM38" s="33">
        <v>184197630</v>
      </c>
      <c r="AN38" s="33">
        <v>30126799</v>
      </c>
      <c r="AO38" s="33">
        <v>2003137</v>
      </c>
      <c r="AP38" s="33">
        <v>128258493</v>
      </c>
      <c r="AQ38" s="33">
        <v>8623166</v>
      </c>
      <c r="AR38" s="33">
        <v>0</v>
      </c>
      <c r="AS38" s="33">
        <v>37112</v>
      </c>
      <c r="AT38" s="33">
        <v>6628596</v>
      </c>
      <c r="AU38" s="33">
        <v>8520327</v>
      </c>
      <c r="AV38" s="33">
        <v>0</v>
      </c>
      <c r="AW38" s="33">
        <v>271685106</v>
      </c>
      <c r="AX38" s="33">
        <v>245456213</v>
      </c>
      <c r="AY38" s="33">
        <v>1674346</v>
      </c>
      <c r="AZ38" s="33">
        <v>0</v>
      </c>
      <c r="BA38" s="33">
        <v>0</v>
      </c>
      <c r="BB38" s="33">
        <v>0</v>
      </c>
      <c r="BC38" s="33">
        <v>0</v>
      </c>
      <c r="BD38" s="33">
        <v>0</v>
      </c>
      <c r="BE38" s="33">
        <v>24554547</v>
      </c>
      <c r="BF38" s="33">
        <v>0</v>
      </c>
      <c r="BG38" s="33">
        <v>0</v>
      </c>
      <c r="BH38" s="33">
        <v>423874736</v>
      </c>
      <c r="BI38" s="33">
        <v>423861566</v>
      </c>
      <c r="BJ38" s="33">
        <v>160519729</v>
      </c>
      <c r="BK38" s="33">
        <v>204648188</v>
      </c>
      <c r="BL38" s="33">
        <v>0</v>
      </c>
      <c r="BM38" s="33">
        <v>0</v>
      </c>
      <c r="BN38" s="33">
        <v>0</v>
      </c>
      <c r="BO38" s="33">
        <v>58693649</v>
      </c>
      <c r="BP38" s="33">
        <v>13170</v>
      </c>
    </row>
    <row r="39" spans="2:68" x14ac:dyDescent="0.25">
      <c r="B39" s="5" t="s">
        <v>194</v>
      </c>
      <c r="C39" s="5" t="s">
        <v>195</v>
      </c>
      <c r="D39" s="6" t="s">
        <v>192</v>
      </c>
      <c r="E39" s="7" t="s">
        <v>733</v>
      </c>
      <c r="F39" s="8">
        <v>43921</v>
      </c>
      <c r="G39" s="33">
        <v>879757472</v>
      </c>
      <c r="H39" s="33">
        <v>213491055</v>
      </c>
      <c r="I39" s="33">
        <v>210025438</v>
      </c>
      <c r="J39" s="33">
        <v>61336044</v>
      </c>
      <c r="K39" s="33">
        <v>0</v>
      </c>
      <c r="L39" s="33">
        <v>3659370</v>
      </c>
      <c r="M39" s="33">
        <v>53329412</v>
      </c>
      <c r="N39" s="33">
        <v>506175</v>
      </c>
      <c r="O39" s="33">
        <v>90373473</v>
      </c>
      <c r="P39" s="33">
        <v>0</v>
      </c>
      <c r="Q39" s="33">
        <v>820964</v>
      </c>
      <c r="R39" s="33">
        <v>3465617</v>
      </c>
      <c r="S39" s="33">
        <v>666266417</v>
      </c>
      <c r="T39" s="33">
        <v>0</v>
      </c>
      <c r="U39" s="33">
        <v>914648</v>
      </c>
      <c r="V39" s="33">
        <v>0</v>
      </c>
      <c r="W39" s="33">
        <v>0</v>
      </c>
      <c r="X39" s="33">
        <v>551902</v>
      </c>
      <c r="Y39" s="33">
        <v>50340692</v>
      </c>
      <c r="Z39" s="33">
        <v>4584604</v>
      </c>
      <c r="AA39" s="33">
        <v>144477536</v>
      </c>
      <c r="AB39" s="33">
        <v>425504204</v>
      </c>
      <c r="AC39" s="33">
        <v>0</v>
      </c>
      <c r="AD39" s="33">
        <v>1411788</v>
      </c>
      <c r="AE39" s="33">
        <v>3499627</v>
      </c>
      <c r="AF39" s="33">
        <v>0</v>
      </c>
      <c r="AG39" s="33">
        <v>34981416</v>
      </c>
      <c r="AH39" s="33">
        <v>0</v>
      </c>
      <c r="AJ39" s="33">
        <v>879757472</v>
      </c>
      <c r="AK39" s="33">
        <v>455882736</v>
      </c>
      <c r="AL39" s="33">
        <v>184197630</v>
      </c>
      <c r="AM39" s="33">
        <v>184197630</v>
      </c>
      <c r="AN39" s="33">
        <v>30126799</v>
      </c>
      <c r="AO39" s="33">
        <v>2003137</v>
      </c>
      <c r="AP39" s="33">
        <v>128258493</v>
      </c>
      <c r="AQ39" s="33">
        <v>8623166</v>
      </c>
      <c r="AR39" s="33">
        <v>0</v>
      </c>
      <c r="AS39" s="33">
        <v>37112</v>
      </c>
      <c r="AT39" s="33">
        <v>6628596</v>
      </c>
      <c r="AU39" s="33">
        <v>8520327</v>
      </c>
      <c r="AV39" s="33">
        <v>0</v>
      </c>
      <c r="AW39" s="33">
        <v>271685106</v>
      </c>
      <c r="AX39" s="33">
        <v>245456213</v>
      </c>
      <c r="AY39" s="33">
        <v>1674346</v>
      </c>
      <c r="AZ39" s="33">
        <v>0</v>
      </c>
      <c r="BA39" s="33">
        <v>0</v>
      </c>
      <c r="BB39" s="33">
        <v>0</v>
      </c>
      <c r="BC39" s="33">
        <v>0</v>
      </c>
      <c r="BD39" s="33">
        <v>0</v>
      </c>
      <c r="BE39" s="33">
        <v>24554547</v>
      </c>
      <c r="BF39" s="33">
        <v>0</v>
      </c>
      <c r="BG39" s="33">
        <v>0</v>
      </c>
      <c r="BH39" s="33">
        <v>423874736</v>
      </c>
      <c r="BI39" s="33">
        <v>423861566</v>
      </c>
      <c r="BJ39" s="33">
        <v>160519729</v>
      </c>
      <c r="BK39" s="33">
        <v>204648188</v>
      </c>
      <c r="BL39" s="33">
        <v>0</v>
      </c>
      <c r="BM39" s="33">
        <v>0</v>
      </c>
      <c r="BN39" s="33">
        <v>0</v>
      </c>
      <c r="BO39" s="33">
        <v>58693649</v>
      </c>
      <c r="BP39" s="33">
        <v>13170</v>
      </c>
    </row>
    <row r="40" spans="2:68" x14ac:dyDescent="0.25">
      <c r="B40" s="5" t="s">
        <v>196</v>
      </c>
      <c r="C40" s="5" t="s">
        <v>198</v>
      </c>
      <c r="D40" s="6" t="s">
        <v>197</v>
      </c>
      <c r="E40" s="7" t="s">
        <v>727</v>
      </c>
      <c r="F40" s="8">
        <v>43921</v>
      </c>
      <c r="G40" s="33">
        <v>5806883218.5039997</v>
      </c>
      <c r="H40" s="33">
        <v>1111507569.9000001</v>
      </c>
      <c r="I40" s="33">
        <v>1111507569.9000001</v>
      </c>
      <c r="J40" s="33">
        <v>500575448.10000002</v>
      </c>
      <c r="K40" s="33">
        <v>329297868.89999998</v>
      </c>
      <c r="L40" s="33">
        <v>13903862.699999999</v>
      </c>
      <c r="M40" s="33">
        <v>212381523.90000001</v>
      </c>
      <c r="N40" s="33">
        <v>687195.6</v>
      </c>
      <c r="O40" s="33">
        <v>35381264.100000001</v>
      </c>
      <c r="P40" s="33">
        <v>0</v>
      </c>
      <c r="Q40" s="33">
        <v>19280406.600000001</v>
      </c>
      <c r="R40" s="33">
        <v>0</v>
      </c>
      <c r="S40" s="33">
        <v>4695375648.6000004</v>
      </c>
      <c r="T40" s="33">
        <v>70242.899999999994</v>
      </c>
      <c r="U40" s="33">
        <v>33241817.699999999</v>
      </c>
      <c r="V40" s="33">
        <v>34848095.100000001</v>
      </c>
      <c r="W40" s="33">
        <v>0</v>
      </c>
      <c r="X40" s="33">
        <v>0</v>
      </c>
      <c r="Y40" s="33">
        <v>22082505.899999999</v>
      </c>
      <c r="Z40" s="33">
        <v>105173086.2</v>
      </c>
      <c r="AA40" s="33">
        <v>0</v>
      </c>
      <c r="AB40" s="33">
        <v>4472841909.9040003</v>
      </c>
      <c r="AC40" s="33">
        <v>0</v>
      </c>
      <c r="AD40" s="33">
        <v>0</v>
      </c>
      <c r="AE40" s="33">
        <v>0</v>
      </c>
      <c r="AF40" s="33">
        <v>0</v>
      </c>
      <c r="AG40" s="33">
        <v>27117990.899999999</v>
      </c>
      <c r="AH40" s="33">
        <v>0</v>
      </c>
      <c r="AJ40" s="33">
        <v>5806883218.5039997</v>
      </c>
      <c r="AK40" s="33">
        <v>2618782257</v>
      </c>
      <c r="AL40" s="33">
        <v>291792391.80000001</v>
      </c>
      <c r="AM40" s="33">
        <v>291792391.80000001</v>
      </c>
      <c r="AN40" s="33">
        <v>77907839.099999994</v>
      </c>
      <c r="AO40" s="33">
        <v>8158332</v>
      </c>
      <c r="AP40" s="33">
        <v>121835040.59999999</v>
      </c>
      <c r="AQ40" s="33">
        <v>3845587.2</v>
      </c>
      <c r="AR40" s="33">
        <v>28466993.100000001</v>
      </c>
      <c r="AS40" s="33">
        <v>27218700.600000001</v>
      </c>
      <c r="AT40" s="33">
        <v>8881072.1999999993</v>
      </c>
      <c r="AU40" s="33">
        <v>15478827</v>
      </c>
      <c r="AV40" s="33">
        <v>0</v>
      </c>
      <c r="AW40" s="33">
        <v>2326989865.1999998</v>
      </c>
      <c r="AX40" s="33">
        <v>1342161557.0999999</v>
      </c>
      <c r="AY40" s="33">
        <v>111772533.59999999</v>
      </c>
      <c r="AZ40" s="33">
        <v>15185160.9</v>
      </c>
      <c r="BA40" s="33">
        <v>0</v>
      </c>
      <c r="BB40" s="33">
        <v>30140128.199999999</v>
      </c>
      <c r="BC40" s="33">
        <v>784647045</v>
      </c>
      <c r="BD40" s="33">
        <v>0</v>
      </c>
      <c r="BE40" s="33">
        <v>25178271.300000001</v>
      </c>
      <c r="BF40" s="33">
        <v>17905169.100000001</v>
      </c>
      <c r="BG40" s="33">
        <v>0</v>
      </c>
      <c r="BH40" s="33">
        <v>3188100961.5</v>
      </c>
      <c r="BI40" s="33">
        <v>3022139838.9000001</v>
      </c>
      <c r="BJ40" s="33">
        <v>1085627715.9000001</v>
      </c>
      <c r="BK40" s="33">
        <v>1277443303.5</v>
      </c>
      <c r="BL40" s="33">
        <v>44511148.5</v>
      </c>
      <c r="BM40" s="33">
        <v>0</v>
      </c>
      <c r="BN40" s="33">
        <v>0</v>
      </c>
      <c r="BO40" s="33">
        <v>614557671</v>
      </c>
      <c r="BP40" s="33">
        <v>165961122.59999999</v>
      </c>
    </row>
    <row r="41" spans="2:68" x14ac:dyDescent="0.25">
      <c r="B41" s="5" t="s">
        <v>199</v>
      </c>
      <c r="C41" s="5" t="s">
        <v>201</v>
      </c>
      <c r="D41" s="6" t="s">
        <v>200</v>
      </c>
      <c r="E41" s="7" t="s">
        <v>736</v>
      </c>
      <c r="F41" s="8">
        <v>37621</v>
      </c>
      <c r="G41" s="33">
        <v>1106464</v>
      </c>
      <c r="H41" s="33">
        <v>831338</v>
      </c>
      <c r="I41" s="33"/>
      <c r="J41" s="33">
        <v>64275</v>
      </c>
      <c r="K41" s="33"/>
      <c r="L41" s="33"/>
      <c r="M41" s="33">
        <v>15498</v>
      </c>
      <c r="N41" s="33">
        <v>458016</v>
      </c>
      <c r="O41" s="33">
        <v>0</v>
      </c>
      <c r="P41" s="33"/>
      <c r="Q41" s="33"/>
      <c r="R41" s="33"/>
      <c r="S41" s="33"/>
      <c r="T41" s="33"/>
      <c r="U41" s="33"/>
      <c r="V41" s="33"/>
      <c r="W41" s="33"/>
      <c r="X41" s="33">
        <v>236720</v>
      </c>
      <c r="Y41" s="33"/>
      <c r="Z41" s="33"/>
      <c r="AA41" s="33"/>
      <c r="AB41" s="33">
        <v>37827</v>
      </c>
      <c r="AC41" s="33"/>
      <c r="AD41" s="33"/>
      <c r="AE41" s="33"/>
      <c r="AF41" s="33"/>
      <c r="AG41" s="33">
        <v>0</v>
      </c>
      <c r="AH41" s="33"/>
      <c r="AJ41" s="33">
        <v>1106464</v>
      </c>
      <c r="AK41" s="33"/>
      <c r="AL41" s="33">
        <v>509774</v>
      </c>
      <c r="AM41" s="33"/>
      <c r="AN41" s="33"/>
      <c r="AO41" s="33"/>
      <c r="AP41" s="33"/>
      <c r="AQ41" s="33">
        <v>0</v>
      </c>
      <c r="AR41" s="33"/>
      <c r="AS41" s="33">
        <v>7160</v>
      </c>
      <c r="AT41" s="33"/>
      <c r="AU41" s="33"/>
      <c r="AV41" s="33"/>
      <c r="AW41" s="33">
        <v>0</v>
      </c>
      <c r="AX41" s="33"/>
      <c r="AY41" s="33"/>
      <c r="AZ41" s="33"/>
      <c r="BA41" s="33">
        <v>0</v>
      </c>
      <c r="BB41" s="33"/>
      <c r="BC41" s="33"/>
      <c r="BD41" s="33"/>
      <c r="BE41" s="33"/>
      <c r="BF41" s="33"/>
      <c r="BG41" s="33"/>
      <c r="BH41" s="33"/>
      <c r="BI41" s="33">
        <v>596690</v>
      </c>
      <c r="BJ41" s="33">
        <v>345128</v>
      </c>
      <c r="BK41" s="33">
        <v>-551</v>
      </c>
      <c r="BL41" s="33"/>
      <c r="BM41" s="33"/>
      <c r="BN41" s="33"/>
      <c r="BO41" s="33"/>
      <c r="BP41" s="33">
        <v>0</v>
      </c>
    </row>
    <row r="42" spans="2:68" x14ac:dyDescent="0.25">
      <c r="B42" s="5" t="s">
        <v>202</v>
      </c>
      <c r="C42" s="5" t="s">
        <v>204</v>
      </c>
      <c r="D42" s="6" t="s">
        <v>203</v>
      </c>
      <c r="E42" s="7" t="s">
        <v>737</v>
      </c>
      <c r="F42" s="8">
        <v>39082</v>
      </c>
      <c r="G42" s="33">
        <v>1054630</v>
      </c>
      <c r="H42" s="33">
        <v>36219</v>
      </c>
      <c r="I42" s="33"/>
      <c r="J42" s="33">
        <v>2631</v>
      </c>
      <c r="K42" s="33"/>
      <c r="L42" s="33"/>
      <c r="M42" s="33">
        <v>0</v>
      </c>
      <c r="N42" s="33">
        <v>0</v>
      </c>
      <c r="O42" s="33">
        <v>0</v>
      </c>
      <c r="P42" s="33"/>
      <c r="Q42" s="33"/>
      <c r="R42" s="33"/>
      <c r="S42" s="33"/>
      <c r="T42" s="33"/>
      <c r="U42" s="33"/>
      <c r="V42" s="33"/>
      <c r="W42" s="33"/>
      <c r="X42" s="33">
        <v>0</v>
      </c>
      <c r="Y42" s="33"/>
      <c r="Z42" s="33"/>
      <c r="AA42" s="33"/>
      <c r="AB42" s="33">
        <v>1018411</v>
      </c>
      <c r="AC42" s="33"/>
      <c r="AD42" s="33"/>
      <c r="AE42" s="33"/>
      <c r="AF42" s="33"/>
      <c r="AG42" s="33">
        <v>0</v>
      </c>
      <c r="AH42" s="33"/>
      <c r="AJ42" s="33">
        <v>1054630</v>
      </c>
      <c r="AK42" s="33"/>
      <c r="AL42" s="33">
        <v>334399</v>
      </c>
      <c r="AM42" s="33"/>
      <c r="AN42" s="33"/>
      <c r="AO42" s="33"/>
      <c r="AP42" s="33"/>
      <c r="AQ42" s="33">
        <v>219231</v>
      </c>
      <c r="AR42" s="33"/>
      <c r="AS42" s="33">
        <v>4117</v>
      </c>
      <c r="AT42" s="33"/>
      <c r="AU42" s="33"/>
      <c r="AV42" s="33"/>
      <c r="AW42" s="33">
        <v>424728</v>
      </c>
      <c r="AX42" s="33"/>
      <c r="AY42" s="33"/>
      <c r="AZ42" s="33"/>
      <c r="BA42" s="33">
        <v>0</v>
      </c>
      <c r="BB42" s="33"/>
      <c r="BC42" s="33"/>
      <c r="BD42" s="33"/>
      <c r="BE42" s="33"/>
      <c r="BF42" s="33"/>
      <c r="BG42" s="33"/>
      <c r="BH42" s="33"/>
      <c r="BI42" s="33">
        <v>295503</v>
      </c>
      <c r="BJ42" s="33">
        <v>301647</v>
      </c>
      <c r="BK42" s="33">
        <v>-14873</v>
      </c>
      <c r="BL42" s="33"/>
      <c r="BM42" s="33"/>
      <c r="BN42" s="33"/>
      <c r="BO42" s="33"/>
      <c r="BP42" s="33">
        <v>0</v>
      </c>
    </row>
    <row r="43" spans="2:68" x14ac:dyDescent="0.25">
      <c r="B43" s="5" t="s">
        <v>208</v>
      </c>
      <c r="C43" s="5" t="s">
        <v>210</v>
      </c>
      <c r="D43" s="6" t="s">
        <v>209</v>
      </c>
      <c r="E43" s="7" t="s">
        <v>729</v>
      </c>
      <c r="F43" s="8">
        <v>43921</v>
      </c>
      <c r="G43" s="33">
        <v>283421432</v>
      </c>
      <c r="H43" s="33">
        <v>195756798</v>
      </c>
      <c r="I43" s="33">
        <v>195617708</v>
      </c>
      <c r="J43" s="33">
        <v>9436798</v>
      </c>
      <c r="K43" s="33">
        <v>4785615</v>
      </c>
      <c r="L43" s="33">
        <v>5594792</v>
      </c>
      <c r="M43" s="33">
        <v>117442838</v>
      </c>
      <c r="N43" s="33">
        <v>679818</v>
      </c>
      <c r="O43" s="33">
        <v>56036231</v>
      </c>
      <c r="P43" s="33">
        <v>0</v>
      </c>
      <c r="Q43" s="33">
        <v>1641616</v>
      </c>
      <c r="R43" s="33">
        <v>139090</v>
      </c>
      <c r="S43" s="33">
        <v>87664634</v>
      </c>
      <c r="T43" s="33">
        <v>39085</v>
      </c>
      <c r="U43" s="33">
        <v>430421</v>
      </c>
      <c r="V43" s="33">
        <v>3420882</v>
      </c>
      <c r="W43" s="33">
        <v>0</v>
      </c>
      <c r="X43" s="33">
        <v>0</v>
      </c>
      <c r="Y43" s="33">
        <v>0</v>
      </c>
      <c r="Z43" s="33">
        <v>1451895</v>
      </c>
      <c r="AA43" s="33">
        <v>0</v>
      </c>
      <c r="AB43" s="33">
        <v>65542908</v>
      </c>
      <c r="AC43" s="33">
        <v>0</v>
      </c>
      <c r="AD43" s="33">
        <v>0</v>
      </c>
      <c r="AE43" s="33">
        <v>0</v>
      </c>
      <c r="AF43" s="33">
        <v>0</v>
      </c>
      <c r="AG43" s="33">
        <v>16779443</v>
      </c>
      <c r="AH43" s="33">
        <v>0</v>
      </c>
      <c r="AJ43" s="33">
        <v>283421432</v>
      </c>
      <c r="AK43" s="33">
        <v>241732928</v>
      </c>
      <c r="AL43" s="33">
        <v>138930457</v>
      </c>
      <c r="AM43" s="33">
        <v>138930457</v>
      </c>
      <c r="AN43" s="33">
        <v>53599748</v>
      </c>
      <c r="AO43" s="33">
        <v>0</v>
      </c>
      <c r="AP43" s="33">
        <v>83220679</v>
      </c>
      <c r="AQ43" s="33">
        <v>0</v>
      </c>
      <c r="AR43" s="33">
        <v>451523</v>
      </c>
      <c r="AS43" s="33">
        <v>402711</v>
      </c>
      <c r="AT43" s="33">
        <v>973210</v>
      </c>
      <c r="AU43" s="33">
        <v>282586</v>
      </c>
      <c r="AV43" s="33">
        <v>0</v>
      </c>
      <c r="AW43" s="33">
        <v>102802471</v>
      </c>
      <c r="AX43" s="33">
        <v>97937131</v>
      </c>
      <c r="AY43" s="33">
        <v>0</v>
      </c>
      <c r="AZ43" s="33">
        <v>0</v>
      </c>
      <c r="BA43" s="33">
        <v>0</v>
      </c>
      <c r="BB43" s="33">
        <v>0</v>
      </c>
      <c r="BC43" s="33">
        <v>4865340</v>
      </c>
      <c r="BD43" s="33">
        <v>0</v>
      </c>
      <c r="BE43" s="33">
        <v>0</v>
      </c>
      <c r="BF43" s="33">
        <v>0</v>
      </c>
      <c r="BG43" s="33">
        <v>0</v>
      </c>
      <c r="BH43" s="33">
        <v>41688504</v>
      </c>
      <c r="BI43" s="33">
        <v>41688504</v>
      </c>
      <c r="BJ43" s="33">
        <v>46204658</v>
      </c>
      <c r="BK43" s="33">
        <v>-16787930</v>
      </c>
      <c r="BL43" s="33">
        <v>0</v>
      </c>
      <c r="BM43" s="33">
        <v>0</v>
      </c>
      <c r="BN43" s="33">
        <v>0</v>
      </c>
      <c r="BO43" s="33">
        <v>12271776</v>
      </c>
      <c r="BP43" s="33">
        <v>0</v>
      </c>
    </row>
    <row r="44" spans="2:68" x14ac:dyDescent="0.25">
      <c r="B44" s="5" t="s">
        <v>211</v>
      </c>
      <c r="C44" s="5" t="s">
        <v>17</v>
      </c>
      <c r="D44" s="6" t="s">
        <v>49</v>
      </c>
      <c r="E44" s="7" t="s">
        <v>733</v>
      </c>
      <c r="F44" s="8">
        <v>43921</v>
      </c>
      <c r="G44" s="33">
        <v>2396689074</v>
      </c>
      <c r="H44" s="33">
        <v>792555603</v>
      </c>
      <c r="I44" s="33">
        <v>792120438</v>
      </c>
      <c r="J44" s="33">
        <v>222073221</v>
      </c>
      <c r="K44" s="33">
        <v>11780755</v>
      </c>
      <c r="L44" s="33">
        <v>22885603</v>
      </c>
      <c r="M44" s="33">
        <v>255770962</v>
      </c>
      <c r="N44" s="33">
        <v>4752210</v>
      </c>
      <c r="O44" s="33">
        <v>249594033</v>
      </c>
      <c r="P44" s="33">
        <v>2998018</v>
      </c>
      <c r="Q44" s="33">
        <v>22265636</v>
      </c>
      <c r="R44" s="33">
        <v>435165</v>
      </c>
      <c r="S44" s="33">
        <v>1604133471</v>
      </c>
      <c r="T44" s="33">
        <v>5204540</v>
      </c>
      <c r="U44" s="33">
        <v>6673609</v>
      </c>
      <c r="V44" s="33">
        <v>3263819</v>
      </c>
      <c r="W44" s="33">
        <v>0</v>
      </c>
      <c r="X44" s="33">
        <v>88584</v>
      </c>
      <c r="Y44" s="33">
        <v>131167486</v>
      </c>
      <c r="Z44" s="33">
        <v>135061491</v>
      </c>
      <c r="AA44" s="33">
        <v>130668771</v>
      </c>
      <c r="AB44" s="33">
        <v>1108607165</v>
      </c>
      <c r="AC44" s="33">
        <v>0</v>
      </c>
      <c r="AD44" s="33">
        <v>8931642</v>
      </c>
      <c r="AE44" s="33">
        <v>25290860</v>
      </c>
      <c r="AF44" s="33">
        <v>30772</v>
      </c>
      <c r="AG44" s="33">
        <v>49144732</v>
      </c>
      <c r="AH44" s="33">
        <v>0</v>
      </c>
      <c r="AJ44" s="33">
        <v>2396689074</v>
      </c>
      <c r="AK44" s="33">
        <v>936578827</v>
      </c>
      <c r="AL44" s="33">
        <v>502154497</v>
      </c>
      <c r="AM44" s="33">
        <v>502154497</v>
      </c>
      <c r="AN44" s="33">
        <v>69405065</v>
      </c>
      <c r="AO44" s="33">
        <v>4540191</v>
      </c>
      <c r="AP44" s="33">
        <v>274186359</v>
      </c>
      <c r="AQ44" s="33">
        <v>10792838</v>
      </c>
      <c r="AR44" s="33">
        <v>3054841</v>
      </c>
      <c r="AS44" s="33">
        <v>27727105</v>
      </c>
      <c r="AT44" s="33">
        <v>20164064</v>
      </c>
      <c r="AU44" s="33">
        <v>92284034</v>
      </c>
      <c r="AV44" s="33">
        <v>0</v>
      </c>
      <c r="AW44" s="33">
        <v>434424330</v>
      </c>
      <c r="AX44" s="33">
        <v>240185420</v>
      </c>
      <c r="AY44" s="33">
        <v>28847614</v>
      </c>
      <c r="AZ44" s="33">
        <v>25505</v>
      </c>
      <c r="BA44" s="33">
        <v>0</v>
      </c>
      <c r="BB44" s="33">
        <v>586770</v>
      </c>
      <c r="BC44" s="33">
        <v>129185154</v>
      </c>
      <c r="BD44" s="33">
        <v>0</v>
      </c>
      <c r="BE44" s="33">
        <v>35593867</v>
      </c>
      <c r="BF44" s="33">
        <v>0</v>
      </c>
      <c r="BG44" s="33">
        <v>0</v>
      </c>
      <c r="BH44" s="33">
        <v>1460110247</v>
      </c>
      <c r="BI44" s="33">
        <v>1342185928</v>
      </c>
      <c r="BJ44" s="33">
        <v>562693346</v>
      </c>
      <c r="BK44" s="33">
        <v>889846411</v>
      </c>
      <c r="BL44" s="33">
        <v>0</v>
      </c>
      <c r="BM44" s="33">
        <v>0</v>
      </c>
      <c r="BN44" s="33">
        <v>0</v>
      </c>
      <c r="BO44" s="33">
        <v>-110353829</v>
      </c>
      <c r="BP44" s="33">
        <v>117924319</v>
      </c>
    </row>
    <row r="45" spans="2:68" x14ac:dyDescent="0.25">
      <c r="B45" s="5" t="s">
        <v>212</v>
      </c>
      <c r="C45" s="5" t="s">
        <v>214</v>
      </c>
      <c r="D45" s="6" t="s">
        <v>213</v>
      </c>
      <c r="E45" s="7" t="s">
        <v>733</v>
      </c>
      <c r="F45" s="8">
        <v>43921</v>
      </c>
      <c r="G45" s="33">
        <v>78402057</v>
      </c>
      <c r="H45" s="33">
        <v>25282593</v>
      </c>
      <c r="I45" s="33">
        <v>25282593</v>
      </c>
      <c r="J45" s="33">
        <v>710144</v>
      </c>
      <c r="K45" s="33">
        <v>10584401</v>
      </c>
      <c r="L45" s="33">
        <v>552158</v>
      </c>
      <c r="M45" s="33">
        <v>6380677</v>
      </c>
      <c r="N45" s="33">
        <v>0</v>
      </c>
      <c r="O45" s="33">
        <v>5622029</v>
      </c>
      <c r="P45" s="33">
        <v>721842</v>
      </c>
      <c r="Q45" s="33">
        <v>711342</v>
      </c>
      <c r="R45" s="33">
        <v>0</v>
      </c>
      <c r="S45" s="33">
        <v>53119464</v>
      </c>
      <c r="T45" s="33">
        <v>0</v>
      </c>
      <c r="U45" s="33">
        <v>342443</v>
      </c>
      <c r="V45" s="33">
        <v>0</v>
      </c>
      <c r="W45" s="33">
        <v>0</v>
      </c>
      <c r="X45" s="33">
        <v>0</v>
      </c>
      <c r="Y45" s="33">
        <v>0</v>
      </c>
      <c r="Z45" s="33">
        <v>425574</v>
      </c>
      <c r="AA45" s="33">
        <v>0</v>
      </c>
      <c r="AB45" s="33">
        <v>44554990</v>
      </c>
      <c r="AC45" s="33">
        <v>6591101</v>
      </c>
      <c r="AD45" s="33">
        <v>0</v>
      </c>
      <c r="AE45" s="33">
        <v>0</v>
      </c>
      <c r="AF45" s="33">
        <v>0</v>
      </c>
      <c r="AG45" s="33">
        <v>1205356</v>
      </c>
      <c r="AH45" s="33">
        <v>0</v>
      </c>
      <c r="AJ45" s="33">
        <v>78402057</v>
      </c>
      <c r="AK45" s="33">
        <v>13846238</v>
      </c>
      <c r="AL45" s="33">
        <v>8391268</v>
      </c>
      <c r="AM45" s="33">
        <v>8391268</v>
      </c>
      <c r="AN45" s="33">
        <v>3886956</v>
      </c>
      <c r="AO45" s="33">
        <v>0</v>
      </c>
      <c r="AP45" s="33">
        <v>3294618</v>
      </c>
      <c r="AQ45" s="33">
        <v>0</v>
      </c>
      <c r="AR45" s="33">
        <v>0</v>
      </c>
      <c r="AS45" s="33">
        <v>39521</v>
      </c>
      <c r="AT45" s="33">
        <v>268093</v>
      </c>
      <c r="AU45" s="33">
        <v>902080</v>
      </c>
      <c r="AV45" s="33">
        <v>0</v>
      </c>
      <c r="AW45" s="33">
        <v>5454970</v>
      </c>
      <c r="AX45" s="33">
        <v>0</v>
      </c>
      <c r="AY45" s="33">
        <v>0</v>
      </c>
      <c r="AZ45" s="33">
        <v>0</v>
      </c>
      <c r="BA45" s="33">
        <v>0</v>
      </c>
      <c r="BB45" s="33">
        <v>0</v>
      </c>
      <c r="BC45" s="33">
        <v>3729995</v>
      </c>
      <c r="BD45" s="33">
        <v>0</v>
      </c>
      <c r="BE45" s="33">
        <v>1724975</v>
      </c>
      <c r="BF45" s="33">
        <v>0</v>
      </c>
      <c r="BG45" s="33">
        <v>0</v>
      </c>
      <c r="BH45" s="33">
        <v>64555819</v>
      </c>
      <c r="BI45" s="33">
        <v>64363236</v>
      </c>
      <c r="BJ45" s="33">
        <v>24992489</v>
      </c>
      <c r="BK45" s="33">
        <v>35319951</v>
      </c>
      <c r="BL45" s="33">
        <v>0</v>
      </c>
      <c r="BM45" s="33">
        <v>0</v>
      </c>
      <c r="BN45" s="33">
        <v>0</v>
      </c>
      <c r="BO45" s="33">
        <v>4050796</v>
      </c>
      <c r="BP45" s="33">
        <v>192583</v>
      </c>
    </row>
    <row r="46" spans="2:68" x14ac:dyDescent="0.25">
      <c r="B46" s="5" t="s">
        <v>218</v>
      </c>
      <c r="C46" s="5" t="s">
        <v>220</v>
      </c>
      <c r="D46" s="6" t="s">
        <v>219</v>
      </c>
      <c r="E46" s="7" t="s">
        <v>727</v>
      </c>
      <c r="F46" s="8">
        <v>43921</v>
      </c>
      <c r="G46" s="33">
        <v>21717141</v>
      </c>
      <c r="H46" s="33">
        <v>6429109</v>
      </c>
      <c r="I46" s="33">
        <v>6429109</v>
      </c>
      <c r="J46" s="33">
        <v>800922</v>
      </c>
      <c r="K46" s="33">
        <v>0</v>
      </c>
      <c r="L46" s="33">
        <v>46418</v>
      </c>
      <c r="M46" s="33">
        <v>4875630</v>
      </c>
      <c r="N46" s="33">
        <v>362014</v>
      </c>
      <c r="O46" s="33">
        <v>0</v>
      </c>
      <c r="P46" s="33">
        <v>0</v>
      </c>
      <c r="Q46" s="33">
        <v>344125</v>
      </c>
      <c r="R46" s="33">
        <v>0</v>
      </c>
      <c r="S46" s="33">
        <v>15288032</v>
      </c>
      <c r="T46" s="33">
        <v>0</v>
      </c>
      <c r="U46" s="33">
        <v>21750</v>
      </c>
      <c r="V46" s="33">
        <v>0</v>
      </c>
      <c r="W46" s="33">
        <v>0</v>
      </c>
      <c r="X46" s="33">
        <v>0</v>
      </c>
      <c r="Y46" s="33">
        <v>0</v>
      </c>
      <c r="Z46" s="33">
        <v>3067521</v>
      </c>
      <c r="AA46" s="33">
        <v>0</v>
      </c>
      <c r="AB46" s="33">
        <v>11875885</v>
      </c>
      <c r="AC46" s="33">
        <v>0</v>
      </c>
      <c r="AD46" s="33">
        <v>1432</v>
      </c>
      <c r="AE46" s="33">
        <v>0</v>
      </c>
      <c r="AF46" s="33">
        <v>0</v>
      </c>
      <c r="AG46" s="33">
        <v>321444</v>
      </c>
      <c r="AH46" s="33">
        <v>0</v>
      </c>
      <c r="AJ46" s="33">
        <v>21717141</v>
      </c>
      <c r="AK46" s="33">
        <v>5587042</v>
      </c>
      <c r="AL46" s="33">
        <v>4187796</v>
      </c>
      <c r="AM46" s="33">
        <v>4187796</v>
      </c>
      <c r="AN46" s="33">
        <v>0</v>
      </c>
      <c r="AO46" s="33">
        <v>0</v>
      </c>
      <c r="AP46" s="33">
        <v>3565714</v>
      </c>
      <c r="AQ46" s="33">
        <v>437611</v>
      </c>
      <c r="AR46" s="33">
        <v>0</v>
      </c>
      <c r="AS46" s="33">
        <v>22866</v>
      </c>
      <c r="AT46" s="33">
        <v>17640</v>
      </c>
      <c r="AU46" s="33">
        <v>143965</v>
      </c>
      <c r="AV46" s="33">
        <v>0</v>
      </c>
      <c r="AW46" s="33">
        <v>1399246</v>
      </c>
      <c r="AX46" s="33">
        <v>0</v>
      </c>
      <c r="AY46" s="33">
        <v>0</v>
      </c>
      <c r="AZ46" s="33">
        <v>0</v>
      </c>
      <c r="BA46" s="33">
        <v>0</v>
      </c>
      <c r="BB46" s="33">
        <v>0</v>
      </c>
      <c r="BC46" s="33">
        <v>1171820</v>
      </c>
      <c r="BD46" s="33">
        <v>0</v>
      </c>
      <c r="BE46" s="33">
        <v>227426</v>
      </c>
      <c r="BF46" s="33">
        <v>0</v>
      </c>
      <c r="BG46" s="33">
        <v>0</v>
      </c>
      <c r="BH46" s="33">
        <v>16130099</v>
      </c>
      <c r="BI46" s="33">
        <v>16128546</v>
      </c>
      <c r="BJ46" s="33">
        <v>4926606</v>
      </c>
      <c r="BK46" s="33">
        <v>11167009</v>
      </c>
      <c r="BL46" s="33">
        <v>0</v>
      </c>
      <c r="BM46" s="33">
        <v>0</v>
      </c>
      <c r="BN46" s="33">
        <v>0</v>
      </c>
      <c r="BO46" s="33">
        <v>34931</v>
      </c>
      <c r="BP46" s="33">
        <v>1553</v>
      </c>
    </row>
    <row r="47" spans="2:68" x14ac:dyDescent="0.25">
      <c r="B47" s="5" t="s">
        <v>221</v>
      </c>
      <c r="C47" s="5" t="s">
        <v>223</v>
      </c>
      <c r="D47" s="6" t="s">
        <v>222</v>
      </c>
      <c r="E47" s="7" t="s">
        <v>733</v>
      </c>
      <c r="F47" s="8">
        <v>43921</v>
      </c>
      <c r="G47" s="33">
        <v>1312932713</v>
      </c>
      <c r="H47" s="33">
        <v>663092011</v>
      </c>
      <c r="I47" s="33">
        <v>663092011</v>
      </c>
      <c r="J47" s="33">
        <v>177708510</v>
      </c>
      <c r="K47" s="33">
        <v>886876</v>
      </c>
      <c r="L47" s="33">
        <v>4782800</v>
      </c>
      <c r="M47" s="33">
        <v>196544005</v>
      </c>
      <c r="N47" s="33">
        <v>4552072</v>
      </c>
      <c r="O47" s="33">
        <v>234355501</v>
      </c>
      <c r="P47" s="33">
        <v>15295014</v>
      </c>
      <c r="Q47" s="33">
        <v>28967233</v>
      </c>
      <c r="R47" s="33">
        <v>0</v>
      </c>
      <c r="S47" s="33">
        <v>649840702</v>
      </c>
      <c r="T47" s="33">
        <v>2817871</v>
      </c>
      <c r="U47" s="33">
        <v>2964866</v>
      </c>
      <c r="V47" s="33">
        <v>669976</v>
      </c>
      <c r="W47" s="33">
        <v>0</v>
      </c>
      <c r="X47" s="33">
        <v>0</v>
      </c>
      <c r="Y47" s="33">
        <v>100251769</v>
      </c>
      <c r="Z47" s="33">
        <v>18552603</v>
      </c>
      <c r="AA47" s="33">
        <v>0</v>
      </c>
      <c r="AB47" s="33">
        <v>499106188</v>
      </c>
      <c r="AC47" s="33">
        <v>0</v>
      </c>
      <c r="AD47" s="33">
        <v>5649511</v>
      </c>
      <c r="AE47" s="33">
        <v>5851729</v>
      </c>
      <c r="AF47" s="33">
        <v>748869</v>
      </c>
      <c r="AG47" s="33">
        <v>13227320</v>
      </c>
      <c r="AH47" s="33">
        <v>0</v>
      </c>
      <c r="AJ47" s="33">
        <v>1312932713</v>
      </c>
      <c r="AK47" s="33">
        <v>719880269</v>
      </c>
      <c r="AL47" s="33">
        <v>331313209</v>
      </c>
      <c r="AM47" s="33">
        <v>331313209</v>
      </c>
      <c r="AN47" s="33">
        <v>183090140</v>
      </c>
      <c r="AO47" s="33">
        <v>1429719</v>
      </c>
      <c r="AP47" s="33">
        <v>119848844</v>
      </c>
      <c r="AQ47" s="33">
        <v>3525190</v>
      </c>
      <c r="AR47" s="33">
        <v>1520749</v>
      </c>
      <c r="AS47" s="33">
        <v>9086589</v>
      </c>
      <c r="AT47" s="33">
        <v>8461828</v>
      </c>
      <c r="AU47" s="33">
        <v>4350150</v>
      </c>
      <c r="AV47" s="33">
        <v>0</v>
      </c>
      <c r="AW47" s="33">
        <v>388567060</v>
      </c>
      <c r="AX47" s="33">
        <v>333622020</v>
      </c>
      <c r="AY47" s="33">
        <v>4434795</v>
      </c>
      <c r="AZ47" s="33">
        <v>2108148</v>
      </c>
      <c r="BA47" s="33">
        <v>0</v>
      </c>
      <c r="BB47" s="33">
        <v>0</v>
      </c>
      <c r="BC47" s="33">
        <v>25110527</v>
      </c>
      <c r="BD47" s="33">
        <v>0</v>
      </c>
      <c r="BE47" s="33">
        <v>16264981</v>
      </c>
      <c r="BF47" s="33">
        <v>7026589</v>
      </c>
      <c r="BG47" s="33">
        <v>0</v>
      </c>
      <c r="BH47" s="33">
        <v>593052444</v>
      </c>
      <c r="BI47" s="33">
        <v>429753795</v>
      </c>
      <c r="BJ47" s="33">
        <v>23024953</v>
      </c>
      <c r="BK47" s="33">
        <v>357498083</v>
      </c>
      <c r="BL47" s="33">
        <v>0</v>
      </c>
      <c r="BM47" s="33">
        <v>0</v>
      </c>
      <c r="BN47" s="33">
        <v>0</v>
      </c>
      <c r="BO47" s="33">
        <v>49230759</v>
      </c>
      <c r="BP47" s="33">
        <v>163298649</v>
      </c>
    </row>
    <row r="48" spans="2:68" x14ac:dyDescent="0.25">
      <c r="B48" s="5" t="s">
        <v>224</v>
      </c>
      <c r="C48" s="5" t="s">
        <v>226</v>
      </c>
      <c r="D48" s="6" t="s">
        <v>225</v>
      </c>
      <c r="E48" s="7" t="s">
        <v>727</v>
      </c>
      <c r="F48" s="8">
        <v>43921</v>
      </c>
      <c r="G48" s="33">
        <v>4069710484</v>
      </c>
      <c r="H48" s="33">
        <v>793440406</v>
      </c>
      <c r="I48" s="33">
        <v>792927613</v>
      </c>
      <c r="J48" s="33">
        <v>315370448</v>
      </c>
      <c r="K48" s="33">
        <v>15161254</v>
      </c>
      <c r="L48" s="33">
        <v>8989825</v>
      </c>
      <c r="M48" s="33">
        <v>411432241</v>
      </c>
      <c r="N48" s="33">
        <v>2647983</v>
      </c>
      <c r="O48" s="33">
        <v>8074635</v>
      </c>
      <c r="P48" s="33">
        <v>0</v>
      </c>
      <c r="Q48" s="33">
        <v>31251227</v>
      </c>
      <c r="R48" s="33">
        <v>512793</v>
      </c>
      <c r="S48" s="33">
        <v>3276270078</v>
      </c>
      <c r="T48" s="33">
        <v>2877453</v>
      </c>
      <c r="U48" s="33">
        <v>8280</v>
      </c>
      <c r="V48" s="33">
        <v>191551715</v>
      </c>
      <c r="W48" s="33">
        <v>0</v>
      </c>
      <c r="X48" s="33">
        <v>0</v>
      </c>
      <c r="Y48" s="33">
        <v>32318117</v>
      </c>
      <c r="Z48" s="33">
        <v>874289165</v>
      </c>
      <c r="AA48" s="33">
        <v>221211470</v>
      </c>
      <c r="AB48" s="33">
        <v>1943204610</v>
      </c>
      <c r="AC48" s="33">
        <v>0</v>
      </c>
      <c r="AD48" s="33">
        <v>8389290</v>
      </c>
      <c r="AE48" s="33">
        <v>0</v>
      </c>
      <c r="AF48" s="33">
        <v>0</v>
      </c>
      <c r="AG48" s="33">
        <v>2419978</v>
      </c>
      <c r="AH48" s="33">
        <v>0</v>
      </c>
      <c r="AJ48" s="33">
        <v>4069710484</v>
      </c>
      <c r="AK48" s="33">
        <v>2239341899</v>
      </c>
      <c r="AL48" s="33">
        <v>605719729</v>
      </c>
      <c r="AM48" s="33">
        <v>605719729</v>
      </c>
      <c r="AN48" s="33">
        <v>297897401</v>
      </c>
      <c r="AO48" s="33">
        <v>0</v>
      </c>
      <c r="AP48" s="33">
        <v>234961214</v>
      </c>
      <c r="AQ48" s="33">
        <v>22427597</v>
      </c>
      <c r="AR48" s="33">
        <v>26389405</v>
      </c>
      <c r="AS48" s="33">
        <v>0</v>
      </c>
      <c r="AT48" s="33">
        <v>3693</v>
      </c>
      <c r="AU48" s="33">
        <v>24040419</v>
      </c>
      <c r="AV48" s="33">
        <v>0</v>
      </c>
      <c r="AW48" s="33">
        <v>1633622170</v>
      </c>
      <c r="AX48" s="33">
        <v>1211420261</v>
      </c>
      <c r="AY48" s="33">
        <v>0</v>
      </c>
      <c r="AZ48" s="33">
        <v>199930335</v>
      </c>
      <c r="BA48" s="33">
        <v>0</v>
      </c>
      <c r="BB48" s="33">
        <v>950743</v>
      </c>
      <c r="BC48" s="33">
        <v>186745631</v>
      </c>
      <c r="BD48" s="33">
        <v>0</v>
      </c>
      <c r="BE48" s="33">
        <v>30332538</v>
      </c>
      <c r="BF48" s="33">
        <v>4242662</v>
      </c>
      <c r="BG48" s="33">
        <v>0</v>
      </c>
      <c r="BH48" s="33">
        <v>1830368585</v>
      </c>
      <c r="BI48" s="33">
        <v>1787150857</v>
      </c>
      <c r="BJ48" s="33">
        <v>1538604559</v>
      </c>
      <c r="BK48" s="33">
        <v>209074327</v>
      </c>
      <c r="BL48" s="33">
        <v>0</v>
      </c>
      <c r="BM48" s="33">
        <v>0</v>
      </c>
      <c r="BN48" s="33">
        <v>0</v>
      </c>
      <c r="BO48" s="33">
        <v>39471971</v>
      </c>
      <c r="BP48" s="33">
        <v>43217728</v>
      </c>
    </row>
    <row r="49" spans="2:68" x14ac:dyDescent="0.25">
      <c r="B49" s="5" t="s">
        <v>227</v>
      </c>
      <c r="C49" s="5" t="s">
        <v>229</v>
      </c>
      <c r="D49" s="6" t="s">
        <v>228</v>
      </c>
      <c r="E49" s="7" t="s">
        <v>734</v>
      </c>
      <c r="F49" s="8">
        <v>43921</v>
      </c>
      <c r="G49" s="33">
        <v>268324984</v>
      </c>
      <c r="H49" s="33">
        <v>103259230</v>
      </c>
      <c r="I49" s="33">
        <v>103259227</v>
      </c>
      <c r="J49" s="33">
        <v>47279770</v>
      </c>
      <c r="K49" s="33">
        <v>305370</v>
      </c>
      <c r="L49" s="33">
        <v>775097</v>
      </c>
      <c r="M49" s="33">
        <v>28114857</v>
      </c>
      <c r="N49" s="33">
        <v>39072</v>
      </c>
      <c r="O49" s="33">
        <v>24604625</v>
      </c>
      <c r="P49" s="33">
        <v>0</v>
      </c>
      <c r="Q49" s="33">
        <v>2140436</v>
      </c>
      <c r="R49" s="33">
        <v>3</v>
      </c>
      <c r="S49" s="33">
        <v>165065754</v>
      </c>
      <c r="T49" s="33">
        <v>16266070</v>
      </c>
      <c r="U49" s="33">
        <v>1807278</v>
      </c>
      <c r="V49" s="33">
        <v>0</v>
      </c>
      <c r="W49" s="33">
        <v>0</v>
      </c>
      <c r="X49" s="33">
        <v>6164</v>
      </c>
      <c r="Y49" s="33">
        <v>40305853</v>
      </c>
      <c r="Z49" s="33">
        <v>1604588</v>
      </c>
      <c r="AA49" s="33">
        <v>351221</v>
      </c>
      <c r="AB49" s="33">
        <v>100719403</v>
      </c>
      <c r="AC49" s="33">
        <v>0</v>
      </c>
      <c r="AD49" s="33">
        <v>0</v>
      </c>
      <c r="AE49" s="33">
        <v>797740</v>
      </c>
      <c r="AF49" s="33">
        <v>3207437</v>
      </c>
      <c r="AG49" s="33">
        <v>0</v>
      </c>
      <c r="AH49" s="33">
        <v>0</v>
      </c>
      <c r="AJ49" s="33">
        <v>268324984</v>
      </c>
      <c r="AK49" s="33">
        <v>91617117</v>
      </c>
      <c r="AL49" s="33">
        <v>20379983</v>
      </c>
      <c r="AM49" s="33">
        <v>20379983</v>
      </c>
      <c r="AN49" s="33">
        <v>3046865</v>
      </c>
      <c r="AO49" s="33">
        <v>765385</v>
      </c>
      <c r="AP49" s="33">
        <v>10782665</v>
      </c>
      <c r="AQ49" s="33">
        <v>271837</v>
      </c>
      <c r="AR49" s="33">
        <v>0</v>
      </c>
      <c r="AS49" s="33">
        <v>261473</v>
      </c>
      <c r="AT49" s="33">
        <v>1355732</v>
      </c>
      <c r="AU49" s="33">
        <v>3896026</v>
      </c>
      <c r="AV49" s="33">
        <v>0</v>
      </c>
      <c r="AW49" s="33">
        <v>71237134</v>
      </c>
      <c r="AX49" s="33">
        <v>59492902</v>
      </c>
      <c r="AY49" s="33">
        <v>32354</v>
      </c>
      <c r="AZ49" s="33">
        <v>0</v>
      </c>
      <c r="BA49" s="33">
        <v>0</v>
      </c>
      <c r="BB49" s="33">
        <v>79644</v>
      </c>
      <c r="BC49" s="33">
        <v>8666468</v>
      </c>
      <c r="BD49" s="33">
        <v>0</v>
      </c>
      <c r="BE49" s="33">
        <v>2965766</v>
      </c>
      <c r="BF49" s="33">
        <v>0</v>
      </c>
      <c r="BG49" s="33">
        <v>0</v>
      </c>
      <c r="BH49" s="33">
        <v>176707867</v>
      </c>
      <c r="BI49" s="33">
        <v>176677205</v>
      </c>
      <c r="BJ49" s="33">
        <v>1053141</v>
      </c>
      <c r="BK49" s="33">
        <v>182799634</v>
      </c>
      <c r="BL49" s="33">
        <v>0</v>
      </c>
      <c r="BM49" s="33">
        <v>0</v>
      </c>
      <c r="BN49" s="33">
        <v>0</v>
      </c>
      <c r="BO49" s="33">
        <v>-7175570</v>
      </c>
      <c r="BP49" s="33">
        <v>30662</v>
      </c>
    </row>
    <row r="50" spans="2:68" x14ac:dyDescent="0.25">
      <c r="B50" s="5" t="s">
        <v>230</v>
      </c>
      <c r="C50" s="5" t="s">
        <v>232</v>
      </c>
      <c r="D50" s="6" t="s">
        <v>231</v>
      </c>
      <c r="E50" s="7" t="s">
        <v>728</v>
      </c>
      <c r="F50" s="8">
        <v>43921</v>
      </c>
      <c r="G50" s="33">
        <v>307216209.30000001</v>
      </c>
      <c r="H50" s="33">
        <v>28914685.800000001</v>
      </c>
      <c r="I50" s="33">
        <v>28914685.800000001</v>
      </c>
      <c r="J50" s="33">
        <v>10818252.9</v>
      </c>
      <c r="K50" s="33">
        <v>10155.6</v>
      </c>
      <c r="L50" s="33">
        <v>5342691.9000000004</v>
      </c>
      <c r="M50" s="33">
        <v>2019271.8</v>
      </c>
      <c r="N50" s="33">
        <v>9969414</v>
      </c>
      <c r="O50" s="33">
        <v>638110.19999999995</v>
      </c>
      <c r="P50" s="33">
        <v>0</v>
      </c>
      <c r="Q50" s="33">
        <v>116789.4</v>
      </c>
      <c r="R50" s="33">
        <v>0</v>
      </c>
      <c r="S50" s="33">
        <v>278301523.5</v>
      </c>
      <c r="T50" s="33">
        <v>0</v>
      </c>
      <c r="U50" s="33">
        <v>2659074.6</v>
      </c>
      <c r="V50" s="33">
        <v>0</v>
      </c>
      <c r="W50" s="33">
        <v>0</v>
      </c>
      <c r="X50" s="33">
        <v>0</v>
      </c>
      <c r="Y50" s="33">
        <v>16132170.6</v>
      </c>
      <c r="Z50" s="33">
        <v>7616.7</v>
      </c>
      <c r="AA50" s="33">
        <v>0</v>
      </c>
      <c r="AB50" s="33">
        <v>229931247</v>
      </c>
      <c r="AC50" s="33">
        <v>0</v>
      </c>
      <c r="AD50" s="33">
        <v>3558691.5</v>
      </c>
      <c r="AE50" s="33">
        <v>0</v>
      </c>
      <c r="AF50" s="33">
        <v>0</v>
      </c>
      <c r="AG50" s="33">
        <v>26012723.100000001</v>
      </c>
      <c r="AH50" s="33">
        <v>0</v>
      </c>
      <c r="AJ50" s="33">
        <v>307216209.30000001</v>
      </c>
      <c r="AK50" s="33">
        <v>158171777.40000001</v>
      </c>
      <c r="AL50" s="33">
        <v>53577560.399999999</v>
      </c>
      <c r="AM50" s="33">
        <v>53577560.399999999</v>
      </c>
      <c r="AN50" s="33">
        <v>38661522.899999999</v>
      </c>
      <c r="AO50" s="33">
        <v>0</v>
      </c>
      <c r="AP50" s="33">
        <v>377449.8</v>
      </c>
      <c r="AQ50" s="33">
        <v>8552707.8000000007</v>
      </c>
      <c r="AR50" s="33">
        <v>1623203.4</v>
      </c>
      <c r="AS50" s="33">
        <v>571252.5</v>
      </c>
      <c r="AT50" s="33">
        <v>0</v>
      </c>
      <c r="AU50" s="33">
        <v>3791424</v>
      </c>
      <c r="AV50" s="33">
        <v>0</v>
      </c>
      <c r="AW50" s="33">
        <v>104594217</v>
      </c>
      <c r="AX50" s="33">
        <v>104333556.59999999</v>
      </c>
      <c r="AY50" s="33">
        <v>0</v>
      </c>
      <c r="AZ50" s="33">
        <v>0</v>
      </c>
      <c r="BA50" s="33">
        <v>0</v>
      </c>
      <c r="BB50" s="33">
        <v>0</v>
      </c>
      <c r="BC50" s="33">
        <v>245427</v>
      </c>
      <c r="BD50" s="33">
        <v>0</v>
      </c>
      <c r="BE50" s="33">
        <v>0</v>
      </c>
      <c r="BF50" s="33">
        <v>15233.4</v>
      </c>
      <c r="BG50" s="33">
        <v>0</v>
      </c>
      <c r="BH50" s="33">
        <v>149044431.90000001</v>
      </c>
      <c r="BI50" s="33">
        <v>132794625.59999999</v>
      </c>
      <c r="BJ50" s="33">
        <v>133028204.40000001</v>
      </c>
      <c r="BK50" s="33">
        <v>1947336.3</v>
      </c>
      <c r="BL50" s="33">
        <v>-862379.7</v>
      </c>
      <c r="BM50" s="33">
        <v>0</v>
      </c>
      <c r="BN50" s="33">
        <v>0</v>
      </c>
      <c r="BO50" s="33">
        <v>-1318535.3999999999</v>
      </c>
      <c r="BP50" s="33">
        <v>16249806.300000001</v>
      </c>
    </row>
    <row r="51" spans="2:68" x14ac:dyDescent="0.25">
      <c r="B51" s="5" t="s">
        <v>233</v>
      </c>
      <c r="C51" s="5" t="s">
        <v>18</v>
      </c>
      <c r="D51" s="6" t="s">
        <v>50</v>
      </c>
      <c r="E51" s="7" t="s">
        <v>729</v>
      </c>
      <c r="F51" s="8">
        <v>43921</v>
      </c>
      <c r="G51" s="33">
        <v>672317646</v>
      </c>
      <c r="H51" s="33">
        <v>335197426.19999999</v>
      </c>
      <c r="I51" s="33">
        <v>335197426.19999999</v>
      </c>
      <c r="J51" s="33">
        <v>47400416.700000003</v>
      </c>
      <c r="K51" s="33">
        <v>249658.5</v>
      </c>
      <c r="L51" s="33">
        <v>16731351</v>
      </c>
      <c r="M51" s="33">
        <v>68155077.900000006</v>
      </c>
      <c r="N51" s="33">
        <v>93093</v>
      </c>
      <c r="O51" s="33">
        <v>75132821.400000006</v>
      </c>
      <c r="P51" s="33">
        <v>121105530</v>
      </c>
      <c r="Q51" s="33">
        <v>6329477.7000000002</v>
      </c>
      <c r="R51" s="33">
        <v>0</v>
      </c>
      <c r="S51" s="33">
        <v>337120219.80000001</v>
      </c>
      <c r="T51" s="33">
        <v>593256.30000000005</v>
      </c>
      <c r="U51" s="33">
        <v>13426549.5</v>
      </c>
      <c r="V51" s="33">
        <v>930930</v>
      </c>
      <c r="W51" s="33">
        <v>0</v>
      </c>
      <c r="X51" s="33">
        <v>1641822</v>
      </c>
      <c r="Y51" s="33">
        <v>4088475.3</v>
      </c>
      <c r="Z51" s="33">
        <v>43607300.100000001</v>
      </c>
      <c r="AA51" s="33">
        <v>0</v>
      </c>
      <c r="AB51" s="33">
        <v>246857247</v>
      </c>
      <c r="AC51" s="33">
        <v>0</v>
      </c>
      <c r="AD51" s="33">
        <v>0</v>
      </c>
      <c r="AE51" s="33">
        <v>0</v>
      </c>
      <c r="AF51" s="33">
        <v>0</v>
      </c>
      <c r="AG51" s="33">
        <v>25974639.600000001</v>
      </c>
      <c r="AH51" s="33">
        <v>0</v>
      </c>
      <c r="AJ51" s="33">
        <v>672317646</v>
      </c>
      <c r="AK51" s="33">
        <v>264844507.19999999</v>
      </c>
      <c r="AL51" s="33">
        <v>139131720</v>
      </c>
      <c r="AM51" s="33">
        <v>139131720</v>
      </c>
      <c r="AN51" s="33">
        <v>37807606.200000003</v>
      </c>
      <c r="AO51" s="33">
        <v>2163989.1</v>
      </c>
      <c r="AP51" s="33">
        <v>90422077.200000003</v>
      </c>
      <c r="AQ51" s="33">
        <v>1024023</v>
      </c>
      <c r="AR51" s="33">
        <v>4759591.2</v>
      </c>
      <c r="AS51" s="33">
        <v>886922.4</v>
      </c>
      <c r="AT51" s="33">
        <v>2067510.9</v>
      </c>
      <c r="AU51" s="33">
        <v>0</v>
      </c>
      <c r="AV51" s="33">
        <v>0</v>
      </c>
      <c r="AW51" s="33">
        <v>125712787.2</v>
      </c>
      <c r="AX51" s="33">
        <v>101748956.40000001</v>
      </c>
      <c r="AY51" s="33">
        <v>7253637.2999999998</v>
      </c>
      <c r="AZ51" s="33">
        <v>478159.5</v>
      </c>
      <c r="BA51" s="33">
        <v>0</v>
      </c>
      <c r="BB51" s="33">
        <v>0</v>
      </c>
      <c r="BC51" s="33">
        <v>15301104</v>
      </c>
      <c r="BD51" s="33">
        <v>0</v>
      </c>
      <c r="BE51" s="33">
        <v>930930</v>
      </c>
      <c r="BF51" s="33">
        <v>0</v>
      </c>
      <c r="BG51" s="33">
        <v>0</v>
      </c>
      <c r="BH51" s="33">
        <v>407473138.80000001</v>
      </c>
      <c r="BI51" s="33">
        <v>309165238.19999999</v>
      </c>
      <c r="BJ51" s="33">
        <v>240462604.19999999</v>
      </c>
      <c r="BK51" s="33">
        <v>26446875</v>
      </c>
      <c r="BL51" s="33">
        <v>0</v>
      </c>
      <c r="BM51" s="33">
        <v>0</v>
      </c>
      <c r="BN51" s="33">
        <v>0</v>
      </c>
      <c r="BO51" s="33">
        <v>42255759</v>
      </c>
      <c r="BP51" s="33">
        <v>98307900.599999994</v>
      </c>
    </row>
    <row r="52" spans="2:68" x14ac:dyDescent="0.25">
      <c r="B52" s="5" t="s">
        <v>234</v>
      </c>
      <c r="C52" s="5" t="s">
        <v>19</v>
      </c>
      <c r="D52" s="6" t="s">
        <v>51</v>
      </c>
      <c r="E52" s="7" t="s">
        <v>728</v>
      </c>
      <c r="F52" s="8">
        <v>43921</v>
      </c>
      <c r="G52" s="33">
        <v>2373248623.1999998</v>
      </c>
      <c r="H52" s="33">
        <v>18615214.800000001</v>
      </c>
      <c r="I52" s="33">
        <v>10234305.9</v>
      </c>
      <c r="J52" s="33">
        <v>9215360.6999999993</v>
      </c>
      <c r="K52" s="33">
        <v>0</v>
      </c>
      <c r="L52" s="33">
        <v>664345.5</v>
      </c>
      <c r="M52" s="33">
        <v>263199.3</v>
      </c>
      <c r="N52" s="33">
        <v>49931.7</v>
      </c>
      <c r="O52" s="33">
        <v>0</v>
      </c>
      <c r="P52" s="33">
        <v>0</v>
      </c>
      <c r="Q52" s="33">
        <v>41468.699999999997</v>
      </c>
      <c r="R52" s="33">
        <v>8380908.9000000004</v>
      </c>
      <c r="S52" s="33">
        <v>2354633408.4000001</v>
      </c>
      <c r="T52" s="33">
        <v>53316.9</v>
      </c>
      <c r="U52" s="33">
        <v>846.3</v>
      </c>
      <c r="V52" s="33">
        <v>0</v>
      </c>
      <c r="W52" s="33">
        <v>0</v>
      </c>
      <c r="X52" s="33">
        <v>0</v>
      </c>
      <c r="Y52" s="33">
        <v>2122800525.3</v>
      </c>
      <c r="Z52" s="33">
        <v>0</v>
      </c>
      <c r="AA52" s="33">
        <v>14387.1</v>
      </c>
      <c r="AB52" s="33">
        <v>2016732.9</v>
      </c>
      <c r="AC52" s="33">
        <v>0</v>
      </c>
      <c r="AD52" s="33">
        <v>9173892</v>
      </c>
      <c r="AE52" s="33">
        <v>0</v>
      </c>
      <c r="AF52" s="33">
        <v>0</v>
      </c>
      <c r="AG52" s="33">
        <v>220573707.90000001</v>
      </c>
      <c r="AH52" s="33">
        <v>0</v>
      </c>
      <c r="AJ52" s="33">
        <v>2373248623.1999998</v>
      </c>
      <c r="AK52" s="33">
        <v>483993892.19999999</v>
      </c>
      <c r="AL52" s="33">
        <v>331285827.60000002</v>
      </c>
      <c r="AM52" s="33">
        <v>323467708.19999999</v>
      </c>
      <c r="AN52" s="33">
        <v>40785735.899999999</v>
      </c>
      <c r="AO52" s="33">
        <v>0</v>
      </c>
      <c r="AP52" s="33">
        <v>633032.4</v>
      </c>
      <c r="AQ52" s="33">
        <v>281657949.30000001</v>
      </c>
      <c r="AR52" s="33">
        <v>253043.7</v>
      </c>
      <c r="AS52" s="33">
        <v>22003.8</v>
      </c>
      <c r="AT52" s="33">
        <v>115943.1</v>
      </c>
      <c r="AU52" s="33">
        <v>0</v>
      </c>
      <c r="AV52" s="33">
        <v>7818119.4000000004</v>
      </c>
      <c r="AW52" s="33">
        <v>152708064.59999999</v>
      </c>
      <c r="AX52" s="33">
        <v>142855440</v>
      </c>
      <c r="AY52" s="33">
        <v>0</v>
      </c>
      <c r="AZ52" s="33">
        <v>0</v>
      </c>
      <c r="BA52" s="33">
        <v>0</v>
      </c>
      <c r="BB52" s="33">
        <v>9309300</v>
      </c>
      <c r="BC52" s="33">
        <v>543324.6</v>
      </c>
      <c r="BD52" s="33">
        <v>0</v>
      </c>
      <c r="BE52" s="33">
        <v>0</v>
      </c>
      <c r="BF52" s="33">
        <v>0</v>
      </c>
      <c r="BG52" s="33">
        <v>0</v>
      </c>
      <c r="BH52" s="33">
        <v>1889254731</v>
      </c>
      <c r="BI52" s="33">
        <v>1889254731</v>
      </c>
      <c r="BJ52" s="33">
        <v>2956557513</v>
      </c>
      <c r="BK52" s="33">
        <v>-1036018456.2</v>
      </c>
      <c r="BL52" s="33">
        <v>0</v>
      </c>
      <c r="BM52" s="33">
        <v>0</v>
      </c>
      <c r="BN52" s="33">
        <v>0</v>
      </c>
      <c r="BO52" s="33">
        <v>-31284325.800000001</v>
      </c>
      <c r="BP52" s="33">
        <v>0</v>
      </c>
    </row>
    <row r="53" spans="2:68" x14ac:dyDescent="0.25">
      <c r="B53" s="5" t="s">
        <v>235</v>
      </c>
      <c r="C53" s="5" t="s">
        <v>237</v>
      </c>
      <c r="D53" s="6" t="s">
        <v>236</v>
      </c>
      <c r="E53" s="7" t="s">
        <v>733</v>
      </c>
      <c r="F53" s="8">
        <v>43921</v>
      </c>
      <c r="G53" s="33">
        <v>62248929</v>
      </c>
      <c r="H53" s="33">
        <v>29914014</v>
      </c>
      <c r="I53" s="33">
        <v>29914014</v>
      </c>
      <c r="J53" s="33">
        <v>2317018</v>
      </c>
      <c r="K53" s="33">
        <v>0</v>
      </c>
      <c r="L53" s="33">
        <v>77068</v>
      </c>
      <c r="M53" s="33">
        <v>8453150</v>
      </c>
      <c r="N53" s="33">
        <v>892341</v>
      </c>
      <c r="O53" s="33">
        <v>17993734</v>
      </c>
      <c r="P53" s="33">
        <v>0</v>
      </c>
      <c r="Q53" s="33">
        <v>180703</v>
      </c>
      <c r="R53" s="33">
        <v>0</v>
      </c>
      <c r="S53" s="33">
        <v>32334915</v>
      </c>
      <c r="T53" s="33">
        <v>0</v>
      </c>
      <c r="U53" s="33">
        <v>0</v>
      </c>
      <c r="V53" s="33">
        <v>0</v>
      </c>
      <c r="W53" s="33">
        <v>0</v>
      </c>
      <c r="X53" s="33">
        <v>0</v>
      </c>
      <c r="Y53" s="33">
        <v>0</v>
      </c>
      <c r="Z53" s="33">
        <v>551554</v>
      </c>
      <c r="AA53" s="33">
        <v>0</v>
      </c>
      <c r="AB53" s="33">
        <v>21293650</v>
      </c>
      <c r="AC53" s="33">
        <v>0</v>
      </c>
      <c r="AD53" s="33">
        <v>0</v>
      </c>
      <c r="AE53" s="33">
        <v>7167609</v>
      </c>
      <c r="AF53" s="33">
        <v>0</v>
      </c>
      <c r="AG53" s="33">
        <v>3322102</v>
      </c>
      <c r="AH53" s="33">
        <v>0</v>
      </c>
      <c r="AJ53" s="33">
        <v>62248929</v>
      </c>
      <c r="AK53" s="33">
        <v>33643681</v>
      </c>
      <c r="AL53" s="33">
        <v>27402196</v>
      </c>
      <c r="AM53" s="33">
        <v>27402196</v>
      </c>
      <c r="AN53" s="33">
        <v>12377536</v>
      </c>
      <c r="AO53" s="33">
        <v>1383410</v>
      </c>
      <c r="AP53" s="33">
        <v>13136864</v>
      </c>
      <c r="AQ53" s="33">
        <v>0</v>
      </c>
      <c r="AR53" s="33">
        <v>0</v>
      </c>
      <c r="AS53" s="33">
        <v>0</v>
      </c>
      <c r="AT53" s="33">
        <v>504386</v>
      </c>
      <c r="AU53" s="33">
        <v>0</v>
      </c>
      <c r="AV53" s="33">
        <v>0</v>
      </c>
      <c r="AW53" s="33">
        <v>6241485</v>
      </c>
      <c r="AX53" s="33">
        <v>0</v>
      </c>
      <c r="AY53" s="33">
        <v>6139492</v>
      </c>
      <c r="AZ53" s="33">
        <v>0</v>
      </c>
      <c r="BA53" s="33">
        <v>0</v>
      </c>
      <c r="BB53" s="33">
        <v>0</v>
      </c>
      <c r="BC53" s="33"/>
      <c r="BD53" s="33">
        <v>0</v>
      </c>
      <c r="BE53" s="33">
        <v>101993</v>
      </c>
      <c r="BF53" s="33">
        <v>0</v>
      </c>
      <c r="BG53" s="33"/>
      <c r="BH53" s="33">
        <v>28605248</v>
      </c>
      <c r="BI53" s="33">
        <v>28605248</v>
      </c>
      <c r="BJ53" s="33">
        <v>24623871</v>
      </c>
      <c r="BK53" s="33">
        <v>3981377</v>
      </c>
      <c r="BL53" s="33">
        <v>0</v>
      </c>
      <c r="BM53" s="33">
        <v>0</v>
      </c>
      <c r="BN53" s="33">
        <v>0</v>
      </c>
      <c r="BO53" s="33">
        <v>0</v>
      </c>
      <c r="BP53" s="33">
        <v>0</v>
      </c>
    </row>
    <row r="54" spans="2:68" x14ac:dyDescent="0.25">
      <c r="B54" s="5" t="s">
        <v>238</v>
      </c>
      <c r="C54" s="5" t="s">
        <v>240</v>
      </c>
      <c r="D54" s="6" t="s">
        <v>239</v>
      </c>
      <c r="E54" s="7" t="s">
        <v>728</v>
      </c>
      <c r="F54" s="8">
        <v>43921</v>
      </c>
      <c r="G54" s="33">
        <v>348633408</v>
      </c>
      <c r="H54" s="33">
        <v>93252427</v>
      </c>
      <c r="I54" s="33">
        <v>93252427</v>
      </c>
      <c r="J54" s="33">
        <v>83418368</v>
      </c>
      <c r="K54" s="33">
        <v>0</v>
      </c>
      <c r="L54" s="33">
        <v>0</v>
      </c>
      <c r="M54" s="33">
        <v>0</v>
      </c>
      <c r="N54" s="33">
        <v>9834059</v>
      </c>
      <c r="O54" s="33">
        <v>0</v>
      </c>
      <c r="P54" s="33">
        <v>0</v>
      </c>
      <c r="Q54" s="33">
        <v>0</v>
      </c>
      <c r="R54" s="33">
        <v>0</v>
      </c>
      <c r="S54" s="33">
        <v>255380981</v>
      </c>
      <c r="T54" s="33">
        <v>0</v>
      </c>
      <c r="U54" s="33">
        <v>0</v>
      </c>
      <c r="V54" s="33">
        <v>0</v>
      </c>
      <c r="W54" s="33">
        <v>0</v>
      </c>
      <c r="X54" s="33">
        <v>0</v>
      </c>
      <c r="Y54" s="33">
        <v>254060531</v>
      </c>
      <c r="Z54" s="33">
        <v>4260</v>
      </c>
      <c r="AA54" s="33">
        <v>0</v>
      </c>
      <c r="AB54" s="33">
        <v>0</v>
      </c>
      <c r="AC54" s="33">
        <v>0</v>
      </c>
      <c r="AD54" s="33">
        <v>0</v>
      </c>
      <c r="AE54" s="33">
        <v>0</v>
      </c>
      <c r="AF54" s="33">
        <v>0</v>
      </c>
      <c r="AG54" s="33">
        <v>1316190</v>
      </c>
      <c r="AH54" s="33">
        <v>0</v>
      </c>
      <c r="AJ54" s="33">
        <v>348633408</v>
      </c>
      <c r="AK54" s="33">
        <v>194385048</v>
      </c>
      <c r="AL54" s="33">
        <v>34334322</v>
      </c>
      <c r="AM54" s="33">
        <v>34334322</v>
      </c>
      <c r="AN54" s="33">
        <v>13847168</v>
      </c>
      <c r="AO54" s="33">
        <v>0</v>
      </c>
      <c r="AP54" s="33">
        <v>25301</v>
      </c>
      <c r="AQ54" s="33">
        <v>0</v>
      </c>
      <c r="AR54" s="33">
        <v>0</v>
      </c>
      <c r="AS54" s="33">
        <v>20461853</v>
      </c>
      <c r="AT54" s="33">
        <v>0</v>
      </c>
      <c r="AU54" s="33">
        <v>0</v>
      </c>
      <c r="AV54" s="33">
        <v>0</v>
      </c>
      <c r="AW54" s="33">
        <v>160050726</v>
      </c>
      <c r="AX54" s="33">
        <v>127444715</v>
      </c>
      <c r="AY54" s="33">
        <v>0</v>
      </c>
      <c r="AZ54" s="33">
        <v>0</v>
      </c>
      <c r="BA54" s="33">
        <v>32278371</v>
      </c>
      <c r="BB54" s="33">
        <v>0</v>
      </c>
      <c r="BC54" s="33">
        <v>327640</v>
      </c>
      <c r="BD54" s="33">
        <v>0</v>
      </c>
      <c r="BE54" s="33">
        <v>0</v>
      </c>
      <c r="BF54" s="33">
        <v>0</v>
      </c>
      <c r="BG54" s="33">
        <v>0</v>
      </c>
      <c r="BH54" s="33">
        <v>154248360</v>
      </c>
      <c r="BI54" s="33">
        <v>154238774</v>
      </c>
      <c r="BJ54" s="33">
        <v>520156141</v>
      </c>
      <c r="BK54" s="33">
        <v>-268457848</v>
      </c>
      <c r="BL54" s="33">
        <v>1948186</v>
      </c>
      <c r="BM54" s="33">
        <v>0</v>
      </c>
      <c r="BN54" s="33">
        <v>64202750</v>
      </c>
      <c r="BO54" s="33">
        <v>-163610455</v>
      </c>
      <c r="BP54" s="33">
        <v>9586</v>
      </c>
    </row>
    <row r="55" spans="2:68" x14ac:dyDescent="0.25">
      <c r="B55" s="5" t="s">
        <v>241</v>
      </c>
      <c r="C55" s="5" t="s">
        <v>20</v>
      </c>
      <c r="D55" s="6" t="s">
        <v>52</v>
      </c>
      <c r="E55" s="7" t="s">
        <v>733</v>
      </c>
      <c r="F55" s="8">
        <v>43921</v>
      </c>
      <c r="G55" s="33">
        <v>729250118</v>
      </c>
      <c r="H55" s="33">
        <v>305126897</v>
      </c>
      <c r="I55" s="33">
        <v>305126897</v>
      </c>
      <c r="J55" s="33">
        <v>77123817</v>
      </c>
      <c r="K55" s="33">
        <v>886876</v>
      </c>
      <c r="L55" s="33">
        <v>1984784</v>
      </c>
      <c r="M55" s="33">
        <v>94381221</v>
      </c>
      <c r="N55" s="33">
        <v>2899272</v>
      </c>
      <c r="O55" s="33">
        <v>103417168</v>
      </c>
      <c r="P55" s="33">
        <v>15295014</v>
      </c>
      <c r="Q55" s="33">
        <v>9138745</v>
      </c>
      <c r="R55" s="33">
        <v>0</v>
      </c>
      <c r="S55" s="33">
        <v>424123221</v>
      </c>
      <c r="T55" s="33">
        <v>2817871</v>
      </c>
      <c r="U55" s="33">
        <v>2357159</v>
      </c>
      <c r="V55" s="33">
        <v>549557</v>
      </c>
      <c r="W55" s="33">
        <v>0</v>
      </c>
      <c r="X55" s="33">
        <v>0</v>
      </c>
      <c r="Y55" s="33">
        <v>52138999</v>
      </c>
      <c r="Z55" s="33">
        <v>11648931</v>
      </c>
      <c r="AA55" s="33">
        <v>0</v>
      </c>
      <c r="AB55" s="33">
        <v>344396959</v>
      </c>
      <c r="AC55" s="33">
        <v>0</v>
      </c>
      <c r="AD55" s="33">
        <v>5649511</v>
      </c>
      <c r="AE55" s="33">
        <v>3015906</v>
      </c>
      <c r="AF55" s="33">
        <v>748869</v>
      </c>
      <c r="AG55" s="33">
        <v>799459</v>
      </c>
      <c r="AH55" s="33">
        <v>0</v>
      </c>
      <c r="AJ55" s="33">
        <v>729250118</v>
      </c>
      <c r="AK55" s="33">
        <v>363032090</v>
      </c>
      <c r="AL55" s="33">
        <v>153330398</v>
      </c>
      <c r="AM55" s="33">
        <v>153330398</v>
      </c>
      <c r="AN55" s="33">
        <v>75573064</v>
      </c>
      <c r="AO55" s="33">
        <v>589376</v>
      </c>
      <c r="AP55" s="33">
        <v>64402813</v>
      </c>
      <c r="AQ55" s="33">
        <v>3833074</v>
      </c>
      <c r="AR55" s="33">
        <v>0</v>
      </c>
      <c r="AS55" s="33">
        <v>3464379</v>
      </c>
      <c r="AT55" s="33">
        <v>2448147</v>
      </c>
      <c r="AU55" s="33">
        <v>3019545</v>
      </c>
      <c r="AV55" s="33">
        <v>0</v>
      </c>
      <c r="AW55" s="33">
        <v>209701692</v>
      </c>
      <c r="AX55" s="33">
        <v>177903224</v>
      </c>
      <c r="AY55" s="33">
        <v>2493809</v>
      </c>
      <c r="AZ55" s="33">
        <v>2108148</v>
      </c>
      <c r="BA55" s="33">
        <v>0</v>
      </c>
      <c r="BB55" s="33">
        <v>0</v>
      </c>
      <c r="BC55" s="33">
        <v>15051821</v>
      </c>
      <c r="BD55" s="33">
        <v>0</v>
      </c>
      <c r="BE55" s="33">
        <v>12144690</v>
      </c>
      <c r="BF55" s="33">
        <v>0</v>
      </c>
      <c r="BG55" s="33">
        <v>0</v>
      </c>
      <c r="BH55" s="33">
        <v>366218028</v>
      </c>
      <c r="BI55" s="33">
        <v>293995273</v>
      </c>
      <c r="BJ55" s="33">
        <v>81020002</v>
      </c>
      <c r="BK55" s="33">
        <v>241845267</v>
      </c>
      <c r="BL55" s="33">
        <v>0</v>
      </c>
      <c r="BM55" s="33">
        <v>0</v>
      </c>
      <c r="BN55" s="33">
        <v>0</v>
      </c>
      <c r="BO55" s="33">
        <v>-28869996</v>
      </c>
      <c r="BP55" s="33">
        <v>72222755</v>
      </c>
    </row>
    <row r="56" spans="2:68" x14ac:dyDescent="0.25">
      <c r="B56" s="5" t="s">
        <v>242</v>
      </c>
      <c r="C56" s="5" t="s">
        <v>244</v>
      </c>
      <c r="D56" s="6" t="s">
        <v>243</v>
      </c>
      <c r="E56" s="7" t="s">
        <v>730</v>
      </c>
      <c r="F56" s="8">
        <v>43921</v>
      </c>
      <c r="G56" s="33">
        <v>26078027</v>
      </c>
      <c r="H56" s="33">
        <v>9820729</v>
      </c>
      <c r="I56" s="33">
        <v>9820729</v>
      </c>
      <c r="J56" s="33">
        <v>6299073</v>
      </c>
      <c r="K56" s="33">
        <v>0</v>
      </c>
      <c r="L56" s="33">
        <v>96763</v>
      </c>
      <c r="M56" s="33">
        <v>2586653</v>
      </c>
      <c r="N56" s="33">
        <v>0</v>
      </c>
      <c r="O56" s="33">
        <v>13704</v>
      </c>
      <c r="P56" s="33">
        <v>0</v>
      </c>
      <c r="Q56" s="33">
        <v>824536</v>
      </c>
      <c r="R56" s="33">
        <v>0</v>
      </c>
      <c r="S56" s="33">
        <v>16257298</v>
      </c>
      <c r="T56" s="33">
        <v>0</v>
      </c>
      <c r="U56" s="33">
        <v>0</v>
      </c>
      <c r="V56" s="33">
        <v>0</v>
      </c>
      <c r="W56" s="33">
        <v>0</v>
      </c>
      <c r="X56" s="33">
        <v>0</v>
      </c>
      <c r="Y56" s="33">
        <v>0</v>
      </c>
      <c r="Z56" s="33">
        <v>8247966</v>
      </c>
      <c r="AA56" s="33">
        <v>0</v>
      </c>
      <c r="AB56" s="33">
        <v>877855</v>
      </c>
      <c r="AC56" s="33">
        <v>0</v>
      </c>
      <c r="AD56" s="33">
        <v>0</v>
      </c>
      <c r="AE56" s="33">
        <v>4393810</v>
      </c>
      <c r="AF56" s="33">
        <v>0</v>
      </c>
      <c r="AG56" s="33">
        <v>2737667</v>
      </c>
      <c r="AH56" s="33">
        <v>0</v>
      </c>
      <c r="AJ56" s="33">
        <v>26078027</v>
      </c>
      <c r="AK56" s="33">
        <v>9140875</v>
      </c>
      <c r="AL56" s="33">
        <v>3582400</v>
      </c>
      <c r="AM56" s="33">
        <v>3582400</v>
      </c>
      <c r="AN56" s="33">
        <v>0</v>
      </c>
      <c r="AO56" s="33">
        <v>0</v>
      </c>
      <c r="AP56" s="33">
        <v>2740307</v>
      </c>
      <c r="AQ56" s="33">
        <v>470462</v>
      </c>
      <c r="AR56" s="33">
        <v>211512</v>
      </c>
      <c r="AS56" s="33">
        <v>160119</v>
      </c>
      <c r="AT56" s="33">
        <v>0</v>
      </c>
      <c r="AU56" s="33">
        <v>0</v>
      </c>
      <c r="AV56" s="33">
        <v>0</v>
      </c>
      <c r="AW56" s="33">
        <v>5558475</v>
      </c>
      <c r="AX56" s="33">
        <v>0</v>
      </c>
      <c r="AY56" s="33">
        <v>0</v>
      </c>
      <c r="AZ56" s="33">
        <v>1054558</v>
      </c>
      <c r="BA56" s="33">
        <v>4503917</v>
      </c>
      <c r="BB56" s="33">
        <v>0</v>
      </c>
      <c r="BC56" s="33"/>
      <c r="BD56" s="33">
        <v>0</v>
      </c>
      <c r="BE56" s="33">
        <v>0</v>
      </c>
      <c r="BF56" s="33">
        <v>0</v>
      </c>
      <c r="BG56" s="33"/>
      <c r="BH56" s="33">
        <v>16937152</v>
      </c>
      <c r="BI56" s="33">
        <v>16937152</v>
      </c>
      <c r="BJ56" s="33">
        <v>19200774</v>
      </c>
      <c r="BK56" s="33">
        <v>-2147799</v>
      </c>
      <c r="BL56" s="33">
        <v>0</v>
      </c>
      <c r="BM56" s="33">
        <v>0</v>
      </c>
      <c r="BN56" s="33">
        <v>0</v>
      </c>
      <c r="BO56" s="33">
        <v>-115823</v>
      </c>
      <c r="BP56" s="33">
        <v>0</v>
      </c>
    </row>
    <row r="57" spans="2:68" x14ac:dyDescent="0.25">
      <c r="B57" s="5" t="s">
        <v>251</v>
      </c>
      <c r="C57" s="5" t="s">
        <v>253</v>
      </c>
      <c r="D57" s="6" t="s">
        <v>252</v>
      </c>
      <c r="E57" s="7" t="s">
        <v>727</v>
      </c>
      <c r="F57" s="8">
        <v>43921</v>
      </c>
      <c r="G57" s="33">
        <v>172638483</v>
      </c>
      <c r="H57" s="33">
        <v>10639274</v>
      </c>
      <c r="I57" s="33">
        <v>10639274</v>
      </c>
      <c r="J57" s="33">
        <v>2987593</v>
      </c>
      <c r="K57" s="33">
        <v>0</v>
      </c>
      <c r="L57" s="33">
        <v>133686</v>
      </c>
      <c r="M57" s="33">
        <v>6826519</v>
      </c>
      <c r="N57" s="33">
        <v>671215</v>
      </c>
      <c r="O57" s="33">
        <v>0</v>
      </c>
      <c r="P57" s="33">
        <v>0</v>
      </c>
      <c r="Q57" s="33">
        <v>20261</v>
      </c>
      <c r="R57" s="33">
        <v>0</v>
      </c>
      <c r="S57" s="33">
        <v>161999209</v>
      </c>
      <c r="T57" s="33">
        <v>0</v>
      </c>
      <c r="U57" s="33">
        <v>2996564</v>
      </c>
      <c r="V57" s="33">
        <v>19154962</v>
      </c>
      <c r="W57" s="33">
        <v>0</v>
      </c>
      <c r="X57" s="33">
        <v>0</v>
      </c>
      <c r="Y57" s="33">
        <v>0</v>
      </c>
      <c r="Z57" s="33">
        <v>13206639</v>
      </c>
      <c r="AA57" s="33">
        <v>0</v>
      </c>
      <c r="AB57" s="33">
        <v>93402752</v>
      </c>
      <c r="AC57" s="33">
        <v>0</v>
      </c>
      <c r="AD57" s="33">
        <v>0</v>
      </c>
      <c r="AE57" s="33">
        <v>0</v>
      </c>
      <c r="AF57" s="33">
        <v>0</v>
      </c>
      <c r="AG57" s="33">
        <v>33238292</v>
      </c>
      <c r="AH57" s="33">
        <v>0</v>
      </c>
      <c r="AJ57" s="33">
        <v>172638483</v>
      </c>
      <c r="AK57" s="33">
        <v>80811231</v>
      </c>
      <c r="AL57" s="33">
        <v>15128563</v>
      </c>
      <c r="AM57" s="33">
        <v>15128563</v>
      </c>
      <c r="AN57" s="33">
        <v>7515293</v>
      </c>
      <c r="AO57" s="33">
        <v>0</v>
      </c>
      <c r="AP57" s="33">
        <v>3948410</v>
      </c>
      <c r="AQ57" s="33">
        <v>3229317</v>
      </c>
      <c r="AR57" s="33">
        <v>138057</v>
      </c>
      <c r="AS57" s="33">
        <v>42987</v>
      </c>
      <c r="AT57" s="33">
        <v>254499</v>
      </c>
      <c r="AU57" s="33">
        <v>0</v>
      </c>
      <c r="AV57" s="33">
        <v>0</v>
      </c>
      <c r="AW57" s="33">
        <v>65682668</v>
      </c>
      <c r="AX57" s="33">
        <v>17002221</v>
      </c>
      <c r="AY57" s="33">
        <v>0</v>
      </c>
      <c r="AZ57" s="33">
        <v>7396611</v>
      </c>
      <c r="BA57" s="33">
        <v>41264064</v>
      </c>
      <c r="BB57" s="33">
        <v>0</v>
      </c>
      <c r="BC57" s="33"/>
      <c r="BD57" s="33">
        <v>0</v>
      </c>
      <c r="BE57" s="33">
        <v>19772</v>
      </c>
      <c r="BF57" s="33">
        <v>0</v>
      </c>
      <c r="BG57" s="33"/>
      <c r="BH57" s="33">
        <v>91827252</v>
      </c>
      <c r="BI57" s="33">
        <v>91827209</v>
      </c>
      <c r="BJ57" s="33">
        <v>145528447</v>
      </c>
      <c r="BK57" s="33">
        <v>-51684928</v>
      </c>
      <c r="BL57" s="33">
        <v>0</v>
      </c>
      <c r="BM57" s="33">
        <v>0</v>
      </c>
      <c r="BN57" s="33">
        <v>0</v>
      </c>
      <c r="BO57" s="33">
        <v>-2016310</v>
      </c>
      <c r="BP57" s="33">
        <v>43</v>
      </c>
    </row>
    <row r="58" spans="2:68" x14ac:dyDescent="0.25">
      <c r="B58" s="5" t="s">
        <v>254</v>
      </c>
      <c r="C58" s="5" t="s">
        <v>256</v>
      </c>
      <c r="D58" s="6" t="s">
        <v>255</v>
      </c>
      <c r="E58" s="7" t="s">
        <v>733</v>
      </c>
      <c r="F58" s="8">
        <v>43921</v>
      </c>
      <c r="G58" s="33">
        <v>217906867</v>
      </c>
      <c r="H58" s="33">
        <v>82743366</v>
      </c>
      <c r="I58" s="33">
        <v>82743366</v>
      </c>
      <c r="J58" s="33">
        <v>9151867</v>
      </c>
      <c r="K58" s="33">
        <v>923844</v>
      </c>
      <c r="L58" s="33">
        <v>868062</v>
      </c>
      <c r="M58" s="33">
        <v>29318457</v>
      </c>
      <c r="N58" s="33">
        <v>1333153</v>
      </c>
      <c r="O58" s="33">
        <v>39603759</v>
      </c>
      <c r="P58" s="33">
        <v>0</v>
      </c>
      <c r="Q58" s="33">
        <v>1544224</v>
      </c>
      <c r="R58" s="33">
        <v>0</v>
      </c>
      <c r="S58" s="33">
        <v>135163501</v>
      </c>
      <c r="T58" s="33">
        <v>0</v>
      </c>
      <c r="U58" s="33">
        <v>0</v>
      </c>
      <c r="V58" s="33">
        <v>44574</v>
      </c>
      <c r="W58" s="33">
        <v>0</v>
      </c>
      <c r="X58" s="33">
        <v>0</v>
      </c>
      <c r="Y58" s="33">
        <v>5054815</v>
      </c>
      <c r="Z58" s="33">
        <v>5024111</v>
      </c>
      <c r="AA58" s="33">
        <v>56865308</v>
      </c>
      <c r="AB58" s="33">
        <v>22306366</v>
      </c>
      <c r="AC58" s="33">
        <v>0</v>
      </c>
      <c r="AD58" s="33">
        <v>0</v>
      </c>
      <c r="AE58" s="33">
        <v>0</v>
      </c>
      <c r="AF58" s="33">
        <v>0</v>
      </c>
      <c r="AG58" s="33">
        <v>45868327</v>
      </c>
      <c r="AH58" s="33">
        <v>0</v>
      </c>
      <c r="AJ58" s="33">
        <v>217906867</v>
      </c>
      <c r="AK58" s="33">
        <v>78358591</v>
      </c>
      <c r="AL58" s="33">
        <v>66649023</v>
      </c>
      <c r="AM58" s="33">
        <v>66649023</v>
      </c>
      <c r="AN58" s="33">
        <v>17449698</v>
      </c>
      <c r="AO58" s="33">
        <v>0</v>
      </c>
      <c r="AP58" s="33">
        <v>33259418</v>
      </c>
      <c r="AQ58" s="33">
        <v>8236321</v>
      </c>
      <c r="AR58" s="33">
        <v>6349236</v>
      </c>
      <c r="AS58" s="33">
        <v>49016</v>
      </c>
      <c r="AT58" s="33">
        <v>1305334</v>
      </c>
      <c r="AU58" s="33">
        <v>0</v>
      </c>
      <c r="AV58" s="33">
        <v>0</v>
      </c>
      <c r="AW58" s="33">
        <v>11709568</v>
      </c>
      <c r="AX58" s="33">
        <v>258014</v>
      </c>
      <c r="AY58" s="33">
        <v>0</v>
      </c>
      <c r="AZ58" s="33">
        <v>0</v>
      </c>
      <c r="BA58" s="33">
        <v>4337345</v>
      </c>
      <c r="BB58" s="33">
        <v>0</v>
      </c>
      <c r="BC58" s="33">
        <v>6710530</v>
      </c>
      <c r="BD58" s="33">
        <v>0</v>
      </c>
      <c r="BE58" s="33">
        <v>403679</v>
      </c>
      <c r="BF58" s="33">
        <v>0</v>
      </c>
      <c r="BG58" s="33">
        <v>0</v>
      </c>
      <c r="BH58" s="33">
        <v>139548276</v>
      </c>
      <c r="BI58" s="33">
        <v>139495889</v>
      </c>
      <c r="BJ58" s="33">
        <v>285046333</v>
      </c>
      <c r="BK58" s="33">
        <v>-48114038</v>
      </c>
      <c r="BL58" s="33">
        <v>2823958</v>
      </c>
      <c r="BM58" s="33">
        <v>0</v>
      </c>
      <c r="BN58" s="33">
        <v>0</v>
      </c>
      <c r="BO58" s="33">
        <v>-100260364</v>
      </c>
      <c r="BP58" s="33">
        <v>52387</v>
      </c>
    </row>
    <row r="59" spans="2:68" x14ac:dyDescent="0.25">
      <c r="B59" s="5" t="s">
        <v>257</v>
      </c>
      <c r="C59" s="5" t="s">
        <v>259</v>
      </c>
      <c r="D59" s="6" t="s">
        <v>258</v>
      </c>
      <c r="E59" s="7" t="s">
        <v>733</v>
      </c>
      <c r="F59" s="8">
        <v>43921</v>
      </c>
      <c r="G59" s="33">
        <v>2630647393</v>
      </c>
      <c r="H59" s="33">
        <v>729681315</v>
      </c>
      <c r="I59" s="33">
        <v>729681315</v>
      </c>
      <c r="J59" s="33">
        <v>382144839</v>
      </c>
      <c r="K59" s="33">
        <v>3703382</v>
      </c>
      <c r="L59" s="33">
        <v>20580449</v>
      </c>
      <c r="M59" s="33">
        <v>156446702</v>
      </c>
      <c r="N59" s="33">
        <v>10945790</v>
      </c>
      <c r="O59" s="33">
        <v>149603422</v>
      </c>
      <c r="P59" s="33">
        <v>0</v>
      </c>
      <c r="Q59" s="33">
        <v>6256731</v>
      </c>
      <c r="R59" s="33">
        <v>0</v>
      </c>
      <c r="S59" s="33">
        <v>1900966078</v>
      </c>
      <c r="T59" s="33">
        <v>188757433</v>
      </c>
      <c r="U59" s="33">
        <v>111386424</v>
      </c>
      <c r="V59" s="33">
        <v>722847</v>
      </c>
      <c r="W59" s="33">
        <v>0</v>
      </c>
      <c r="X59" s="33">
        <v>198637</v>
      </c>
      <c r="Y59" s="33">
        <v>95603236</v>
      </c>
      <c r="Z59" s="33">
        <v>673629613</v>
      </c>
      <c r="AA59" s="33">
        <v>117297370</v>
      </c>
      <c r="AB59" s="33">
        <v>683273460</v>
      </c>
      <c r="AC59" s="33">
        <v>0</v>
      </c>
      <c r="AD59" s="33">
        <v>0</v>
      </c>
      <c r="AE59" s="33">
        <v>28530181</v>
      </c>
      <c r="AF59" s="33">
        <v>0</v>
      </c>
      <c r="AG59" s="33">
        <v>1566877</v>
      </c>
      <c r="AH59" s="33">
        <v>0</v>
      </c>
      <c r="AJ59" s="33">
        <v>2630647393</v>
      </c>
      <c r="AK59" s="33">
        <v>1613594907</v>
      </c>
      <c r="AL59" s="33">
        <v>323053305</v>
      </c>
      <c r="AM59" s="33">
        <v>323053305</v>
      </c>
      <c r="AN59" s="33">
        <v>26288224</v>
      </c>
      <c r="AO59" s="33">
        <v>5877566</v>
      </c>
      <c r="AP59" s="33">
        <v>202081737</v>
      </c>
      <c r="AQ59" s="33">
        <v>50919402</v>
      </c>
      <c r="AR59" s="33">
        <v>1581607</v>
      </c>
      <c r="AS59" s="33">
        <v>8355314</v>
      </c>
      <c r="AT59" s="33">
        <v>23654774</v>
      </c>
      <c r="AU59" s="33">
        <v>4294681</v>
      </c>
      <c r="AV59" s="33">
        <v>0</v>
      </c>
      <c r="AW59" s="33">
        <v>1290541602</v>
      </c>
      <c r="AX59" s="33">
        <v>1025437512</v>
      </c>
      <c r="AY59" s="33">
        <v>20705657</v>
      </c>
      <c r="AZ59" s="33">
        <v>404146</v>
      </c>
      <c r="BA59" s="33">
        <v>17444941</v>
      </c>
      <c r="BB59" s="33">
        <v>60113164</v>
      </c>
      <c r="BC59" s="33">
        <v>155690545</v>
      </c>
      <c r="BD59" s="33">
        <v>0</v>
      </c>
      <c r="BE59" s="33">
        <v>10745637</v>
      </c>
      <c r="BF59" s="33">
        <v>0</v>
      </c>
      <c r="BG59" s="33">
        <v>0</v>
      </c>
      <c r="BH59" s="33">
        <v>1017052486</v>
      </c>
      <c r="BI59" s="33">
        <v>995146865</v>
      </c>
      <c r="BJ59" s="33">
        <v>270737574</v>
      </c>
      <c r="BK59" s="33">
        <v>661236977</v>
      </c>
      <c r="BL59" s="33">
        <v>0</v>
      </c>
      <c r="BM59" s="33">
        <v>0</v>
      </c>
      <c r="BN59" s="33">
        <v>0</v>
      </c>
      <c r="BO59" s="33">
        <v>63172314</v>
      </c>
      <c r="BP59" s="33">
        <v>21905621</v>
      </c>
    </row>
    <row r="60" spans="2:68" x14ac:dyDescent="0.25">
      <c r="B60" s="5" t="s">
        <v>260</v>
      </c>
      <c r="C60" s="5" t="s">
        <v>261</v>
      </c>
      <c r="D60" s="6" t="s">
        <v>258</v>
      </c>
      <c r="E60" s="7" t="s">
        <v>733</v>
      </c>
      <c r="F60" s="8">
        <v>43921</v>
      </c>
      <c r="G60" s="33">
        <v>2630647393</v>
      </c>
      <c r="H60" s="33">
        <v>729681315</v>
      </c>
      <c r="I60" s="33">
        <v>729681315</v>
      </c>
      <c r="J60" s="33">
        <v>382144839</v>
      </c>
      <c r="K60" s="33">
        <v>3703382</v>
      </c>
      <c r="L60" s="33">
        <v>20580449</v>
      </c>
      <c r="M60" s="33">
        <v>156446702</v>
      </c>
      <c r="N60" s="33">
        <v>10945790</v>
      </c>
      <c r="O60" s="33">
        <v>149603422</v>
      </c>
      <c r="P60" s="33">
        <v>0</v>
      </c>
      <c r="Q60" s="33">
        <v>6256731</v>
      </c>
      <c r="R60" s="33">
        <v>0</v>
      </c>
      <c r="S60" s="33">
        <v>1900966078</v>
      </c>
      <c r="T60" s="33">
        <v>188757433</v>
      </c>
      <c r="U60" s="33">
        <v>111386424</v>
      </c>
      <c r="V60" s="33">
        <v>722847</v>
      </c>
      <c r="W60" s="33">
        <v>0</v>
      </c>
      <c r="X60" s="33">
        <v>198637</v>
      </c>
      <c r="Y60" s="33">
        <v>95603236</v>
      </c>
      <c r="Z60" s="33">
        <v>673629613</v>
      </c>
      <c r="AA60" s="33">
        <v>117297370</v>
      </c>
      <c r="AB60" s="33">
        <v>683273460</v>
      </c>
      <c r="AC60" s="33">
        <v>0</v>
      </c>
      <c r="AD60" s="33">
        <v>0</v>
      </c>
      <c r="AE60" s="33">
        <v>28530181</v>
      </c>
      <c r="AF60" s="33">
        <v>0</v>
      </c>
      <c r="AG60" s="33">
        <v>1566877</v>
      </c>
      <c r="AH60" s="33">
        <v>0</v>
      </c>
      <c r="AJ60" s="33">
        <v>2630647393</v>
      </c>
      <c r="AK60" s="33">
        <v>1613594907</v>
      </c>
      <c r="AL60" s="33">
        <v>323053305</v>
      </c>
      <c r="AM60" s="33">
        <v>323053305</v>
      </c>
      <c r="AN60" s="33">
        <v>26288224</v>
      </c>
      <c r="AO60" s="33">
        <v>5877566</v>
      </c>
      <c r="AP60" s="33">
        <v>202081737</v>
      </c>
      <c r="AQ60" s="33">
        <v>50919402</v>
      </c>
      <c r="AR60" s="33">
        <v>1581607</v>
      </c>
      <c r="AS60" s="33">
        <v>8355314</v>
      </c>
      <c r="AT60" s="33">
        <v>23654774</v>
      </c>
      <c r="AU60" s="33">
        <v>4294681</v>
      </c>
      <c r="AV60" s="33">
        <v>0</v>
      </c>
      <c r="AW60" s="33">
        <v>1290541602</v>
      </c>
      <c r="AX60" s="33">
        <v>1025437512</v>
      </c>
      <c r="AY60" s="33">
        <v>20705657</v>
      </c>
      <c r="AZ60" s="33">
        <v>404146</v>
      </c>
      <c r="BA60" s="33">
        <v>17444941</v>
      </c>
      <c r="BB60" s="33">
        <v>60113164</v>
      </c>
      <c r="BC60" s="33">
        <v>155690545</v>
      </c>
      <c r="BD60" s="33">
        <v>0</v>
      </c>
      <c r="BE60" s="33">
        <v>10745637</v>
      </c>
      <c r="BF60" s="33">
        <v>0</v>
      </c>
      <c r="BG60" s="33">
        <v>0</v>
      </c>
      <c r="BH60" s="33">
        <v>1017052486</v>
      </c>
      <c r="BI60" s="33">
        <v>995146865</v>
      </c>
      <c r="BJ60" s="33">
        <v>270737574</v>
      </c>
      <c r="BK60" s="33">
        <v>661236977</v>
      </c>
      <c r="BL60" s="33">
        <v>0</v>
      </c>
      <c r="BM60" s="33">
        <v>0</v>
      </c>
      <c r="BN60" s="33">
        <v>0</v>
      </c>
      <c r="BO60" s="33">
        <v>63172314</v>
      </c>
      <c r="BP60" s="33">
        <v>21905621</v>
      </c>
    </row>
    <row r="61" spans="2:68" x14ac:dyDescent="0.25">
      <c r="B61" s="5" t="s">
        <v>262</v>
      </c>
      <c r="C61" s="5" t="s">
        <v>264</v>
      </c>
      <c r="D61" s="6" t="s">
        <v>263</v>
      </c>
      <c r="E61" s="7" t="s">
        <v>727</v>
      </c>
      <c r="F61" s="8">
        <v>43921</v>
      </c>
      <c r="G61" s="33">
        <v>215891482</v>
      </c>
      <c r="H61" s="33">
        <v>31323031</v>
      </c>
      <c r="I61" s="33">
        <v>31323031</v>
      </c>
      <c r="J61" s="33">
        <v>8370621</v>
      </c>
      <c r="K61" s="33">
        <v>0</v>
      </c>
      <c r="L61" s="33">
        <v>1087225</v>
      </c>
      <c r="M61" s="33">
        <v>17751830</v>
      </c>
      <c r="N61" s="33">
        <v>0</v>
      </c>
      <c r="O61" s="33">
        <v>797136</v>
      </c>
      <c r="P61" s="33">
        <v>0</v>
      </c>
      <c r="Q61" s="33">
        <v>3316219</v>
      </c>
      <c r="R61" s="33">
        <v>0</v>
      </c>
      <c r="S61" s="33">
        <v>184568451</v>
      </c>
      <c r="T61" s="33">
        <v>17517</v>
      </c>
      <c r="U61" s="33">
        <v>0</v>
      </c>
      <c r="V61" s="33">
        <v>0</v>
      </c>
      <c r="W61" s="33">
        <v>0</v>
      </c>
      <c r="X61" s="33">
        <v>0</v>
      </c>
      <c r="Y61" s="33">
        <v>0</v>
      </c>
      <c r="Z61" s="33">
        <v>6729058</v>
      </c>
      <c r="AA61" s="33">
        <v>0</v>
      </c>
      <c r="AB61" s="33">
        <v>177821876</v>
      </c>
      <c r="AC61" s="33">
        <v>0</v>
      </c>
      <c r="AD61" s="33">
        <v>0</v>
      </c>
      <c r="AE61" s="33">
        <v>0</v>
      </c>
      <c r="AF61" s="33">
        <v>0</v>
      </c>
      <c r="AG61" s="33">
        <v>0</v>
      </c>
      <c r="AH61" s="33">
        <v>0</v>
      </c>
      <c r="AJ61" s="33">
        <v>215891482</v>
      </c>
      <c r="AK61" s="33">
        <v>146985373</v>
      </c>
      <c r="AL61" s="33">
        <v>41632893</v>
      </c>
      <c r="AM61" s="33">
        <v>41632893</v>
      </c>
      <c r="AN61" s="33">
        <v>25566122</v>
      </c>
      <c r="AO61" s="33">
        <v>0</v>
      </c>
      <c r="AP61" s="33">
        <v>10100844</v>
      </c>
      <c r="AQ61" s="33">
        <v>898843</v>
      </c>
      <c r="AR61" s="33">
        <v>3583626</v>
      </c>
      <c r="AS61" s="33">
        <v>0</v>
      </c>
      <c r="AT61" s="33">
        <v>405043</v>
      </c>
      <c r="AU61" s="33">
        <v>1078415</v>
      </c>
      <c r="AV61" s="33">
        <v>0</v>
      </c>
      <c r="AW61" s="33">
        <v>105352480</v>
      </c>
      <c r="AX61" s="33">
        <v>86019902</v>
      </c>
      <c r="AY61" s="33">
        <v>0</v>
      </c>
      <c r="AZ61" s="33">
        <v>17055</v>
      </c>
      <c r="BA61" s="33">
        <v>0</v>
      </c>
      <c r="BB61" s="33">
        <v>0</v>
      </c>
      <c r="BC61" s="33">
        <v>18574133</v>
      </c>
      <c r="BD61" s="33">
        <v>0</v>
      </c>
      <c r="BE61" s="33">
        <v>741390</v>
      </c>
      <c r="BF61" s="33">
        <v>0</v>
      </c>
      <c r="BG61" s="33">
        <v>0</v>
      </c>
      <c r="BH61" s="33">
        <v>68906109</v>
      </c>
      <c r="BI61" s="33">
        <v>68906109</v>
      </c>
      <c r="BJ61" s="33">
        <v>45681696</v>
      </c>
      <c r="BK61" s="33">
        <v>26957811</v>
      </c>
      <c r="BL61" s="33">
        <v>0</v>
      </c>
      <c r="BM61" s="33">
        <v>0</v>
      </c>
      <c r="BN61" s="33">
        <v>-3733398</v>
      </c>
      <c r="BO61" s="33">
        <v>0</v>
      </c>
      <c r="BP61" s="33">
        <v>0</v>
      </c>
    </row>
    <row r="62" spans="2:68" x14ac:dyDescent="0.25">
      <c r="B62" s="5" t="s">
        <v>265</v>
      </c>
      <c r="C62" s="5" t="s">
        <v>266</v>
      </c>
      <c r="D62" s="6" t="s">
        <v>263</v>
      </c>
      <c r="E62" s="7" t="s">
        <v>727</v>
      </c>
      <c r="F62" s="8">
        <v>43921</v>
      </c>
      <c r="G62" s="33">
        <v>215891482</v>
      </c>
      <c r="H62" s="33">
        <v>31323031</v>
      </c>
      <c r="I62" s="33">
        <v>31323031</v>
      </c>
      <c r="J62" s="33">
        <v>8370621</v>
      </c>
      <c r="K62" s="33">
        <v>0</v>
      </c>
      <c r="L62" s="33">
        <v>1087225</v>
      </c>
      <c r="M62" s="33">
        <v>17751830</v>
      </c>
      <c r="N62" s="33">
        <v>0</v>
      </c>
      <c r="O62" s="33">
        <v>797136</v>
      </c>
      <c r="P62" s="33">
        <v>0</v>
      </c>
      <c r="Q62" s="33">
        <v>3316219</v>
      </c>
      <c r="R62" s="33">
        <v>0</v>
      </c>
      <c r="S62" s="33">
        <v>184568451</v>
      </c>
      <c r="T62" s="33">
        <v>17517</v>
      </c>
      <c r="U62" s="33">
        <v>0</v>
      </c>
      <c r="V62" s="33">
        <v>0</v>
      </c>
      <c r="W62" s="33">
        <v>0</v>
      </c>
      <c r="X62" s="33">
        <v>0</v>
      </c>
      <c r="Y62" s="33">
        <v>0</v>
      </c>
      <c r="Z62" s="33">
        <v>6729058</v>
      </c>
      <c r="AA62" s="33">
        <v>0</v>
      </c>
      <c r="AB62" s="33">
        <v>177821876</v>
      </c>
      <c r="AC62" s="33">
        <v>0</v>
      </c>
      <c r="AD62" s="33">
        <v>0</v>
      </c>
      <c r="AE62" s="33">
        <v>0</v>
      </c>
      <c r="AF62" s="33">
        <v>0</v>
      </c>
      <c r="AG62" s="33">
        <v>0</v>
      </c>
      <c r="AH62" s="33">
        <v>0</v>
      </c>
      <c r="AJ62" s="33">
        <v>215891482</v>
      </c>
      <c r="AK62" s="33">
        <v>146985373</v>
      </c>
      <c r="AL62" s="33">
        <v>41632893</v>
      </c>
      <c r="AM62" s="33">
        <v>41632893</v>
      </c>
      <c r="AN62" s="33">
        <v>25566122</v>
      </c>
      <c r="AO62" s="33">
        <v>0</v>
      </c>
      <c r="AP62" s="33">
        <v>10100844</v>
      </c>
      <c r="AQ62" s="33">
        <v>898843</v>
      </c>
      <c r="AR62" s="33">
        <v>3583626</v>
      </c>
      <c r="AS62" s="33">
        <v>0</v>
      </c>
      <c r="AT62" s="33">
        <v>405043</v>
      </c>
      <c r="AU62" s="33">
        <v>1078415</v>
      </c>
      <c r="AV62" s="33">
        <v>0</v>
      </c>
      <c r="AW62" s="33">
        <v>105352480</v>
      </c>
      <c r="AX62" s="33">
        <v>86019902</v>
      </c>
      <c r="AY62" s="33">
        <v>0</v>
      </c>
      <c r="AZ62" s="33">
        <v>17055</v>
      </c>
      <c r="BA62" s="33">
        <v>0</v>
      </c>
      <c r="BB62" s="33">
        <v>0</v>
      </c>
      <c r="BC62" s="33">
        <v>18574133</v>
      </c>
      <c r="BD62" s="33">
        <v>0</v>
      </c>
      <c r="BE62" s="33">
        <v>741390</v>
      </c>
      <c r="BF62" s="33">
        <v>0</v>
      </c>
      <c r="BG62" s="33">
        <v>0</v>
      </c>
      <c r="BH62" s="33">
        <v>68906109</v>
      </c>
      <c r="BI62" s="33">
        <v>68906109</v>
      </c>
      <c r="BJ62" s="33">
        <v>45681696</v>
      </c>
      <c r="BK62" s="33">
        <v>26957811</v>
      </c>
      <c r="BL62" s="33">
        <v>0</v>
      </c>
      <c r="BM62" s="33">
        <v>0</v>
      </c>
      <c r="BN62" s="33">
        <v>-3733398</v>
      </c>
      <c r="BO62" s="33">
        <v>0</v>
      </c>
      <c r="BP62" s="33">
        <v>0</v>
      </c>
    </row>
    <row r="63" spans="2:68" x14ac:dyDescent="0.25">
      <c r="B63" s="5" t="s">
        <v>267</v>
      </c>
      <c r="C63" s="5" t="s">
        <v>269</v>
      </c>
      <c r="D63" s="6" t="s">
        <v>268</v>
      </c>
      <c r="E63" s="7" t="s">
        <v>732</v>
      </c>
      <c r="F63" s="8">
        <v>43921</v>
      </c>
      <c r="G63" s="33">
        <v>420145173</v>
      </c>
      <c r="H63" s="33">
        <v>238017843</v>
      </c>
      <c r="I63" s="33">
        <v>238017843</v>
      </c>
      <c r="J63" s="33">
        <v>8767825</v>
      </c>
      <c r="K63" s="33">
        <v>969808</v>
      </c>
      <c r="L63" s="33">
        <v>1108485</v>
      </c>
      <c r="M63" s="33">
        <v>80989960</v>
      </c>
      <c r="N63" s="33">
        <v>5014120</v>
      </c>
      <c r="O63" s="33">
        <v>140199533</v>
      </c>
      <c r="P63" s="33">
        <v>0</v>
      </c>
      <c r="Q63" s="33">
        <v>968112</v>
      </c>
      <c r="R63" s="33">
        <v>0</v>
      </c>
      <c r="S63" s="33">
        <v>182127330</v>
      </c>
      <c r="T63" s="33">
        <v>0</v>
      </c>
      <c r="U63" s="33">
        <v>788121</v>
      </c>
      <c r="V63" s="33">
        <v>1295975</v>
      </c>
      <c r="W63" s="33">
        <v>127299545</v>
      </c>
      <c r="X63" s="33">
        <v>36513206</v>
      </c>
      <c r="Y63" s="33">
        <v>4181946</v>
      </c>
      <c r="Z63" s="33">
        <v>0</v>
      </c>
      <c r="AA63" s="33">
        <v>0</v>
      </c>
      <c r="AB63" s="33">
        <v>2237984</v>
      </c>
      <c r="AC63" s="33">
        <v>0</v>
      </c>
      <c r="AD63" s="33">
        <v>0</v>
      </c>
      <c r="AE63" s="33">
        <v>98989</v>
      </c>
      <c r="AF63" s="33">
        <v>0</v>
      </c>
      <c r="AG63" s="33">
        <v>9711564</v>
      </c>
      <c r="AH63" s="33">
        <v>0</v>
      </c>
      <c r="AJ63" s="33">
        <v>420145173</v>
      </c>
      <c r="AK63" s="33">
        <v>342153726</v>
      </c>
      <c r="AL63" s="33">
        <v>270583780</v>
      </c>
      <c r="AM63" s="33">
        <v>270583780</v>
      </c>
      <c r="AN63" s="33">
        <v>212580864</v>
      </c>
      <c r="AO63" s="33">
        <v>61437</v>
      </c>
      <c r="AP63" s="33">
        <v>33433019</v>
      </c>
      <c r="AQ63" s="33">
        <v>4665056</v>
      </c>
      <c r="AR63" s="33">
        <v>3294261</v>
      </c>
      <c r="AS63" s="33">
        <v>3385308</v>
      </c>
      <c r="AT63" s="33">
        <v>1290352</v>
      </c>
      <c r="AU63" s="33">
        <v>11873483</v>
      </c>
      <c r="AV63" s="33">
        <v>0</v>
      </c>
      <c r="AW63" s="33">
        <v>71569946</v>
      </c>
      <c r="AX63" s="33">
        <v>0</v>
      </c>
      <c r="AY63" s="33">
        <v>52134</v>
      </c>
      <c r="AZ63" s="33">
        <v>0</v>
      </c>
      <c r="BA63" s="33">
        <v>37515166</v>
      </c>
      <c r="BB63" s="33">
        <v>5755701</v>
      </c>
      <c r="BC63" s="33">
        <v>33790</v>
      </c>
      <c r="BD63" s="33">
        <v>0</v>
      </c>
      <c r="BE63" s="33">
        <v>28213155</v>
      </c>
      <c r="BF63" s="33">
        <v>0</v>
      </c>
      <c r="BG63" s="33">
        <v>0</v>
      </c>
      <c r="BH63" s="33">
        <v>77991447</v>
      </c>
      <c r="BI63" s="33">
        <v>78998315</v>
      </c>
      <c r="BJ63" s="33">
        <v>26486999</v>
      </c>
      <c r="BK63" s="33">
        <v>52888240</v>
      </c>
      <c r="BL63" s="33">
        <v>0</v>
      </c>
      <c r="BM63" s="33">
        <v>0</v>
      </c>
      <c r="BN63" s="33">
        <v>0</v>
      </c>
      <c r="BO63" s="33">
        <v>-376924</v>
      </c>
      <c r="BP63" s="33">
        <v>-1006868</v>
      </c>
    </row>
    <row r="64" spans="2:68" x14ac:dyDescent="0.25">
      <c r="B64" s="5" t="s">
        <v>270</v>
      </c>
      <c r="C64" s="5" t="s">
        <v>272</v>
      </c>
      <c r="D64" s="6" t="s">
        <v>271</v>
      </c>
      <c r="E64" s="7" t="s">
        <v>727</v>
      </c>
      <c r="F64" s="8">
        <v>43921</v>
      </c>
      <c r="G64" s="33">
        <v>82273241</v>
      </c>
      <c r="H64" s="33">
        <v>18135247</v>
      </c>
      <c r="I64" s="33">
        <v>17991042</v>
      </c>
      <c r="J64" s="33">
        <v>1194688</v>
      </c>
      <c r="K64" s="33">
        <v>0</v>
      </c>
      <c r="L64" s="33">
        <v>14801</v>
      </c>
      <c r="M64" s="33">
        <v>6534151</v>
      </c>
      <c r="N64" s="33">
        <v>9397451</v>
      </c>
      <c r="O64" s="33">
        <v>687956</v>
      </c>
      <c r="P64" s="33">
        <v>0</v>
      </c>
      <c r="Q64" s="33">
        <v>161995</v>
      </c>
      <c r="R64" s="33">
        <v>144205</v>
      </c>
      <c r="S64" s="33">
        <v>64137994</v>
      </c>
      <c r="T64" s="33">
        <v>0</v>
      </c>
      <c r="U64" s="33">
        <v>0</v>
      </c>
      <c r="V64" s="33">
        <v>2131709</v>
      </c>
      <c r="W64" s="33">
        <v>0</v>
      </c>
      <c r="X64" s="33">
        <v>0</v>
      </c>
      <c r="Y64" s="33">
        <v>0</v>
      </c>
      <c r="Z64" s="33">
        <v>31686</v>
      </c>
      <c r="AA64" s="33">
        <v>0</v>
      </c>
      <c r="AB64" s="33">
        <v>61833958</v>
      </c>
      <c r="AC64" s="33">
        <v>0</v>
      </c>
      <c r="AD64" s="33">
        <v>140641</v>
      </c>
      <c r="AE64" s="33">
        <v>0</v>
      </c>
      <c r="AF64" s="33">
        <v>0</v>
      </c>
      <c r="AG64" s="33">
        <v>0</v>
      </c>
      <c r="AH64" s="33">
        <v>0</v>
      </c>
      <c r="AJ64" s="33">
        <v>82273241</v>
      </c>
      <c r="AK64" s="33">
        <v>28945878</v>
      </c>
      <c r="AL64" s="33">
        <v>9328610</v>
      </c>
      <c r="AM64" s="33">
        <v>9328610</v>
      </c>
      <c r="AN64" s="33">
        <v>2285046</v>
      </c>
      <c r="AO64" s="33">
        <v>0</v>
      </c>
      <c r="AP64" s="33">
        <v>5616074</v>
      </c>
      <c r="AQ64" s="33">
        <v>269100</v>
      </c>
      <c r="AR64" s="33">
        <v>186803</v>
      </c>
      <c r="AS64" s="33">
        <v>825004</v>
      </c>
      <c r="AT64" s="33">
        <v>0</v>
      </c>
      <c r="AU64" s="33">
        <v>146583</v>
      </c>
      <c r="AV64" s="33">
        <v>0</v>
      </c>
      <c r="AW64" s="33">
        <v>19617268</v>
      </c>
      <c r="AX64" s="33">
        <v>6105614</v>
      </c>
      <c r="AY64" s="33">
        <v>0</v>
      </c>
      <c r="AZ64" s="33">
        <v>0</v>
      </c>
      <c r="BA64" s="33">
        <v>0</v>
      </c>
      <c r="BB64" s="33">
        <v>0</v>
      </c>
      <c r="BC64" s="33">
        <v>10795967</v>
      </c>
      <c r="BD64" s="33">
        <v>0</v>
      </c>
      <c r="BE64" s="33">
        <v>2715687</v>
      </c>
      <c r="BF64" s="33">
        <v>0</v>
      </c>
      <c r="BG64" s="33">
        <v>0</v>
      </c>
      <c r="BH64" s="33">
        <v>53327363</v>
      </c>
      <c r="BI64" s="33">
        <v>53095463</v>
      </c>
      <c r="BJ64" s="33">
        <v>15664524</v>
      </c>
      <c r="BK64" s="33">
        <v>22170503</v>
      </c>
      <c r="BL64" s="33">
        <v>802</v>
      </c>
      <c r="BM64" s="33">
        <v>0</v>
      </c>
      <c r="BN64" s="33">
        <v>0</v>
      </c>
      <c r="BO64" s="33">
        <v>15259634</v>
      </c>
      <c r="BP64" s="33">
        <v>231900</v>
      </c>
    </row>
    <row r="65" spans="2:68" x14ac:dyDescent="0.25">
      <c r="B65" s="5" t="s">
        <v>273</v>
      </c>
      <c r="C65" s="5" t="s">
        <v>275</v>
      </c>
      <c r="D65" s="6" t="s">
        <v>274</v>
      </c>
      <c r="E65" s="7" t="s">
        <v>727</v>
      </c>
      <c r="F65" s="8">
        <v>43921</v>
      </c>
      <c r="G65" s="33">
        <v>212956101</v>
      </c>
      <c r="H65" s="33">
        <v>41768140</v>
      </c>
      <c r="I65" s="33">
        <v>41768140</v>
      </c>
      <c r="J65" s="33">
        <v>0</v>
      </c>
      <c r="K65" s="33">
        <v>0</v>
      </c>
      <c r="L65" s="33">
        <v>854976</v>
      </c>
      <c r="M65" s="33">
        <v>7882698</v>
      </c>
      <c r="N65" s="33">
        <v>32999426</v>
      </c>
      <c r="O65" s="33">
        <v>31040</v>
      </c>
      <c r="P65" s="33">
        <v>0</v>
      </c>
      <c r="Q65" s="33">
        <v>0</v>
      </c>
      <c r="R65" s="33">
        <v>0</v>
      </c>
      <c r="S65" s="33">
        <v>171187961</v>
      </c>
      <c r="T65" s="33">
        <v>0</v>
      </c>
      <c r="U65" s="33">
        <v>0</v>
      </c>
      <c r="V65" s="33">
        <v>925</v>
      </c>
      <c r="W65" s="33">
        <v>0</v>
      </c>
      <c r="X65" s="33">
        <v>0</v>
      </c>
      <c r="Y65" s="33">
        <v>0</v>
      </c>
      <c r="Z65" s="33">
        <v>587072</v>
      </c>
      <c r="AA65" s="33">
        <v>0</v>
      </c>
      <c r="AB65" s="33">
        <v>170599964</v>
      </c>
      <c r="AC65" s="33">
        <v>0</v>
      </c>
      <c r="AD65" s="33">
        <v>0</v>
      </c>
      <c r="AE65" s="33">
        <v>0</v>
      </c>
      <c r="AF65" s="33">
        <v>0</v>
      </c>
      <c r="AG65" s="33">
        <v>0</v>
      </c>
      <c r="AH65" s="33">
        <v>0</v>
      </c>
      <c r="AJ65" s="33">
        <v>212956101</v>
      </c>
      <c r="AK65" s="33">
        <v>60161412</v>
      </c>
      <c r="AL65" s="33">
        <v>16322713</v>
      </c>
      <c r="AM65" s="33">
        <v>16322713</v>
      </c>
      <c r="AN65" s="33">
        <v>0</v>
      </c>
      <c r="AO65" s="33">
        <v>0</v>
      </c>
      <c r="AP65" s="33">
        <v>12578447</v>
      </c>
      <c r="AQ65" s="33">
        <v>1215420</v>
      </c>
      <c r="AR65" s="33">
        <v>950732</v>
      </c>
      <c r="AS65" s="33">
        <v>0</v>
      </c>
      <c r="AT65" s="33">
        <v>0</v>
      </c>
      <c r="AU65" s="33">
        <v>1578114</v>
      </c>
      <c r="AV65" s="33">
        <v>0</v>
      </c>
      <c r="AW65" s="33">
        <v>43838699</v>
      </c>
      <c r="AX65" s="33">
        <v>0</v>
      </c>
      <c r="AY65" s="33">
        <v>0</v>
      </c>
      <c r="AZ65" s="33">
        <v>0</v>
      </c>
      <c r="BA65" s="33">
        <v>0</v>
      </c>
      <c r="BB65" s="33">
        <v>0</v>
      </c>
      <c r="BC65" s="33">
        <v>43838699</v>
      </c>
      <c r="BD65" s="33">
        <v>0</v>
      </c>
      <c r="BE65" s="33">
        <v>0</v>
      </c>
      <c r="BF65" s="33">
        <v>0</v>
      </c>
      <c r="BG65" s="33">
        <v>0</v>
      </c>
      <c r="BH65" s="33">
        <v>152794689</v>
      </c>
      <c r="BI65" s="33">
        <v>152794689</v>
      </c>
      <c r="BJ65" s="33">
        <v>175774920</v>
      </c>
      <c r="BK65" s="33">
        <v>-3822893</v>
      </c>
      <c r="BL65" s="33">
        <v>18499309</v>
      </c>
      <c r="BM65" s="33">
        <v>0</v>
      </c>
      <c r="BN65" s="33">
        <v>0</v>
      </c>
      <c r="BO65" s="33">
        <v>-37656647</v>
      </c>
      <c r="BP65" s="33">
        <v>0</v>
      </c>
    </row>
    <row r="66" spans="2:68" x14ac:dyDescent="0.25">
      <c r="B66" s="5" t="s">
        <v>276</v>
      </c>
      <c r="C66" s="5" t="s">
        <v>278</v>
      </c>
      <c r="D66" s="6" t="s">
        <v>277</v>
      </c>
      <c r="E66" s="7" t="s">
        <v>738</v>
      </c>
      <c r="F66" s="8">
        <v>43921</v>
      </c>
      <c r="G66" s="33">
        <v>5529506038</v>
      </c>
      <c r="H66" s="33">
        <v>1270366802</v>
      </c>
      <c r="I66" s="33">
        <v>1240126447</v>
      </c>
      <c r="J66" s="33">
        <v>299895779</v>
      </c>
      <c r="K66" s="33">
        <v>191399022</v>
      </c>
      <c r="L66" s="33">
        <v>109022764</v>
      </c>
      <c r="M66" s="33">
        <v>514699467</v>
      </c>
      <c r="N66" s="33">
        <v>387789</v>
      </c>
      <c r="O66" s="33">
        <v>103170661</v>
      </c>
      <c r="P66" s="33">
        <v>0</v>
      </c>
      <c r="Q66" s="33">
        <v>21550965</v>
      </c>
      <c r="R66" s="33">
        <v>30240355</v>
      </c>
      <c r="S66" s="33">
        <v>4259139236</v>
      </c>
      <c r="T66" s="33">
        <v>408268972</v>
      </c>
      <c r="U66" s="33">
        <v>156795844</v>
      </c>
      <c r="V66" s="33">
        <v>8047494</v>
      </c>
      <c r="W66" s="33">
        <v>0</v>
      </c>
      <c r="X66" s="33">
        <v>0</v>
      </c>
      <c r="Y66" s="33">
        <v>0</v>
      </c>
      <c r="Z66" s="33">
        <v>359433212</v>
      </c>
      <c r="AA66" s="33">
        <v>47482726</v>
      </c>
      <c r="AB66" s="33">
        <v>2126115385</v>
      </c>
      <c r="AC66" s="33">
        <v>0</v>
      </c>
      <c r="AD66" s="33">
        <v>0</v>
      </c>
      <c r="AE66" s="33">
        <v>408083010</v>
      </c>
      <c r="AF66" s="33">
        <v>1569915</v>
      </c>
      <c r="AG66" s="33">
        <v>743342678</v>
      </c>
      <c r="AH66" s="33">
        <v>0</v>
      </c>
      <c r="AJ66" s="33">
        <v>5529506038</v>
      </c>
      <c r="AK66" s="33">
        <v>3772831992</v>
      </c>
      <c r="AL66" s="33">
        <v>911657249</v>
      </c>
      <c r="AM66" s="33">
        <v>911657249</v>
      </c>
      <c r="AN66" s="33">
        <v>32167476</v>
      </c>
      <c r="AO66" s="33">
        <v>80078368</v>
      </c>
      <c r="AP66" s="33">
        <v>593149967</v>
      </c>
      <c r="AQ66" s="33">
        <v>269865</v>
      </c>
      <c r="AR66" s="33">
        <v>2055550</v>
      </c>
      <c r="AS66" s="33">
        <v>169782487</v>
      </c>
      <c r="AT66" s="33">
        <v>0</v>
      </c>
      <c r="AU66" s="33">
        <v>34153536</v>
      </c>
      <c r="AV66" s="33">
        <v>0</v>
      </c>
      <c r="AW66" s="33">
        <v>2861174743</v>
      </c>
      <c r="AX66" s="33">
        <v>2105355769</v>
      </c>
      <c r="AY66" s="33">
        <v>463234787</v>
      </c>
      <c r="AZ66" s="33">
        <v>0</v>
      </c>
      <c r="BA66" s="33">
        <v>0</v>
      </c>
      <c r="BB66" s="33">
        <v>39800942</v>
      </c>
      <c r="BC66" s="33">
        <v>225200114</v>
      </c>
      <c r="BD66" s="33">
        <v>0</v>
      </c>
      <c r="BE66" s="33">
        <v>14691679</v>
      </c>
      <c r="BF66" s="33">
        <v>12891452</v>
      </c>
      <c r="BG66" s="33">
        <v>0</v>
      </c>
      <c r="BH66" s="33">
        <v>1756674046</v>
      </c>
      <c r="BI66" s="33">
        <v>1756674046</v>
      </c>
      <c r="BJ66" s="33">
        <v>874846615</v>
      </c>
      <c r="BK66" s="33">
        <v>643423667</v>
      </c>
      <c r="BL66" s="33">
        <v>0</v>
      </c>
      <c r="BM66" s="33">
        <v>0</v>
      </c>
      <c r="BN66" s="33">
        <v>0</v>
      </c>
      <c r="BO66" s="33">
        <v>238403764</v>
      </c>
      <c r="BP66" s="33">
        <v>0</v>
      </c>
    </row>
    <row r="67" spans="2:68" x14ac:dyDescent="0.25">
      <c r="B67" s="5" t="s">
        <v>279</v>
      </c>
      <c r="C67" s="5" t="s">
        <v>281</v>
      </c>
      <c r="D67" s="6" t="s">
        <v>280</v>
      </c>
      <c r="E67" s="7" t="s">
        <v>729</v>
      </c>
      <c r="F67" s="8">
        <v>43921</v>
      </c>
      <c r="G67" s="33">
        <v>690178807.5</v>
      </c>
      <c r="H67" s="33">
        <v>281999008.19999999</v>
      </c>
      <c r="I67" s="33">
        <v>281999008.19999999</v>
      </c>
      <c r="J67" s="33">
        <v>31594071.600000001</v>
      </c>
      <c r="K67" s="33">
        <v>31677855.300000001</v>
      </c>
      <c r="L67" s="33">
        <v>2161450.2000000002</v>
      </c>
      <c r="M67" s="33">
        <v>56284874.100000001</v>
      </c>
      <c r="N67" s="33">
        <v>25313679.300000001</v>
      </c>
      <c r="O67" s="33">
        <v>130262496</v>
      </c>
      <c r="P67" s="33">
        <v>0</v>
      </c>
      <c r="Q67" s="33">
        <v>4704581.7</v>
      </c>
      <c r="R67" s="33">
        <v>0</v>
      </c>
      <c r="S67" s="33">
        <v>408179799.30000001</v>
      </c>
      <c r="T67" s="33">
        <v>49891077.600000001</v>
      </c>
      <c r="U67" s="33">
        <v>26235.3</v>
      </c>
      <c r="V67" s="33">
        <v>203112</v>
      </c>
      <c r="W67" s="33">
        <v>0</v>
      </c>
      <c r="X67" s="33">
        <v>14051118.9</v>
      </c>
      <c r="Y67" s="33">
        <v>121887511.2</v>
      </c>
      <c r="Z67" s="33">
        <v>1561423.5</v>
      </c>
      <c r="AA67" s="33">
        <v>0</v>
      </c>
      <c r="AB67" s="33">
        <v>207413742.90000001</v>
      </c>
      <c r="AC67" s="33">
        <v>0</v>
      </c>
      <c r="AD67" s="33">
        <v>0</v>
      </c>
      <c r="AE67" s="33">
        <v>716816.1</v>
      </c>
      <c r="AF67" s="33">
        <v>0</v>
      </c>
      <c r="AG67" s="33">
        <v>12428761.800000001</v>
      </c>
      <c r="AH67" s="33">
        <v>0</v>
      </c>
      <c r="AJ67" s="33">
        <v>690178807.5</v>
      </c>
      <c r="AK67" s="33">
        <v>380611576.80000001</v>
      </c>
      <c r="AL67" s="33">
        <v>327819382.80000001</v>
      </c>
      <c r="AM67" s="33">
        <v>327819382.80000001</v>
      </c>
      <c r="AN67" s="33">
        <v>290554254.89999998</v>
      </c>
      <c r="AO67" s="33">
        <v>133715.4</v>
      </c>
      <c r="AP67" s="33">
        <v>28891835.699999999</v>
      </c>
      <c r="AQ67" s="33">
        <v>3992843.4</v>
      </c>
      <c r="AR67" s="33">
        <v>0</v>
      </c>
      <c r="AS67" s="33">
        <v>1657901.7</v>
      </c>
      <c r="AT67" s="33">
        <v>2588831.7000000002</v>
      </c>
      <c r="AU67" s="33">
        <v>0</v>
      </c>
      <c r="AV67" s="33">
        <v>0</v>
      </c>
      <c r="AW67" s="33">
        <v>52792194</v>
      </c>
      <c r="AX67" s="33">
        <v>22548817.199999999</v>
      </c>
      <c r="AY67" s="33">
        <v>582254.4</v>
      </c>
      <c r="AZ67" s="33">
        <v>1692.6</v>
      </c>
      <c r="BA67" s="33">
        <v>423150</v>
      </c>
      <c r="BB67" s="33">
        <v>0</v>
      </c>
      <c r="BC67" s="33">
        <v>11238864</v>
      </c>
      <c r="BD67" s="33">
        <v>0</v>
      </c>
      <c r="BE67" s="33">
        <v>17997415.800000001</v>
      </c>
      <c r="BF67" s="33">
        <v>0</v>
      </c>
      <c r="BG67" s="33">
        <v>0</v>
      </c>
      <c r="BH67" s="33">
        <v>309567230.69999999</v>
      </c>
      <c r="BI67" s="33">
        <v>184906394.40000001</v>
      </c>
      <c r="BJ67" s="33">
        <v>87604744.5</v>
      </c>
      <c r="BK67" s="33">
        <v>116356094.40000001</v>
      </c>
      <c r="BL67" s="33">
        <v>0</v>
      </c>
      <c r="BM67" s="33">
        <v>0</v>
      </c>
      <c r="BN67" s="33">
        <v>0</v>
      </c>
      <c r="BO67" s="33">
        <v>-19054444.5</v>
      </c>
      <c r="BP67" s="33">
        <v>124660836.3</v>
      </c>
    </row>
    <row r="68" spans="2:68" x14ac:dyDescent="0.25">
      <c r="B68" s="5" t="s">
        <v>282</v>
      </c>
      <c r="C68" s="5" t="s">
        <v>284</v>
      </c>
      <c r="D68" s="6" t="s">
        <v>283</v>
      </c>
      <c r="E68" s="7" t="s">
        <v>729</v>
      </c>
      <c r="F68" s="8">
        <v>43921</v>
      </c>
      <c r="G68" s="33">
        <v>1185111127.2</v>
      </c>
      <c r="H68" s="33">
        <v>608132561.39999998</v>
      </c>
      <c r="I68" s="33">
        <v>608132561.39999998</v>
      </c>
      <c r="J68" s="33">
        <v>21323374.800000001</v>
      </c>
      <c r="K68" s="33">
        <v>0</v>
      </c>
      <c r="L68" s="33">
        <v>3744877.5</v>
      </c>
      <c r="M68" s="33">
        <v>108515124.90000001</v>
      </c>
      <c r="N68" s="33">
        <v>81589244.099999994</v>
      </c>
      <c r="O68" s="33">
        <v>87876406.799999997</v>
      </c>
      <c r="P68" s="33">
        <v>276987219.60000002</v>
      </c>
      <c r="Q68" s="33">
        <v>28096313.699999999</v>
      </c>
      <c r="R68" s="33">
        <v>0</v>
      </c>
      <c r="S68" s="33">
        <v>576978565.79999995</v>
      </c>
      <c r="T68" s="33">
        <v>296205</v>
      </c>
      <c r="U68" s="33">
        <v>0</v>
      </c>
      <c r="V68" s="33">
        <v>243734.39999999999</v>
      </c>
      <c r="W68" s="33">
        <v>0</v>
      </c>
      <c r="X68" s="33">
        <v>592410</v>
      </c>
      <c r="Y68" s="33">
        <v>0</v>
      </c>
      <c r="Z68" s="33">
        <v>126972927.90000001</v>
      </c>
      <c r="AA68" s="33">
        <v>166676246.09999999</v>
      </c>
      <c r="AB68" s="33">
        <v>214765551</v>
      </c>
      <c r="AC68" s="33">
        <v>14807711.1</v>
      </c>
      <c r="AD68" s="33">
        <v>0</v>
      </c>
      <c r="AE68" s="33">
        <v>6502122.9000000004</v>
      </c>
      <c r="AF68" s="33">
        <v>19806805.199999999</v>
      </c>
      <c r="AG68" s="33">
        <v>26314852.199999999</v>
      </c>
      <c r="AH68" s="33">
        <v>0</v>
      </c>
      <c r="AJ68" s="33">
        <v>1185111127.2</v>
      </c>
      <c r="AK68" s="33">
        <v>458791924.5</v>
      </c>
      <c r="AL68" s="33">
        <v>403033449</v>
      </c>
      <c r="AM68" s="33">
        <v>403033449</v>
      </c>
      <c r="AN68" s="33">
        <v>127025398.5</v>
      </c>
      <c r="AO68" s="33">
        <v>1811928.3</v>
      </c>
      <c r="AP68" s="33">
        <v>70814998.799999997</v>
      </c>
      <c r="AQ68" s="33">
        <v>196557406.5</v>
      </c>
      <c r="AR68" s="33">
        <v>0</v>
      </c>
      <c r="AS68" s="33">
        <v>1293146.3999999999</v>
      </c>
      <c r="AT68" s="33">
        <v>5530570.5</v>
      </c>
      <c r="AU68" s="33">
        <v>0</v>
      </c>
      <c r="AV68" s="33">
        <v>0</v>
      </c>
      <c r="AW68" s="33">
        <v>55758475.5</v>
      </c>
      <c r="AX68" s="33">
        <v>14107821</v>
      </c>
      <c r="AY68" s="33">
        <v>4690194.5999999996</v>
      </c>
      <c r="AZ68" s="33">
        <v>5210669.0999999996</v>
      </c>
      <c r="BA68" s="33">
        <v>592410</v>
      </c>
      <c r="BB68" s="33">
        <v>443461.2</v>
      </c>
      <c r="BC68" s="33">
        <v>30713919.600000001</v>
      </c>
      <c r="BD68" s="33">
        <v>0</v>
      </c>
      <c r="BE68" s="33">
        <v>0</v>
      </c>
      <c r="BF68" s="33">
        <v>0</v>
      </c>
      <c r="BG68" s="33">
        <v>0</v>
      </c>
      <c r="BH68" s="33">
        <v>726319202.70000005</v>
      </c>
      <c r="BI68" s="33">
        <v>722724120.29999995</v>
      </c>
      <c r="BJ68" s="33">
        <v>602229618.89999998</v>
      </c>
      <c r="BK68" s="33">
        <v>100818026.40000001</v>
      </c>
      <c r="BL68" s="33">
        <v>0</v>
      </c>
      <c r="BM68" s="33">
        <v>0</v>
      </c>
      <c r="BN68" s="33">
        <v>0</v>
      </c>
      <c r="BO68" s="33">
        <v>19676475</v>
      </c>
      <c r="BP68" s="33">
        <v>3595082.4</v>
      </c>
    </row>
    <row r="69" spans="2:68" x14ac:dyDescent="0.25">
      <c r="B69" s="5" t="s">
        <v>285</v>
      </c>
      <c r="C69" s="5" t="s">
        <v>287</v>
      </c>
      <c r="D69" s="6" t="s">
        <v>286</v>
      </c>
      <c r="E69" s="7" t="s">
        <v>736</v>
      </c>
      <c r="F69" s="8">
        <v>42735</v>
      </c>
      <c r="G69" s="33">
        <v>315924</v>
      </c>
      <c r="H69" s="33">
        <v>271153</v>
      </c>
      <c r="I69" s="33">
        <v>271153</v>
      </c>
      <c r="J69" s="33">
        <v>51808</v>
      </c>
      <c r="K69" s="33">
        <v>0</v>
      </c>
      <c r="L69" s="33">
        <v>3729</v>
      </c>
      <c r="M69" s="33">
        <v>163601</v>
      </c>
      <c r="N69" s="33">
        <v>0</v>
      </c>
      <c r="O69" s="33">
        <v>0</v>
      </c>
      <c r="P69" s="33">
        <v>0</v>
      </c>
      <c r="Q69" s="33">
        <v>52015</v>
      </c>
      <c r="R69" s="33">
        <v>0</v>
      </c>
      <c r="S69" s="33">
        <v>44771</v>
      </c>
      <c r="T69" s="33">
        <v>0</v>
      </c>
      <c r="U69" s="33">
        <v>0</v>
      </c>
      <c r="V69" s="33">
        <v>0</v>
      </c>
      <c r="W69" s="33">
        <v>0</v>
      </c>
      <c r="X69" s="33">
        <v>0</v>
      </c>
      <c r="Y69" s="33">
        <v>0</v>
      </c>
      <c r="Z69" s="33">
        <v>0</v>
      </c>
      <c r="AA69" s="33">
        <v>0</v>
      </c>
      <c r="AB69" s="33">
        <v>0</v>
      </c>
      <c r="AC69" s="33">
        <v>0</v>
      </c>
      <c r="AD69" s="33">
        <v>44771</v>
      </c>
      <c r="AE69" s="33"/>
      <c r="AF69" s="33">
        <v>0</v>
      </c>
      <c r="AG69" s="33">
        <v>0</v>
      </c>
      <c r="AH69" s="33">
        <v>0</v>
      </c>
      <c r="AJ69" s="33">
        <v>315924</v>
      </c>
      <c r="AK69" s="33">
        <v>3989423</v>
      </c>
      <c r="AL69" s="33">
        <v>797680</v>
      </c>
      <c r="AM69" s="33">
        <v>797680</v>
      </c>
      <c r="AN69" s="33">
        <v>720926</v>
      </c>
      <c r="AO69" s="33"/>
      <c r="AP69" s="33">
        <v>50281</v>
      </c>
      <c r="AQ69" s="33">
        <v>0</v>
      </c>
      <c r="AR69" s="33">
        <v>0</v>
      </c>
      <c r="AS69" s="33">
        <v>26473</v>
      </c>
      <c r="AT69" s="33">
        <v>0</v>
      </c>
      <c r="AU69" s="33">
        <v>0</v>
      </c>
      <c r="AV69" s="33">
        <v>0</v>
      </c>
      <c r="AW69" s="33">
        <v>3191743</v>
      </c>
      <c r="AX69" s="33">
        <v>0</v>
      </c>
      <c r="AY69" s="33"/>
      <c r="AZ69" s="33">
        <v>0</v>
      </c>
      <c r="BA69" s="33">
        <v>3188004</v>
      </c>
      <c r="BB69" s="33">
        <v>0</v>
      </c>
      <c r="BC69" s="33"/>
      <c r="BD69" s="33">
        <v>0</v>
      </c>
      <c r="BE69" s="33">
        <v>0</v>
      </c>
      <c r="BF69" s="33">
        <v>3739</v>
      </c>
      <c r="BG69" s="33"/>
      <c r="BH69" s="33">
        <v>-3673499</v>
      </c>
      <c r="BI69" s="33">
        <v>-3673499</v>
      </c>
      <c r="BJ69" s="33">
        <v>8248807</v>
      </c>
      <c r="BK69" s="33">
        <v>-11614117</v>
      </c>
      <c r="BL69" s="33"/>
      <c r="BM69" s="33">
        <v>10833</v>
      </c>
      <c r="BN69" s="33"/>
      <c r="BO69" s="33">
        <v>-297356</v>
      </c>
      <c r="BP69" s="33">
        <v>0</v>
      </c>
    </row>
    <row r="70" spans="2:68" x14ac:dyDescent="0.25">
      <c r="B70" s="5" t="s">
        <v>288</v>
      </c>
      <c r="C70" s="5" t="s">
        <v>290</v>
      </c>
      <c r="D70" s="6" t="s">
        <v>289</v>
      </c>
      <c r="E70" s="7" t="s">
        <v>733</v>
      </c>
      <c r="F70" s="8">
        <v>43921</v>
      </c>
      <c r="G70" s="33">
        <v>12814812546.896</v>
      </c>
      <c r="H70" s="33">
        <v>3362281349.6999998</v>
      </c>
      <c r="I70" s="33">
        <v>3362281349.6999998</v>
      </c>
      <c r="J70" s="33">
        <v>1066494565.5</v>
      </c>
      <c r="K70" s="33">
        <v>12246807.300000001</v>
      </c>
      <c r="L70" s="33">
        <v>100963590</v>
      </c>
      <c r="M70" s="33">
        <v>698909238.29999995</v>
      </c>
      <c r="N70" s="33">
        <v>696504.9</v>
      </c>
      <c r="O70" s="33">
        <v>998094906.89999998</v>
      </c>
      <c r="P70" s="33">
        <v>273561397.19999999</v>
      </c>
      <c r="Q70" s="33">
        <v>211314339.59999999</v>
      </c>
      <c r="R70" s="33">
        <v>0</v>
      </c>
      <c r="S70" s="33">
        <v>9452531197.2000008</v>
      </c>
      <c r="T70" s="33">
        <v>35740941.600000001</v>
      </c>
      <c r="U70" s="33">
        <v>141515747.09999999</v>
      </c>
      <c r="V70" s="33">
        <v>16124553.9</v>
      </c>
      <c r="W70" s="33">
        <v>0</v>
      </c>
      <c r="X70" s="33">
        <v>0</v>
      </c>
      <c r="Y70" s="33">
        <v>573791.4</v>
      </c>
      <c r="Z70" s="33">
        <v>90554100</v>
      </c>
      <c r="AA70" s="33">
        <v>175941538.5</v>
      </c>
      <c r="AB70" s="33">
        <v>6266757560.7040005</v>
      </c>
      <c r="AC70" s="33">
        <v>2548248229.8000002</v>
      </c>
      <c r="AD70" s="33">
        <v>0</v>
      </c>
      <c r="AE70" s="33">
        <v>126548931.59999999</v>
      </c>
      <c r="AF70" s="33">
        <v>227654.7</v>
      </c>
      <c r="AG70" s="33">
        <v>50298147.899999999</v>
      </c>
      <c r="AH70" s="33">
        <v>0</v>
      </c>
      <c r="AJ70" s="33">
        <v>12814812546.896</v>
      </c>
      <c r="AK70" s="33">
        <v>6314457567.6000004</v>
      </c>
      <c r="AL70" s="33">
        <v>1478245750.8</v>
      </c>
      <c r="AM70" s="33">
        <v>1478245750.8</v>
      </c>
      <c r="AN70" s="33">
        <v>702958783.79999995</v>
      </c>
      <c r="AO70" s="33">
        <v>17224743.899999999</v>
      </c>
      <c r="AP70" s="33">
        <v>598648923.60000002</v>
      </c>
      <c r="AQ70" s="33">
        <v>985939.5</v>
      </c>
      <c r="AR70" s="33">
        <v>3508759.8</v>
      </c>
      <c r="AS70" s="33">
        <v>67831791.299999997</v>
      </c>
      <c r="AT70" s="33">
        <v>44274184.5</v>
      </c>
      <c r="AU70" s="33">
        <v>42812624.399999999</v>
      </c>
      <c r="AV70" s="33">
        <v>0</v>
      </c>
      <c r="AW70" s="33">
        <v>4836211816.8000002</v>
      </c>
      <c r="AX70" s="33">
        <v>3235167936</v>
      </c>
      <c r="AY70" s="33">
        <v>121584535.8</v>
      </c>
      <c r="AZ70" s="33">
        <v>0</v>
      </c>
      <c r="BA70" s="33">
        <v>0</v>
      </c>
      <c r="BB70" s="33">
        <v>7820658.2999999998</v>
      </c>
      <c r="BC70" s="33">
        <v>1374969222.9000001</v>
      </c>
      <c r="BD70" s="33">
        <v>0</v>
      </c>
      <c r="BE70" s="33">
        <v>59648070.299999997</v>
      </c>
      <c r="BF70" s="33">
        <v>37021393.5</v>
      </c>
      <c r="BG70" s="33">
        <v>0</v>
      </c>
      <c r="BH70" s="33">
        <v>6500354979.3039999</v>
      </c>
      <c r="BI70" s="33">
        <v>6498608216.1040001</v>
      </c>
      <c r="BJ70" s="33">
        <v>1230290006.4000001</v>
      </c>
      <c r="BK70" s="33">
        <v>5954240974.5039997</v>
      </c>
      <c r="BL70" s="33">
        <v>0</v>
      </c>
      <c r="BM70" s="33">
        <v>0</v>
      </c>
      <c r="BN70" s="33">
        <v>0</v>
      </c>
      <c r="BO70" s="33">
        <v>-685922764.79999995</v>
      </c>
      <c r="BP70" s="33">
        <v>1746763.2</v>
      </c>
    </row>
    <row r="71" spans="2:68" x14ac:dyDescent="0.25">
      <c r="B71" s="5" t="s">
        <v>291</v>
      </c>
      <c r="C71" s="5" t="s">
        <v>8</v>
      </c>
      <c r="D71" s="6" t="s">
        <v>40</v>
      </c>
      <c r="E71" s="7" t="s">
        <v>735</v>
      </c>
      <c r="F71" s="8">
        <v>43921</v>
      </c>
      <c r="G71" s="33">
        <v>20447591400.608002</v>
      </c>
      <c r="H71" s="33">
        <v>5452036398.9040003</v>
      </c>
      <c r="I71" s="33">
        <v>5183215128</v>
      </c>
      <c r="J71" s="33">
        <v>1472935218.3</v>
      </c>
      <c r="K71" s="33">
        <v>151894770.30000001</v>
      </c>
      <c r="L71" s="33">
        <v>195459755.40000001</v>
      </c>
      <c r="M71" s="33">
        <v>1335324299.4000001</v>
      </c>
      <c r="N71" s="33">
        <v>68814345.599999994</v>
      </c>
      <c r="O71" s="33">
        <v>1479714927.5999999</v>
      </c>
      <c r="P71" s="33">
        <v>220667647.19999999</v>
      </c>
      <c r="Q71" s="33">
        <v>258404164.19999999</v>
      </c>
      <c r="R71" s="33">
        <v>268821270.89999998</v>
      </c>
      <c r="S71" s="33">
        <v>14995555001.695999</v>
      </c>
      <c r="T71" s="33">
        <v>137796258.59999999</v>
      </c>
      <c r="U71" s="33">
        <v>146893983.59999999</v>
      </c>
      <c r="V71" s="33">
        <v>14599521.300000001</v>
      </c>
      <c r="W71" s="33">
        <v>0</v>
      </c>
      <c r="X71" s="33">
        <v>6392950.2000000002</v>
      </c>
      <c r="Y71" s="33">
        <v>860362120.79999995</v>
      </c>
      <c r="Z71" s="33">
        <v>748746152.70000005</v>
      </c>
      <c r="AA71" s="33">
        <v>332366552.69999999</v>
      </c>
      <c r="AB71" s="33">
        <v>8834332743.6000004</v>
      </c>
      <c r="AC71" s="33">
        <v>2833276145.6999998</v>
      </c>
      <c r="AD71" s="33">
        <v>26060115.899999999</v>
      </c>
      <c r="AE71" s="33">
        <v>622396101.60000002</v>
      </c>
      <c r="AF71" s="33">
        <v>0</v>
      </c>
      <c r="AG71" s="33">
        <v>432332355</v>
      </c>
      <c r="AH71" s="33">
        <v>0</v>
      </c>
      <c r="AJ71" s="33">
        <v>20447591400.608002</v>
      </c>
      <c r="AK71" s="33">
        <v>11506123847.408001</v>
      </c>
      <c r="AL71" s="33">
        <v>2361392806.5</v>
      </c>
      <c r="AM71" s="33">
        <v>2224809295.8000002</v>
      </c>
      <c r="AN71" s="33">
        <v>786656161.20000005</v>
      </c>
      <c r="AO71" s="33">
        <v>98896925.400000006</v>
      </c>
      <c r="AP71" s="33">
        <v>1175624950.5</v>
      </c>
      <c r="AQ71" s="33">
        <v>7017519.5999999996</v>
      </c>
      <c r="AR71" s="33">
        <v>16630641.300000001</v>
      </c>
      <c r="AS71" s="33">
        <v>31178538.300000001</v>
      </c>
      <c r="AT71" s="33">
        <v>8335208.7000000002</v>
      </c>
      <c r="AU71" s="33">
        <v>100469350.8</v>
      </c>
      <c r="AV71" s="33">
        <v>136583510.69999999</v>
      </c>
      <c r="AW71" s="33">
        <v>9144731040.8959999</v>
      </c>
      <c r="AX71" s="33">
        <v>6588974437.5039997</v>
      </c>
      <c r="AY71" s="33">
        <v>502107251.10000002</v>
      </c>
      <c r="AZ71" s="33">
        <v>2578676.1</v>
      </c>
      <c r="BA71" s="33">
        <v>0</v>
      </c>
      <c r="BB71" s="33">
        <v>58002016.799999997</v>
      </c>
      <c r="BC71" s="33">
        <v>1777887575.0999999</v>
      </c>
      <c r="BD71" s="33">
        <v>0</v>
      </c>
      <c r="BE71" s="33">
        <v>87587818.5</v>
      </c>
      <c r="BF71" s="33">
        <v>127593265.8</v>
      </c>
      <c r="BG71" s="33">
        <v>0</v>
      </c>
      <c r="BH71" s="33">
        <v>8941467553.2000008</v>
      </c>
      <c r="BI71" s="33">
        <v>8564064299.7040005</v>
      </c>
      <c r="BJ71" s="33">
        <v>580658278.20000005</v>
      </c>
      <c r="BK71" s="33">
        <v>9554617827.2959995</v>
      </c>
      <c r="BL71" s="33">
        <v>0</v>
      </c>
      <c r="BM71" s="33">
        <v>0</v>
      </c>
      <c r="BN71" s="33">
        <v>0</v>
      </c>
      <c r="BO71" s="33">
        <v>-1571211805.8</v>
      </c>
      <c r="BP71" s="33">
        <v>377403253.5</v>
      </c>
    </row>
    <row r="72" spans="2:68" x14ac:dyDescent="0.25">
      <c r="B72" s="5" t="s">
        <v>292</v>
      </c>
      <c r="C72" s="5" t="s">
        <v>6</v>
      </c>
      <c r="D72" s="6" t="s">
        <v>38</v>
      </c>
      <c r="E72" s="7" t="s">
        <v>735</v>
      </c>
      <c r="F72" s="8">
        <v>43921</v>
      </c>
      <c r="G72" s="33">
        <v>421408442</v>
      </c>
      <c r="H72" s="33">
        <v>194963110</v>
      </c>
      <c r="I72" s="33">
        <v>194963110</v>
      </c>
      <c r="J72" s="33">
        <v>19537849</v>
      </c>
      <c r="K72" s="33">
        <v>992610</v>
      </c>
      <c r="L72" s="33">
        <v>1000090</v>
      </c>
      <c r="M72" s="33">
        <v>125577258</v>
      </c>
      <c r="N72" s="33">
        <v>0</v>
      </c>
      <c r="O72" s="33">
        <v>44367567</v>
      </c>
      <c r="P72" s="33">
        <v>0</v>
      </c>
      <c r="Q72" s="33">
        <v>3487736</v>
      </c>
      <c r="R72" s="33">
        <v>0</v>
      </c>
      <c r="S72" s="33">
        <v>226445332</v>
      </c>
      <c r="T72" s="33">
        <v>729905</v>
      </c>
      <c r="U72" s="33">
        <v>684423</v>
      </c>
      <c r="V72" s="33">
        <v>27928298</v>
      </c>
      <c r="W72" s="33">
        <v>0</v>
      </c>
      <c r="X72" s="33">
        <v>0</v>
      </c>
      <c r="Y72" s="33">
        <v>0</v>
      </c>
      <c r="Z72" s="33">
        <v>9321313</v>
      </c>
      <c r="AA72" s="33">
        <v>0</v>
      </c>
      <c r="AB72" s="33">
        <v>45698660</v>
      </c>
      <c r="AC72" s="33">
        <v>0</v>
      </c>
      <c r="AD72" s="33">
        <v>0</v>
      </c>
      <c r="AE72" s="33">
        <v>97238763</v>
      </c>
      <c r="AF72" s="33">
        <v>0</v>
      </c>
      <c r="AG72" s="33">
        <v>44843970</v>
      </c>
      <c r="AH72" s="33">
        <v>0</v>
      </c>
      <c r="AJ72" s="33">
        <v>421408442</v>
      </c>
      <c r="AK72" s="33">
        <v>294696589</v>
      </c>
      <c r="AL72" s="33">
        <v>73212847</v>
      </c>
      <c r="AM72" s="33">
        <v>73212847</v>
      </c>
      <c r="AN72" s="33">
        <v>24629112</v>
      </c>
      <c r="AO72" s="33">
        <v>7549993</v>
      </c>
      <c r="AP72" s="33">
        <v>28658141</v>
      </c>
      <c r="AQ72" s="33">
        <v>2128394</v>
      </c>
      <c r="AR72" s="33">
        <v>4914401</v>
      </c>
      <c r="AS72" s="33">
        <v>3894703</v>
      </c>
      <c r="AT72" s="33">
        <v>1438103</v>
      </c>
      <c r="AU72" s="33">
        <v>0</v>
      </c>
      <c r="AV72" s="33">
        <v>0</v>
      </c>
      <c r="AW72" s="33">
        <v>221483742</v>
      </c>
      <c r="AX72" s="33">
        <v>114795014</v>
      </c>
      <c r="AY72" s="33">
        <v>104850821</v>
      </c>
      <c r="AZ72" s="33">
        <v>0</v>
      </c>
      <c r="BA72" s="33">
        <v>0</v>
      </c>
      <c r="BB72" s="33">
        <v>0</v>
      </c>
      <c r="BC72" s="33">
        <v>1257879</v>
      </c>
      <c r="BD72" s="33">
        <v>0</v>
      </c>
      <c r="BE72" s="33">
        <v>580028</v>
      </c>
      <c r="BF72" s="33">
        <v>0</v>
      </c>
      <c r="BG72" s="33">
        <v>0</v>
      </c>
      <c r="BH72" s="33">
        <v>126711853</v>
      </c>
      <c r="BI72" s="33">
        <v>126695841</v>
      </c>
      <c r="BJ72" s="33">
        <v>75726664</v>
      </c>
      <c r="BK72" s="33">
        <v>47207469</v>
      </c>
      <c r="BL72" s="33">
        <v>1761271</v>
      </c>
      <c r="BM72" s="33">
        <v>0</v>
      </c>
      <c r="BN72" s="33">
        <v>0</v>
      </c>
      <c r="BO72" s="33">
        <v>2000437</v>
      </c>
      <c r="BP72" s="33">
        <v>16012</v>
      </c>
    </row>
    <row r="73" spans="2:68" x14ac:dyDescent="0.25">
      <c r="B73" s="5" t="s">
        <v>293</v>
      </c>
      <c r="C73" s="5" t="s">
        <v>295</v>
      </c>
      <c r="D73" s="6" t="s">
        <v>294</v>
      </c>
      <c r="E73" s="7" t="s">
        <v>733</v>
      </c>
      <c r="F73" s="8">
        <v>43921</v>
      </c>
      <c r="G73" s="33">
        <v>549632920.20000005</v>
      </c>
      <c r="H73" s="33">
        <v>293534077.19999999</v>
      </c>
      <c r="I73" s="33">
        <v>293534077.19999999</v>
      </c>
      <c r="J73" s="33">
        <v>34038186</v>
      </c>
      <c r="K73" s="33">
        <v>32648561.399999999</v>
      </c>
      <c r="L73" s="33">
        <v>4125712.5</v>
      </c>
      <c r="M73" s="33">
        <v>85001525.700000003</v>
      </c>
      <c r="N73" s="33">
        <v>663499.19999999995</v>
      </c>
      <c r="O73" s="33">
        <v>130732192.5</v>
      </c>
      <c r="P73" s="33">
        <v>5732836.2000000002</v>
      </c>
      <c r="Q73" s="33">
        <v>591563.69999999995</v>
      </c>
      <c r="R73" s="33">
        <v>0</v>
      </c>
      <c r="S73" s="33">
        <v>256098843</v>
      </c>
      <c r="T73" s="33">
        <v>0</v>
      </c>
      <c r="U73" s="33">
        <v>97324.5</v>
      </c>
      <c r="V73" s="33">
        <v>2356099.2000000002</v>
      </c>
      <c r="W73" s="33">
        <v>0</v>
      </c>
      <c r="X73" s="33">
        <v>0</v>
      </c>
      <c r="Y73" s="33">
        <v>305514.3</v>
      </c>
      <c r="Z73" s="33">
        <v>4018232.4</v>
      </c>
      <c r="AA73" s="33">
        <v>13302143.4</v>
      </c>
      <c r="AB73" s="33">
        <v>209942487.30000001</v>
      </c>
      <c r="AC73" s="33">
        <v>0</v>
      </c>
      <c r="AD73" s="33">
        <v>402838.8</v>
      </c>
      <c r="AE73" s="33">
        <v>0</v>
      </c>
      <c r="AF73" s="33">
        <v>0</v>
      </c>
      <c r="AG73" s="33">
        <v>25674203.100000001</v>
      </c>
      <c r="AH73" s="33">
        <v>0</v>
      </c>
      <c r="AJ73" s="33">
        <v>549632920.20000005</v>
      </c>
      <c r="AK73" s="33">
        <v>248585391.59999999</v>
      </c>
      <c r="AL73" s="33">
        <v>152936565.59999999</v>
      </c>
      <c r="AM73" s="33">
        <v>152936565.59999999</v>
      </c>
      <c r="AN73" s="33">
        <v>87400786.200000003</v>
      </c>
      <c r="AO73" s="33">
        <v>4253503.8</v>
      </c>
      <c r="AP73" s="33">
        <v>55991208</v>
      </c>
      <c r="AQ73" s="33">
        <v>622030.5</v>
      </c>
      <c r="AR73" s="33">
        <v>0</v>
      </c>
      <c r="AS73" s="33">
        <v>197187.9</v>
      </c>
      <c r="AT73" s="33">
        <v>0</v>
      </c>
      <c r="AU73" s="33">
        <v>4471849.2</v>
      </c>
      <c r="AV73" s="33">
        <v>0</v>
      </c>
      <c r="AW73" s="33">
        <v>95648826</v>
      </c>
      <c r="AX73" s="33">
        <v>77493152.099999994</v>
      </c>
      <c r="AY73" s="33">
        <v>12083471.4</v>
      </c>
      <c r="AZ73" s="33">
        <v>0</v>
      </c>
      <c r="BA73" s="33">
        <v>0</v>
      </c>
      <c r="BB73" s="33">
        <v>0</v>
      </c>
      <c r="BC73" s="33">
        <v>3380122.2</v>
      </c>
      <c r="BD73" s="33">
        <v>0</v>
      </c>
      <c r="BE73" s="33">
        <v>2692080.3</v>
      </c>
      <c r="BF73" s="33">
        <v>0</v>
      </c>
      <c r="BG73" s="33">
        <v>0</v>
      </c>
      <c r="BH73" s="33">
        <v>301047528.60000002</v>
      </c>
      <c r="BI73" s="33">
        <v>301047528.60000002</v>
      </c>
      <c r="BJ73" s="33">
        <v>208325208</v>
      </c>
      <c r="BK73" s="33">
        <v>90250278.299999997</v>
      </c>
      <c r="BL73" s="33">
        <v>273354.90000000002</v>
      </c>
      <c r="BM73" s="33">
        <v>0</v>
      </c>
      <c r="BN73" s="33">
        <v>0</v>
      </c>
      <c r="BO73" s="33">
        <v>2198687.4</v>
      </c>
      <c r="BP73" s="33">
        <v>0</v>
      </c>
    </row>
    <row r="74" spans="2:68" x14ac:dyDescent="0.25">
      <c r="B74" s="5" t="s">
        <v>296</v>
      </c>
      <c r="C74" s="5" t="s">
        <v>298</v>
      </c>
      <c r="D74" s="6" t="s">
        <v>297</v>
      </c>
      <c r="E74" s="7" t="s">
        <v>735</v>
      </c>
      <c r="F74" s="8">
        <v>43921</v>
      </c>
      <c r="G74" s="33">
        <v>419753265</v>
      </c>
      <c r="H74" s="33">
        <v>193987343</v>
      </c>
      <c r="I74" s="33">
        <v>193987343</v>
      </c>
      <c r="J74" s="33">
        <v>9796905</v>
      </c>
      <c r="K74" s="33">
        <v>764216</v>
      </c>
      <c r="L74" s="33">
        <v>7688384</v>
      </c>
      <c r="M74" s="33">
        <v>100317003</v>
      </c>
      <c r="N74" s="33">
        <v>0</v>
      </c>
      <c r="O74" s="33">
        <v>66743227</v>
      </c>
      <c r="P74" s="33">
        <v>0</v>
      </c>
      <c r="Q74" s="33">
        <v>8677608</v>
      </c>
      <c r="R74" s="33">
        <v>0</v>
      </c>
      <c r="S74" s="33">
        <v>225765922</v>
      </c>
      <c r="T74" s="33">
        <v>0</v>
      </c>
      <c r="U74" s="33">
        <v>1924853</v>
      </c>
      <c r="V74" s="33">
        <v>36004806</v>
      </c>
      <c r="W74" s="33">
        <v>0</v>
      </c>
      <c r="X74" s="33">
        <v>0</v>
      </c>
      <c r="Y74" s="33">
        <v>0</v>
      </c>
      <c r="Z74" s="33">
        <v>30007579</v>
      </c>
      <c r="AA74" s="33">
        <v>0</v>
      </c>
      <c r="AB74" s="33">
        <v>143269553</v>
      </c>
      <c r="AC74" s="33">
        <v>0</v>
      </c>
      <c r="AD74" s="33">
        <v>0</v>
      </c>
      <c r="AE74" s="33">
        <v>0</v>
      </c>
      <c r="AF74" s="33">
        <v>0</v>
      </c>
      <c r="AG74" s="33">
        <v>14559131</v>
      </c>
      <c r="AH74" s="33">
        <v>0</v>
      </c>
      <c r="AJ74" s="33">
        <v>419753265</v>
      </c>
      <c r="AK74" s="33">
        <v>328813508</v>
      </c>
      <c r="AL74" s="33">
        <v>115910245</v>
      </c>
      <c r="AM74" s="33">
        <v>115910245</v>
      </c>
      <c r="AN74" s="33">
        <v>33575939</v>
      </c>
      <c r="AO74" s="33">
        <v>0</v>
      </c>
      <c r="AP74" s="33">
        <v>63667472</v>
      </c>
      <c r="AQ74" s="33">
        <v>0</v>
      </c>
      <c r="AR74" s="33">
        <v>4241478</v>
      </c>
      <c r="AS74" s="33">
        <v>10172917</v>
      </c>
      <c r="AT74" s="33">
        <v>3368686</v>
      </c>
      <c r="AU74" s="33">
        <v>883753</v>
      </c>
      <c r="AV74" s="33">
        <v>0</v>
      </c>
      <c r="AW74" s="33">
        <v>212903263</v>
      </c>
      <c r="AX74" s="33">
        <v>155660253</v>
      </c>
      <c r="AY74" s="33">
        <v>0</v>
      </c>
      <c r="AZ74" s="33">
        <v>0</v>
      </c>
      <c r="BA74" s="33">
        <v>0</v>
      </c>
      <c r="BB74" s="33">
        <v>0</v>
      </c>
      <c r="BC74" s="33">
        <v>51889558</v>
      </c>
      <c r="BD74" s="33">
        <v>0</v>
      </c>
      <c r="BE74" s="33">
        <v>2281162</v>
      </c>
      <c r="BF74" s="33">
        <v>3072290</v>
      </c>
      <c r="BG74" s="33">
        <v>0</v>
      </c>
      <c r="BH74" s="33">
        <v>90939757</v>
      </c>
      <c r="BI74" s="33">
        <v>90939757</v>
      </c>
      <c r="BJ74" s="33">
        <v>370900854</v>
      </c>
      <c r="BK74" s="33">
        <v>-419636144</v>
      </c>
      <c r="BL74" s="33">
        <v>0</v>
      </c>
      <c r="BM74" s="33">
        <v>0</v>
      </c>
      <c r="BN74" s="33">
        <v>0</v>
      </c>
      <c r="BO74" s="33">
        <v>139675047</v>
      </c>
      <c r="BP74" s="33">
        <v>0</v>
      </c>
    </row>
    <row r="75" spans="2:68" x14ac:dyDescent="0.25">
      <c r="B75" s="5" t="s">
        <v>299</v>
      </c>
      <c r="C75" s="5" t="s">
        <v>301</v>
      </c>
      <c r="D75" s="6" t="s">
        <v>300</v>
      </c>
      <c r="E75" s="7" t="s">
        <v>727</v>
      </c>
      <c r="F75" s="8">
        <v>43921</v>
      </c>
      <c r="G75" s="33">
        <v>548151787</v>
      </c>
      <c r="H75" s="33">
        <v>117153086</v>
      </c>
      <c r="I75" s="33">
        <v>117141989</v>
      </c>
      <c r="J75" s="33">
        <v>49153943</v>
      </c>
      <c r="K75" s="33">
        <v>481927</v>
      </c>
      <c r="L75" s="33">
        <v>2171751</v>
      </c>
      <c r="M75" s="33">
        <v>43360626</v>
      </c>
      <c r="N75" s="33">
        <v>0</v>
      </c>
      <c r="O75" s="33">
        <v>18163937</v>
      </c>
      <c r="P75" s="33">
        <v>0</v>
      </c>
      <c r="Q75" s="33">
        <v>3809805</v>
      </c>
      <c r="R75" s="33">
        <v>11097</v>
      </c>
      <c r="S75" s="33">
        <v>430998701</v>
      </c>
      <c r="T75" s="33">
        <v>735535</v>
      </c>
      <c r="U75" s="33">
        <v>16191926</v>
      </c>
      <c r="V75" s="33">
        <v>4610484</v>
      </c>
      <c r="W75" s="33">
        <v>0</v>
      </c>
      <c r="X75" s="33">
        <v>0</v>
      </c>
      <c r="Y75" s="33">
        <v>1753</v>
      </c>
      <c r="Z75" s="33">
        <v>11249104</v>
      </c>
      <c r="AA75" s="33">
        <v>12342123</v>
      </c>
      <c r="AB75" s="33">
        <v>314949472</v>
      </c>
      <c r="AC75" s="33">
        <v>0</v>
      </c>
      <c r="AD75" s="33">
        <v>0</v>
      </c>
      <c r="AE75" s="33">
        <v>68770495</v>
      </c>
      <c r="AF75" s="33">
        <v>0</v>
      </c>
      <c r="AG75" s="33">
        <v>2147809</v>
      </c>
      <c r="AH75" s="33">
        <v>0</v>
      </c>
      <c r="AJ75" s="33">
        <v>548151787</v>
      </c>
      <c r="AK75" s="33">
        <v>376552955</v>
      </c>
      <c r="AL75" s="33">
        <v>63974955</v>
      </c>
      <c r="AM75" s="33">
        <v>63974955</v>
      </c>
      <c r="AN75" s="33">
        <v>8318979</v>
      </c>
      <c r="AO75" s="33">
        <v>4824882</v>
      </c>
      <c r="AP75" s="33">
        <v>39708749</v>
      </c>
      <c r="AQ75" s="33">
        <v>0</v>
      </c>
      <c r="AR75" s="33">
        <v>437086</v>
      </c>
      <c r="AS75" s="33">
        <v>4416742</v>
      </c>
      <c r="AT75" s="33">
        <v>1002386</v>
      </c>
      <c r="AU75" s="33">
        <v>5266131</v>
      </c>
      <c r="AV75" s="33">
        <v>0</v>
      </c>
      <c r="AW75" s="33">
        <v>312578000</v>
      </c>
      <c r="AX75" s="33">
        <v>207636957</v>
      </c>
      <c r="AY75" s="33">
        <v>22930911</v>
      </c>
      <c r="AZ75" s="33">
        <v>0</v>
      </c>
      <c r="BA75" s="33">
        <v>0</v>
      </c>
      <c r="BB75" s="33">
        <v>0</v>
      </c>
      <c r="BC75" s="33">
        <v>38969322</v>
      </c>
      <c r="BD75" s="33">
        <v>0</v>
      </c>
      <c r="BE75" s="33">
        <v>3156172</v>
      </c>
      <c r="BF75" s="33">
        <v>39884638</v>
      </c>
      <c r="BG75" s="33">
        <v>0</v>
      </c>
      <c r="BH75" s="33">
        <v>171598832</v>
      </c>
      <c r="BI75" s="33">
        <v>165942097</v>
      </c>
      <c r="BJ75" s="33">
        <v>129242454</v>
      </c>
      <c r="BK75" s="33">
        <v>30832122</v>
      </c>
      <c r="BL75" s="33">
        <v>0</v>
      </c>
      <c r="BM75" s="33">
        <v>0</v>
      </c>
      <c r="BN75" s="33">
        <v>0</v>
      </c>
      <c r="BO75" s="33">
        <v>5867521</v>
      </c>
      <c r="BP75" s="33">
        <v>5656735</v>
      </c>
    </row>
    <row r="76" spans="2:68" x14ac:dyDescent="0.25">
      <c r="B76" s="5" t="s">
        <v>302</v>
      </c>
      <c r="C76" s="5" t="s">
        <v>21</v>
      </c>
      <c r="D76" s="6" t="s">
        <v>53</v>
      </c>
      <c r="E76" s="7" t="s">
        <v>735</v>
      </c>
      <c r="F76" s="8">
        <v>43921</v>
      </c>
      <c r="G76" s="33">
        <v>282350811</v>
      </c>
      <c r="H76" s="33">
        <v>167437775</v>
      </c>
      <c r="I76" s="33">
        <v>167437775</v>
      </c>
      <c r="J76" s="33">
        <v>48854090</v>
      </c>
      <c r="K76" s="33">
        <v>1935200</v>
      </c>
      <c r="L76" s="33">
        <v>3453492</v>
      </c>
      <c r="M76" s="33">
        <v>80395406</v>
      </c>
      <c r="N76" s="33">
        <v>0</v>
      </c>
      <c r="O76" s="33">
        <v>28222042</v>
      </c>
      <c r="P76" s="33">
        <v>0</v>
      </c>
      <c r="Q76" s="33">
        <v>4577545</v>
      </c>
      <c r="R76" s="33">
        <v>0</v>
      </c>
      <c r="S76" s="33">
        <v>114913036</v>
      </c>
      <c r="T76" s="33">
        <v>1246647</v>
      </c>
      <c r="U76" s="33">
        <v>0</v>
      </c>
      <c r="V76" s="33">
        <v>0</v>
      </c>
      <c r="W76" s="33">
        <v>0</v>
      </c>
      <c r="X76" s="33">
        <v>0</v>
      </c>
      <c r="Y76" s="33">
        <v>0</v>
      </c>
      <c r="Z76" s="33">
        <v>320254</v>
      </c>
      <c r="AA76" s="33">
        <v>0</v>
      </c>
      <c r="AB76" s="33">
        <v>42343513</v>
      </c>
      <c r="AC76" s="33">
        <v>0</v>
      </c>
      <c r="AD76" s="33">
        <v>0</v>
      </c>
      <c r="AE76" s="33">
        <v>57544040</v>
      </c>
      <c r="AF76" s="33">
        <v>0</v>
      </c>
      <c r="AG76" s="33">
        <v>13458582</v>
      </c>
      <c r="AH76" s="33">
        <v>0</v>
      </c>
      <c r="AJ76" s="33">
        <v>282350811</v>
      </c>
      <c r="AK76" s="33">
        <v>149882732</v>
      </c>
      <c r="AL76" s="33">
        <v>65256331</v>
      </c>
      <c r="AM76" s="33">
        <v>65256331</v>
      </c>
      <c r="AN76" s="33">
        <v>36634357</v>
      </c>
      <c r="AO76" s="33">
        <v>9833452</v>
      </c>
      <c r="AP76" s="33">
        <v>12013434</v>
      </c>
      <c r="AQ76" s="33">
        <v>1666754</v>
      </c>
      <c r="AR76" s="33">
        <v>1725335</v>
      </c>
      <c r="AS76" s="33">
        <v>0</v>
      </c>
      <c r="AT76" s="33">
        <v>3284743</v>
      </c>
      <c r="AU76" s="33">
        <v>98256</v>
      </c>
      <c r="AV76" s="33">
        <v>0</v>
      </c>
      <c r="AW76" s="33">
        <v>84626401</v>
      </c>
      <c r="AX76" s="33">
        <v>13131614</v>
      </c>
      <c r="AY76" s="33">
        <v>60795310</v>
      </c>
      <c r="AZ76" s="33">
        <v>0</v>
      </c>
      <c r="BA76" s="33">
        <v>0</v>
      </c>
      <c r="BB76" s="33">
        <v>0</v>
      </c>
      <c r="BC76" s="33">
        <v>5219534</v>
      </c>
      <c r="BD76" s="33">
        <v>0</v>
      </c>
      <c r="BE76" s="33">
        <v>5479943</v>
      </c>
      <c r="BF76" s="33">
        <v>0</v>
      </c>
      <c r="BG76" s="33">
        <v>0</v>
      </c>
      <c r="BH76" s="33">
        <v>132468079</v>
      </c>
      <c r="BI76" s="33">
        <v>132468079</v>
      </c>
      <c r="BJ76" s="33">
        <v>95169081</v>
      </c>
      <c r="BK76" s="33">
        <v>12224917</v>
      </c>
      <c r="BL76" s="33">
        <v>29044361</v>
      </c>
      <c r="BM76" s="33">
        <v>0</v>
      </c>
      <c r="BN76" s="33">
        <v>0</v>
      </c>
      <c r="BO76" s="33">
        <v>-3970280</v>
      </c>
      <c r="BP76" s="33">
        <v>0</v>
      </c>
    </row>
    <row r="77" spans="2:68" x14ac:dyDescent="0.25">
      <c r="B77" s="5" t="s">
        <v>303</v>
      </c>
      <c r="C77" s="5" t="s">
        <v>22</v>
      </c>
      <c r="D77" s="6" t="s">
        <v>54</v>
      </c>
      <c r="E77" s="7" t="s">
        <v>733</v>
      </c>
      <c r="F77" s="8">
        <v>43921</v>
      </c>
      <c r="G77" s="33">
        <v>994531137.60000002</v>
      </c>
      <c r="H77" s="33">
        <v>378859735.80000001</v>
      </c>
      <c r="I77" s="33">
        <v>378859735.80000001</v>
      </c>
      <c r="J77" s="33">
        <v>113905209.59999999</v>
      </c>
      <c r="K77" s="33">
        <v>0</v>
      </c>
      <c r="L77" s="33">
        <v>0</v>
      </c>
      <c r="M77" s="33">
        <v>166596693.90000001</v>
      </c>
      <c r="N77" s="33">
        <v>20311.2</v>
      </c>
      <c r="O77" s="33">
        <v>88442581.5</v>
      </c>
      <c r="P77" s="33">
        <v>0</v>
      </c>
      <c r="Q77" s="33">
        <v>9894939.5999999996</v>
      </c>
      <c r="R77" s="33">
        <v>0</v>
      </c>
      <c r="S77" s="33">
        <v>615671401.79999995</v>
      </c>
      <c r="T77" s="33">
        <v>0</v>
      </c>
      <c r="U77" s="33">
        <v>466311.3</v>
      </c>
      <c r="V77" s="33">
        <v>6368407.5</v>
      </c>
      <c r="W77" s="33">
        <v>0</v>
      </c>
      <c r="X77" s="33">
        <v>0</v>
      </c>
      <c r="Y77" s="33">
        <v>0</v>
      </c>
      <c r="Z77" s="33">
        <v>92601299.700000003</v>
      </c>
      <c r="AA77" s="33">
        <v>55991208</v>
      </c>
      <c r="AB77" s="33">
        <v>442041954.89999998</v>
      </c>
      <c r="AC77" s="33">
        <v>0</v>
      </c>
      <c r="AD77" s="33">
        <v>0</v>
      </c>
      <c r="AE77" s="33">
        <v>13948716.6</v>
      </c>
      <c r="AF77" s="33">
        <v>0</v>
      </c>
      <c r="AG77" s="33">
        <v>4253503.8</v>
      </c>
      <c r="AH77" s="33">
        <v>0</v>
      </c>
      <c r="AJ77" s="33">
        <v>994531137.60000002</v>
      </c>
      <c r="AK77" s="33">
        <v>459197302.19999999</v>
      </c>
      <c r="AL77" s="33">
        <v>216724735.5</v>
      </c>
      <c r="AM77" s="33">
        <v>216724735.5</v>
      </c>
      <c r="AN77" s="33">
        <v>104662767.3</v>
      </c>
      <c r="AO77" s="33">
        <v>5366388.3</v>
      </c>
      <c r="AP77" s="33">
        <v>68295563.700000003</v>
      </c>
      <c r="AQ77" s="33">
        <v>5194589.4000000004</v>
      </c>
      <c r="AR77" s="33">
        <v>9502256.4000000004</v>
      </c>
      <c r="AS77" s="33">
        <v>1581734.7</v>
      </c>
      <c r="AT77" s="33">
        <v>18442569.600000001</v>
      </c>
      <c r="AU77" s="33">
        <v>3678866.1</v>
      </c>
      <c r="AV77" s="33">
        <v>0</v>
      </c>
      <c r="AW77" s="33">
        <v>242472566.69999999</v>
      </c>
      <c r="AX77" s="33">
        <v>180946556.69999999</v>
      </c>
      <c r="AY77" s="33">
        <v>7386506.4000000004</v>
      </c>
      <c r="AZ77" s="33">
        <v>1509799.2</v>
      </c>
      <c r="BA77" s="33">
        <v>0</v>
      </c>
      <c r="BB77" s="33">
        <v>1373544.9</v>
      </c>
      <c r="BC77" s="33">
        <v>39291170.100000001</v>
      </c>
      <c r="BD77" s="33">
        <v>0</v>
      </c>
      <c r="BE77" s="33">
        <v>11964989.4</v>
      </c>
      <c r="BF77" s="33">
        <v>0</v>
      </c>
      <c r="BG77" s="33">
        <v>0</v>
      </c>
      <c r="BH77" s="33">
        <v>535333835.39999998</v>
      </c>
      <c r="BI77" s="33">
        <v>536197061.39999998</v>
      </c>
      <c r="BJ77" s="33">
        <v>137202156</v>
      </c>
      <c r="BK77" s="33">
        <v>476231628.60000002</v>
      </c>
      <c r="BL77" s="33">
        <v>0</v>
      </c>
      <c r="BM77" s="33">
        <v>0</v>
      </c>
      <c r="BN77" s="33">
        <v>0</v>
      </c>
      <c r="BO77" s="33">
        <v>-77236723.200000003</v>
      </c>
      <c r="BP77" s="33">
        <v>-863226</v>
      </c>
    </row>
    <row r="78" spans="2:68" x14ac:dyDescent="0.25">
      <c r="B78" s="5" t="s">
        <v>304</v>
      </c>
      <c r="C78" s="5" t="s">
        <v>10</v>
      </c>
      <c r="D78" s="6" t="s">
        <v>42</v>
      </c>
      <c r="E78" s="7" t="s">
        <v>727</v>
      </c>
      <c r="F78" s="8">
        <v>43921</v>
      </c>
      <c r="G78" s="33">
        <v>21451612946.400002</v>
      </c>
      <c r="H78" s="33">
        <v>4833468958.5039997</v>
      </c>
      <c r="I78" s="33">
        <v>4825719389.3999996</v>
      </c>
      <c r="J78" s="33">
        <v>1380589501.2</v>
      </c>
      <c r="K78" s="33">
        <v>214434647.69999999</v>
      </c>
      <c r="L78" s="33">
        <v>378656623.80000001</v>
      </c>
      <c r="M78" s="33">
        <v>2445757914.5999999</v>
      </c>
      <c r="N78" s="33">
        <v>11236325.1</v>
      </c>
      <c r="O78" s="33">
        <v>325013898.30000001</v>
      </c>
      <c r="P78" s="33">
        <v>0</v>
      </c>
      <c r="Q78" s="33">
        <v>70030478.700000003</v>
      </c>
      <c r="R78" s="33">
        <v>7749569.0999999996</v>
      </c>
      <c r="S78" s="33">
        <v>16618143987.903999</v>
      </c>
      <c r="T78" s="33">
        <v>2035889746.8</v>
      </c>
      <c r="U78" s="33">
        <v>2227777269.9000001</v>
      </c>
      <c r="V78" s="33">
        <v>424178254.5</v>
      </c>
      <c r="W78" s="33">
        <v>0</v>
      </c>
      <c r="X78" s="33">
        <v>451924.2</v>
      </c>
      <c r="Y78" s="33">
        <v>1843241.4</v>
      </c>
      <c r="Z78" s="33">
        <v>3610120304.6999998</v>
      </c>
      <c r="AA78" s="33">
        <v>807041835.60000002</v>
      </c>
      <c r="AB78" s="33">
        <v>6559621368.3039999</v>
      </c>
      <c r="AC78" s="33">
        <v>0</v>
      </c>
      <c r="AD78" s="33">
        <v>6725546.0999999996</v>
      </c>
      <c r="AE78" s="33">
        <v>199081073.09999999</v>
      </c>
      <c r="AF78" s="33">
        <v>0</v>
      </c>
      <c r="AG78" s="33">
        <v>745413423.29999995</v>
      </c>
      <c r="AH78" s="33">
        <v>0</v>
      </c>
      <c r="AJ78" s="33">
        <v>21451612946.400002</v>
      </c>
      <c r="AK78" s="33">
        <v>12811770098.4</v>
      </c>
      <c r="AL78" s="33">
        <v>5259073228.5039997</v>
      </c>
      <c r="AM78" s="33">
        <v>5256479319</v>
      </c>
      <c r="AN78" s="33">
        <v>1579756896.9000001</v>
      </c>
      <c r="AO78" s="33">
        <v>63579980.100000001</v>
      </c>
      <c r="AP78" s="33">
        <v>2681701276.8000002</v>
      </c>
      <c r="AQ78" s="33">
        <v>348979421.69999999</v>
      </c>
      <c r="AR78" s="33">
        <v>194353641.30000001</v>
      </c>
      <c r="AS78" s="33">
        <v>178317948.90000001</v>
      </c>
      <c r="AT78" s="33">
        <v>0</v>
      </c>
      <c r="AU78" s="33">
        <v>209790153.30000001</v>
      </c>
      <c r="AV78" s="33">
        <v>2593909.5</v>
      </c>
      <c r="AW78" s="33">
        <v>7552696869.9040003</v>
      </c>
      <c r="AX78" s="33">
        <v>3108306719.6999998</v>
      </c>
      <c r="AY78" s="33">
        <v>80486515.200000003</v>
      </c>
      <c r="AZ78" s="33">
        <v>1914664042.2</v>
      </c>
      <c r="BA78" s="33">
        <v>0</v>
      </c>
      <c r="BB78" s="33">
        <v>657355062</v>
      </c>
      <c r="BC78" s="33">
        <v>525512523.89999998</v>
      </c>
      <c r="BD78" s="33">
        <v>0</v>
      </c>
      <c r="BE78" s="33">
        <v>1192833614.7</v>
      </c>
      <c r="BF78" s="33">
        <v>73538392.200000003</v>
      </c>
      <c r="BG78" s="33">
        <v>0</v>
      </c>
      <c r="BH78" s="33">
        <v>8639842848</v>
      </c>
      <c r="BI78" s="33">
        <v>7053301164</v>
      </c>
      <c r="BJ78" s="33">
        <v>8280093412.5039997</v>
      </c>
      <c r="BK78" s="33">
        <v>4808759537.3999996</v>
      </c>
      <c r="BL78" s="33">
        <v>0</v>
      </c>
      <c r="BM78" s="33">
        <v>0</v>
      </c>
      <c r="BN78" s="33">
        <v>0</v>
      </c>
      <c r="BO78" s="33">
        <v>-6035551785.9040003</v>
      </c>
      <c r="BP78" s="33">
        <v>1586541684</v>
      </c>
    </row>
    <row r="79" spans="2:68" x14ac:dyDescent="0.25">
      <c r="B79" s="5" t="s">
        <v>305</v>
      </c>
      <c r="C79" s="5" t="s">
        <v>23</v>
      </c>
      <c r="D79" s="6" t="s">
        <v>55</v>
      </c>
      <c r="E79" s="7" t="s">
        <v>727</v>
      </c>
      <c r="F79" s="8">
        <v>43921</v>
      </c>
      <c r="G79" s="33">
        <v>8711591184</v>
      </c>
      <c r="H79" s="33">
        <v>1411121713</v>
      </c>
      <c r="I79" s="33">
        <v>1411121713</v>
      </c>
      <c r="J79" s="33">
        <v>665226441</v>
      </c>
      <c r="K79" s="33">
        <v>1487292</v>
      </c>
      <c r="L79" s="33">
        <v>33457739</v>
      </c>
      <c r="M79" s="33">
        <v>499670673</v>
      </c>
      <c r="N79" s="33">
        <v>27093169</v>
      </c>
      <c r="O79" s="33">
        <v>46845833</v>
      </c>
      <c r="P79" s="33">
        <v>0</v>
      </c>
      <c r="Q79" s="33">
        <v>137340566</v>
      </c>
      <c r="R79" s="33">
        <v>0</v>
      </c>
      <c r="S79" s="33">
        <v>7300469471</v>
      </c>
      <c r="T79" s="33">
        <v>7723360</v>
      </c>
      <c r="U79" s="33">
        <v>39327615</v>
      </c>
      <c r="V79" s="33">
        <v>412603572</v>
      </c>
      <c r="W79" s="33">
        <v>0</v>
      </c>
      <c r="X79" s="33">
        <v>70576929</v>
      </c>
      <c r="Y79" s="33">
        <v>7372779</v>
      </c>
      <c r="Z79" s="33">
        <v>138868864</v>
      </c>
      <c r="AA79" s="33">
        <v>921530640</v>
      </c>
      <c r="AB79" s="33">
        <v>5568333625</v>
      </c>
      <c r="AC79" s="33">
        <v>0</v>
      </c>
      <c r="AD79" s="33">
        <v>6790201</v>
      </c>
      <c r="AE79" s="33">
        <v>57003267</v>
      </c>
      <c r="AF79" s="33">
        <v>70338619</v>
      </c>
      <c r="AG79" s="33">
        <v>0</v>
      </c>
      <c r="AH79" s="33">
        <v>0</v>
      </c>
      <c r="AJ79" s="33">
        <v>8711591184</v>
      </c>
      <c r="AK79" s="33">
        <v>4989259495</v>
      </c>
      <c r="AL79" s="33">
        <v>1038689113</v>
      </c>
      <c r="AM79" s="33">
        <v>1038689113</v>
      </c>
      <c r="AN79" s="33">
        <v>283224751</v>
      </c>
      <c r="AO79" s="33">
        <v>5903311</v>
      </c>
      <c r="AP79" s="33">
        <v>482856756</v>
      </c>
      <c r="AQ79" s="33">
        <v>192595905</v>
      </c>
      <c r="AR79" s="33">
        <v>3812307</v>
      </c>
      <c r="AS79" s="33">
        <v>23680366</v>
      </c>
      <c r="AT79" s="33">
        <v>0</v>
      </c>
      <c r="AU79" s="33">
        <v>46615717</v>
      </c>
      <c r="AV79" s="33">
        <v>0</v>
      </c>
      <c r="AW79" s="33">
        <v>3950570382</v>
      </c>
      <c r="AX79" s="33">
        <v>1940887934</v>
      </c>
      <c r="AY79" s="33">
        <v>49509999</v>
      </c>
      <c r="AZ79" s="33">
        <v>82208551</v>
      </c>
      <c r="BA79" s="33">
        <v>1400760147</v>
      </c>
      <c r="BB79" s="33">
        <v>176065271</v>
      </c>
      <c r="BC79" s="33">
        <v>233496396</v>
      </c>
      <c r="BD79" s="33">
        <v>0</v>
      </c>
      <c r="BE79" s="33">
        <v>66355115</v>
      </c>
      <c r="BF79" s="33">
        <v>1286969</v>
      </c>
      <c r="BG79" s="33">
        <v>0</v>
      </c>
      <c r="BH79" s="33">
        <v>3722331689</v>
      </c>
      <c r="BI79" s="33">
        <v>3445425433</v>
      </c>
      <c r="BJ79" s="33">
        <v>3882103470</v>
      </c>
      <c r="BK79" s="33">
        <v>2079096309</v>
      </c>
      <c r="BL79" s="33">
        <v>0</v>
      </c>
      <c r="BM79" s="33">
        <v>0</v>
      </c>
      <c r="BN79" s="33">
        <v>0</v>
      </c>
      <c r="BO79" s="33">
        <v>-2515774346</v>
      </c>
      <c r="BP79" s="33">
        <v>276906256</v>
      </c>
    </row>
    <row r="80" spans="2:68" x14ac:dyDescent="0.25">
      <c r="B80" s="5" t="s">
        <v>306</v>
      </c>
      <c r="C80" s="5" t="s">
        <v>24</v>
      </c>
      <c r="D80" s="6" t="s">
        <v>56</v>
      </c>
      <c r="E80" s="7" t="s">
        <v>727</v>
      </c>
      <c r="F80" s="8">
        <v>43921</v>
      </c>
      <c r="G80" s="33">
        <v>1511818396</v>
      </c>
      <c r="H80" s="33">
        <v>274512995</v>
      </c>
      <c r="I80" s="33">
        <v>274512995</v>
      </c>
      <c r="J80" s="33">
        <v>1174449</v>
      </c>
      <c r="K80" s="33">
        <v>64848</v>
      </c>
      <c r="L80" s="33">
        <v>4829599</v>
      </c>
      <c r="M80" s="33">
        <v>251040180</v>
      </c>
      <c r="N80" s="33">
        <v>9738028</v>
      </c>
      <c r="O80" s="33">
        <v>3267908</v>
      </c>
      <c r="P80" s="33">
        <v>0</v>
      </c>
      <c r="Q80" s="33">
        <v>4397983</v>
      </c>
      <c r="R80" s="33">
        <v>0</v>
      </c>
      <c r="S80" s="33">
        <v>1237305401</v>
      </c>
      <c r="T80" s="33">
        <v>17624</v>
      </c>
      <c r="U80" s="33">
        <v>2576585</v>
      </c>
      <c r="V80" s="33">
        <v>211489777</v>
      </c>
      <c r="W80" s="33">
        <v>0</v>
      </c>
      <c r="X80" s="33">
        <v>0</v>
      </c>
      <c r="Y80" s="33">
        <v>0</v>
      </c>
      <c r="Z80" s="33">
        <v>51344662</v>
      </c>
      <c r="AA80" s="33">
        <v>2240478</v>
      </c>
      <c r="AB80" s="33">
        <v>964760961</v>
      </c>
      <c r="AC80" s="33">
        <v>0</v>
      </c>
      <c r="AD80" s="33">
        <v>0</v>
      </c>
      <c r="AE80" s="33">
        <v>3993577</v>
      </c>
      <c r="AF80" s="33">
        <v>0</v>
      </c>
      <c r="AG80" s="33">
        <v>881737</v>
      </c>
      <c r="AH80" s="33">
        <v>0</v>
      </c>
      <c r="AJ80" s="33">
        <v>1511818396</v>
      </c>
      <c r="AK80" s="33">
        <v>640837141</v>
      </c>
      <c r="AL80" s="33">
        <v>291655101</v>
      </c>
      <c r="AM80" s="33">
        <v>291655101</v>
      </c>
      <c r="AN80" s="33">
        <v>1</v>
      </c>
      <c r="AO80" s="33">
        <v>865207</v>
      </c>
      <c r="AP80" s="33">
        <v>150858425</v>
      </c>
      <c r="AQ80" s="33">
        <v>110854196</v>
      </c>
      <c r="AR80" s="33">
        <v>0</v>
      </c>
      <c r="AS80" s="33">
        <v>26424</v>
      </c>
      <c r="AT80" s="33">
        <v>0</v>
      </c>
      <c r="AU80" s="33">
        <v>29050848</v>
      </c>
      <c r="AV80" s="33">
        <v>0</v>
      </c>
      <c r="AW80" s="33">
        <v>349182040</v>
      </c>
      <c r="AX80" s="33">
        <v>0</v>
      </c>
      <c r="AY80" s="33">
        <v>3359678</v>
      </c>
      <c r="AZ80" s="33">
        <v>79610368</v>
      </c>
      <c r="BA80" s="33">
        <v>203320093</v>
      </c>
      <c r="BB80" s="33">
        <v>12636792</v>
      </c>
      <c r="BC80" s="33">
        <v>19240969</v>
      </c>
      <c r="BD80" s="33">
        <v>0</v>
      </c>
      <c r="BE80" s="33">
        <v>29727171</v>
      </c>
      <c r="BF80" s="33">
        <v>1286969</v>
      </c>
      <c r="BG80" s="33">
        <v>0</v>
      </c>
      <c r="BH80" s="33">
        <v>870981255</v>
      </c>
      <c r="BI80" s="33">
        <v>870981232</v>
      </c>
      <c r="BJ80" s="33">
        <v>230137980</v>
      </c>
      <c r="BK80" s="33">
        <v>958834797</v>
      </c>
      <c r="BL80" s="33">
        <v>354220</v>
      </c>
      <c r="BM80" s="33">
        <v>0</v>
      </c>
      <c r="BN80" s="33">
        <v>0</v>
      </c>
      <c r="BO80" s="33">
        <v>-318345765</v>
      </c>
      <c r="BP80" s="33">
        <v>23</v>
      </c>
    </row>
    <row r="81" spans="2:68" x14ac:dyDescent="0.25">
      <c r="B81" s="5" t="s">
        <v>307</v>
      </c>
      <c r="C81" s="5" t="s">
        <v>309</v>
      </c>
      <c r="D81" s="6" t="s">
        <v>308</v>
      </c>
      <c r="E81" s="7" t="s">
        <v>727</v>
      </c>
      <c r="F81" s="8">
        <v>43921</v>
      </c>
      <c r="G81" s="33">
        <v>3664436365</v>
      </c>
      <c r="H81" s="33">
        <v>574810229</v>
      </c>
      <c r="I81" s="33">
        <v>574810229</v>
      </c>
      <c r="J81" s="33">
        <v>9599674</v>
      </c>
      <c r="K81" s="33">
        <v>164297</v>
      </c>
      <c r="L81" s="33">
        <v>18085571</v>
      </c>
      <c r="M81" s="33">
        <v>205112380</v>
      </c>
      <c r="N81" s="33">
        <v>255452549</v>
      </c>
      <c r="O81" s="33">
        <v>35837772</v>
      </c>
      <c r="P81" s="33">
        <v>0</v>
      </c>
      <c r="Q81" s="33">
        <v>50557986</v>
      </c>
      <c r="R81" s="33">
        <v>0</v>
      </c>
      <c r="S81" s="33">
        <v>3089626136</v>
      </c>
      <c r="T81" s="33">
        <v>7705734</v>
      </c>
      <c r="U81" s="33">
        <v>14498985</v>
      </c>
      <c r="V81" s="33">
        <v>118137531</v>
      </c>
      <c r="W81" s="33">
        <v>0</v>
      </c>
      <c r="X81" s="33">
        <v>137583125</v>
      </c>
      <c r="Y81" s="33">
        <v>7355533</v>
      </c>
      <c r="Z81" s="33">
        <v>31591221</v>
      </c>
      <c r="AA81" s="33">
        <v>24860356</v>
      </c>
      <c r="AB81" s="33">
        <v>2730433335</v>
      </c>
      <c r="AC81" s="33">
        <v>0</v>
      </c>
      <c r="AD81" s="33">
        <v>0</v>
      </c>
      <c r="AE81" s="33">
        <v>17460316</v>
      </c>
      <c r="AF81" s="33">
        <v>0</v>
      </c>
      <c r="AG81" s="33">
        <v>0</v>
      </c>
      <c r="AH81" s="33">
        <v>0</v>
      </c>
      <c r="AJ81" s="33">
        <v>3664436365</v>
      </c>
      <c r="AK81" s="33">
        <v>1741518123</v>
      </c>
      <c r="AL81" s="33">
        <v>530234667</v>
      </c>
      <c r="AM81" s="33">
        <v>530234667</v>
      </c>
      <c r="AN81" s="33">
        <v>137847330</v>
      </c>
      <c r="AO81" s="33">
        <v>3088221</v>
      </c>
      <c r="AP81" s="33">
        <v>213817539</v>
      </c>
      <c r="AQ81" s="33">
        <v>144974645</v>
      </c>
      <c r="AR81" s="33">
        <v>3350436</v>
      </c>
      <c r="AS81" s="33">
        <v>23380501</v>
      </c>
      <c r="AT81" s="33">
        <v>0</v>
      </c>
      <c r="AU81" s="33">
        <v>3775995</v>
      </c>
      <c r="AV81" s="33">
        <v>0</v>
      </c>
      <c r="AW81" s="33">
        <v>1211283456</v>
      </c>
      <c r="AX81" s="33">
        <v>933748151</v>
      </c>
      <c r="AY81" s="33">
        <v>12361028</v>
      </c>
      <c r="AZ81" s="33">
        <v>2</v>
      </c>
      <c r="BA81" s="33">
        <v>2772537</v>
      </c>
      <c r="BB81" s="33">
        <v>144436764</v>
      </c>
      <c r="BC81" s="33">
        <v>98927026</v>
      </c>
      <c r="BD81" s="33">
        <v>0</v>
      </c>
      <c r="BE81" s="33">
        <v>19037948</v>
      </c>
      <c r="BF81" s="33">
        <v>0</v>
      </c>
      <c r="BG81" s="33">
        <v>0</v>
      </c>
      <c r="BH81" s="33">
        <v>1922918242</v>
      </c>
      <c r="BI81" s="33">
        <v>1911685343</v>
      </c>
      <c r="BJ81" s="33">
        <v>552777321</v>
      </c>
      <c r="BK81" s="33">
        <v>1614485132</v>
      </c>
      <c r="BL81" s="33">
        <v>85511492</v>
      </c>
      <c r="BM81" s="33">
        <v>0</v>
      </c>
      <c r="BN81" s="33">
        <v>0</v>
      </c>
      <c r="BO81" s="33">
        <v>-341088602</v>
      </c>
      <c r="BP81" s="33">
        <v>11232899</v>
      </c>
    </row>
    <row r="82" spans="2:68" x14ac:dyDescent="0.25">
      <c r="B82" s="5" t="s">
        <v>310</v>
      </c>
      <c r="C82" s="5" t="s">
        <v>312</v>
      </c>
      <c r="D82" s="6" t="s">
        <v>311</v>
      </c>
      <c r="E82" s="7" t="s">
        <v>727</v>
      </c>
      <c r="F82" s="8">
        <v>43921</v>
      </c>
      <c r="G82" s="33">
        <v>8164380</v>
      </c>
      <c r="H82" s="33">
        <v>2901648</v>
      </c>
      <c r="I82" s="33">
        <v>2901648</v>
      </c>
      <c r="J82" s="33">
        <v>153998</v>
      </c>
      <c r="K82" s="33">
        <v>0</v>
      </c>
      <c r="L82" s="33">
        <v>12992</v>
      </c>
      <c r="M82" s="33">
        <v>2585134</v>
      </c>
      <c r="N82" s="33">
        <v>0</v>
      </c>
      <c r="O82" s="33">
        <v>85750</v>
      </c>
      <c r="P82" s="33">
        <v>0</v>
      </c>
      <c r="Q82" s="33">
        <v>63774</v>
      </c>
      <c r="R82" s="33">
        <v>0</v>
      </c>
      <c r="S82" s="33">
        <v>5262732</v>
      </c>
      <c r="T82" s="33">
        <v>0</v>
      </c>
      <c r="U82" s="33">
        <v>15079</v>
      </c>
      <c r="V82" s="33">
        <v>0</v>
      </c>
      <c r="W82" s="33">
        <v>0</v>
      </c>
      <c r="X82" s="33">
        <v>0</v>
      </c>
      <c r="Y82" s="33">
        <v>0</v>
      </c>
      <c r="Z82" s="33">
        <v>42638</v>
      </c>
      <c r="AA82" s="33">
        <v>0</v>
      </c>
      <c r="AB82" s="33">
        <v>5204937</v>
      </c>
      <c r="AC82" s="33">
        <v>0</v>
      </c>
      <c r="AD82" s="33">
        <v>78</v>
      </c>
      <c r="AE82" s="33">
        <v>0</v>
      </c>
      <c r="AF82" s="33">
        <v>0</v>
      </c>
      <c r="AG82" s="33">
        <v>0</v>
      </c>
      <c r="AH82" s="33">
        <v>0</v>
      </c>
      <c r="AJ82" s="33">
        <v>8164380</v>
      </c>
      <c r="AK82" s="33">
        <v>2622554</v>
      </c>
      <c r="AL82" s="33">
        <v>2488640</v>
      </c>
      <c r="AM82" s="33">
        <v>2488640</v>
      </c>
      <c r="AN82" s="33">
        <v>0</v>
      </c>
      <c r="AO82" s="33">
        <v>0</v>
      </c>
      <c r="AP82" s="33">
        <v>1492079</v>
      </c>
      <c r="AQ82" s="33">
        <v>869380</v>
      </c>
      <c r="AR82" s="33">
        <v>0</v>
      </c>
      <c r="AS82" s="33">
        <v>0</v>
      </c>
      <c r="AT82" s="33">
        <v>0</v>
      </c>
      <c r="AU82" s="33">
        <v>127181</v>
      </c>
      <c r="AV82" s="33">
        <v>0</v>
      </c>
      <c r="AW82" s="33">
        <v>133914</v>
      </c>
      <c r="AX82" s="33">
        <v>0</v>
      </c>
      <c r="AY82" s="33">
        <v>0</v>
      </c>
      <c r="AZ82" s="33">
        <v>0</v>
      </c>
      <c r="BA82" s="33">
        <v>0</v>
      </c>
      <c r="BB82" s="33">
        <v>0</v>
      </c>
      <c r="BC82" s="33"/>
      <c r="BD82" s="33">
        <v>121621</v>
      </c>
      <c r="BE82" s="33">
        <v>0</v>
      </c>
      <c r="BF82" s="33">
        <v>12293</v>
      </c>
      <c r="BG82" s="33"/>
      <c r="BH82" s="33">
        <v>5541826</v>
      </c>
      <c r="BI82" s="33">
        <v>5541826</v>
      </c>
      <c r="BJ82" s="33">
        <v>2156872</v>
      </c>
      <c r="BK82" s="33">
        <v>3327115</v>
      </c>
      <c r="BL82" s="33">
        <v>0</v>
      </c>
      <c r="BM82" s="33">
        <v>0</v>
      </c>
      <c r="BN82" s="33">
        <v>0</v>
      </c>
      <c r="BO82" s="33">
        <v>57839</v>
      </c>
      <c r="BP82" s="33">
        <v>0</v>
      </c>
    </row>
    <row r="83" spans="2:68" x14ac:dyDescent="0.25">
      <c r="B83" s="5" t="s">
        <v>313</v>
      </c>
      <c r="C83" s="5" t="s">
        <v>315</v>
      </c>
      <c r="D83" s="6" t="s">
        <v>314</v>
      </c>
      <c r="E83" s="7" t="s">
        <v>727</v>
      </c>
      <c r="F83" s="8">
        <v>43921</v>
      </c>
      <c r="G83" s="33">
        <v>112217687.40000001</v>
      </c>
      <c r="H83" s="33">
        <v>17033480.100000001</v>
      </c>
      <c r="I83" s="33">
        <v>17033480.100000001</v>
      </c>
      <c r="J83" s="33">
        <v>8348749.5</v>
      </c>
      <c r="K83" s="33">
        <v>914850.3</v>
      </c>
      <c r="L83" s="33">
        <v>2188531.7999999998</v>
      </c>
      <c r="M83" s="33">
        <v>4019925</v>
      </c>
      <c r="N83" s="33">
        <v>42315</v>
      </c>
      <c r="O83" s="33">
        <v>1519108.5</v>
      </c>
      <c r="P83" s="33">
        <v>0</v>
      </c>
      <c r="Q83" s="33">
        <v>0</v>
      </c>
      <c r="R83" s="33">
        <v>0</v>
      </c>
      <c r="S83" s="33">
        <v>95184207.299999997</v>
      </c>
      <c r="T83" s="33">
        <v>0</v>
      </c>
      <c r="U83" s="33">
        <v>724432.8</v>
      </c>
      <c r="V83" s="33">
        <v>11848.2</v>
      </c>
      <c r="W83" s="33">
        <v>0</v>
      </c>
      <c r="X83" s="33">
        <v>0</v>
      </c>
      <c r="Y83" s="33">
        <v>8657649</v>
      </c>
      <c r="Z83" s="33">
        <v>38083.5</v>
      </c>
      <c r="AA83" s="33">
        <v>0</v>
      </c>
      <c r="AB83" s="33">
        <v>85126778.099999994</v>
      </c>
      <c r="AC83" s="33">
        <v>0</v>
      </c>
      <c r="AD83" s="33">
        <v>0</v>
      </c>
      <c r="AE83" s="33">
        <v>313131</v>
      </c>
      <c r="AF83" s="33">
        <v>0</v>
      </c>
      <c r="AG83" s="33">
        <v>312284.7</v>
      </c>
      <c r="AH83" s="33">
        <v>0</v>
      </c>
      <c r="AJ83" s="33">
        <v>112217687.40000001</v>
      </c>
      <c r="AK83" s="33">
        <v>45241505.399999999</v>
      </c>
      <c r="AL83" s="33">
        <v>11072142.9</v>
      </c>
      <c r="AM83" s="33">
        <v>11072142.9</v>
      </c>
      <c r="AN83" s="33">
        <v>6511432.2000000002</v>
      </c>
      <c r="AO83" s="33">
        <v>62626.2</v>
      </c>
      <c r="AP83" s="33">
        <v>4184107.2</v>
      </c>
      <c r="AQ83" s="33">
        <v>0</v>
      </c>
      <c r="AR83" s="33">
        <v>313977.3</v>
      </c>
      <c r="AS83" s="33">
        <v>0</v>
      </c>
      <c r="AT83" s="33">
        <v>0</v>
      </c>
      <c r="AU83" s="33">
        <v>0</v>
      </c>
      <c r="AV83" s="33">
        <v>0</v>
      </c>
      <c r="AW83" s="33">
        <v>34169362.5</v>
      </c>
      <c r="AX83" s="33">
        <v>24348051</v>
      </c>
      <c r="AY83" s="33">
        <v>211575</v>
      </c>
      <c r="AZ83" s="33">
        <v>0</v>
      </c>
      <c r="BA83" s="33">
        <v>0</v>
      </c>
      <c r="BB83" s="33">
        <v>0</v>
      </c>
      <c r="BC83" s="33">
        <v>9609736.5</v>
      </c>
      <c r="BD83" s="33">
        <v>0</v>
      </c>
      <c r="BE83" s="33">
        <v>0</v>
      </c>
      <c r="BF83" s="33">
        <v>0</v>
      </c>
      <c r="BG83" s="33">
        <v>0</v>
      </c>
      <c r="BH83" s="33">
        <v>66976182</v>
      </c>
      <c r="BI83" s="33">
        <v>66976182</v>
      </c>
      <c r="BJ83" s="33">
        <v>57468847.799999997</v>
      </c>
      <c r="BK83" s="33">
        <v>8513778</v>
      </c>
      <c r="BL83" s="33">
        <v>0</v>
      </c>
      <c r="BM83" s="33">
        <v>0</v>
      </c>
      <c r="BN83" s="33">
        <v>0</v>
      </c>
      <c r="BO83" s="33">
        <v>993556.2</v>
      </c>
      <c r="BP83" s="33">
        <v>0</v>
      </c>
    </row>
    <row r="84" spans="2:68" x14ac:dyDescent="0.25">
      <c r="B84" s="5" t="s">
        <v>316</v>
      </c>
      <c r="C84" s="5" t="s">
        <v>318</v>
      </c>
      <c r="D84" s="6" t="s">
        <v>317</v>
      </c>
      <c r="E84" s="7" t="s">
        <v>727</v>
      </c>
      <c r="F84" s="8">
        <v>43921</v>
      </c>
      <c r="G84" s="33">
        <v>2961164770.1999998</v>
      </c>
      <c r="H84" s="33">
        <v>368164196.39999998</v>
      </c>
      <c r="I84" s="33">
        <v>368164196.39999998</v>
      </c>
      <c r="J84" s="33">
        <v>156226133.69999999</v>
      </c>
      <c r="K84" s="33">
        <v>20311.2</v>
      </c>
      <c r="L84" s="33">
        <v>5236904.4000000004</v>
      </c>
      <c r="M84" s="33">
        <v>88990983.900000006</v>
      </c>
      <c r="N84" s="33">
        <v>9839930.0999999996</v>
      </c>
      <c r="O84" s="33">
        <v>96676234.200000003</v>
      </c>
      <c r="P84" s="33">
        <v>0</v>
      </c>
      <c r="Q84" s="33">
        <v>11173698.9</v>
      </c>
      <c r="R84" s="33">
        <v>0</v>
      </c>
      <c r="S84" s="33">
        <v>2593000573.8000002</v>
      </c>
      <c r="T84" s="33">
        <v>0</v>
      </c>
      <c r="U84" s="33">
        <v>7174931.4000000004</v>
      </c>
      <c r="V84" s="33">
        <v>79926264.599999994</v>
      </c>
      <c r="W84" s="33">
        <v>0</v>
      </c>
      <c r="X84" s="33">
        <v>17760451.800000001</v>
      </c>
      <c r="Y84" s="33">
        <v>80713323.599999994</v>
      </c>
      <c r="Z84" s="33">
        <v>183636944.40000001</v>
      </c>
      <c r="AA84" s="33">
        <v>21241283.699999999</v>
      </c>
      <c r="AB84" s="33">
        <v>2187310589.0999999</v>
      </c>
      <c r="AC84" s="33">
        <v>0</v>
      </c>
      <c r="AD84" s="33">
        <v>0</v>
      </c>
      <c r="AE84" s="33">
        <v>0</v>
      </c>
      <c r="AF84" s="33">
        <v>0</v>
      </c>
      <c r="AG84" s="33">
        <v>15236785.199999999</v>
      </c>
      <c r="AH84" s="33">
        <v>0</v>
      </c>
      <c r="AJ84" s="33">
        <v>2961164770.1999998</v>
      </c>
      <c r="AK84" s="33">
        <v>1182353035.5</v>
      </c>
      <c r="AL84" s="33">
        <v>226226991.90000001</v>
      </c>
      <c r="AM84" s="33">
        <v>226226991.90000001</v>
      </c>
      <c r="AN84" s="33">
        <v>18380789.699999999</v>
      </c>
      <c r="AO84" s="33">
        <v>0</v>
      </c>
      <c r="AP84" s="33">
        <v>168387464.69999999</v>
      </c>
      <c r="AQ84" s="33">
        <v>11409816.6</v>
      </c>
      <c r="AR84" s="33">
        <v>0</v>
      </c>
      <c r="AS84" s="33">
        <v>15343419</v>
      </c>
      <c r="AT84" s="33">
        <v>7045447.5</v>
      </c>
      <c r="AU84" s="33">
        <v>5660054.4000000004</v>
      </c>
      <c r="AV84" s="33">
        <v>0</v>
      </c>
      <c r="AW84" s="33">
        <v>956126043.60000002</v>
      </c>
      <c r="AX84" s="33">
        <v>730629408.60000002</v>
      </c>
      <c r="AY84" s="33">
        <v>0</v>
      </c>
      <c r="AZ84" s="33">
        <v>0</v>
      </c>
      <c r="BA84" s="33">
        <v>47416496.399999999</v>
      </c>
      <c r="BB84" s="33">
        <v>13708367.4</v>
      </c>
      <c r="BC84" s="33">
        <v>164332841.40000001</v>
      </c>
      <c r="BD84" s="33">
        <v>0</v>
      </c>
      <c r="BE84" s="33">
        <v>38929.800000000003</v>
      </c>
      <c r="BF84" s="33">
        <v>0</v>
      </c>
      <c r="BG84" s="33">
        <v>0</v>
      </c>
      <c r="BH84" s="33">
        <v>1778811734.7</v>
      </c>
      <c r="BI84" s="33">
        <v>1778811734.7</v>
      </c>
      <c r="BJ84" s="33">
        <v>883307006.39999998</v>
      </c>
      <c r="BK84" s="33">
        <v>615095917.79999995</v>
      </c>
      <c r="BL84" s="33">
        <v>0</v>
      </c>
      <c r="BM84" s="33">
        <v>0</v>
      </c>
      <c r="BN84" s="33">
        <v>0</v>
      </c>
      <c r="BO84" s="33">
        <v>280408810.5</v>
      </c>
      <c r="BP84" s="33">
        <v>0</v>
      </c>
    </row>
    <row r="85" spans="2:68" x14ac:dyDescent="0.25">
      <c r="B85" s="5" t="s">
        <v>319</v>
      </c>
      <c r="C85" s="5" t="s">
        <v>320</v>
      </c>
      <c r="D85" s="6" t="s">
        <v>57</v>
      </c>
      <c r="E85" s="7" t="s">
        <v>730</v>
      </c>
      <c r="F85" s="8">
        <v>43921</v>
      </c>
      <c r="G85" s="33">
        <v>705902288</v>
      </c>
      <c r="H85" s="33">
        <v>130785035</v>
      </c>
      <c r="I85" s="33">
        <v>130768321</v>
      </c>
      <c r="J85" s="33">
        <v>65441241</v>
      </c>
      <c r="K85" s="33">
        <v>0</v>
      </c>
      <c r="L85" s="33">
        <v>2070365</v>
      </c>
      <c r="M85" s="33">
        <v>48818437</v>
      </c>
      <c r="N85" s="33">
        <v>956387</v>
      </c>
      <c r="O85" s="33">
        <v>4058429</v>
      </c>
      <c r="P85" s="33">
        <v>0</v>
      </c>
      <c r="Q85" s="33">
        <v>9423462</v>
      </c>
      <c r="R85" s="33">
        <v>16714</v>
      </c>
      <c r="S85" s="33">
        <v>575117253</v>
      </c>
      <c r="T85" s="33">
        <v>9398</v>
      </c>
      <c r="U85" s="33">
        <v>359078</v>
      </c>
      <c r="V85" s="33">
        <v>1766460</v>
      </c>
      <c r="W85" s="33">
        <v>0</v>
      </c>
      <c r="X85" s="33">
        <v>637139</v>
      </c>
      <c r="Y85" s="33">
        <v>9661776</v>
      </c>
      <c r="Z85" s="33">
        <v>86078820</v>
      </c>
      <c r="AA85" s="33">
        <v>4614106</v>
      </c>
      <c r="AB85" s="33">
        <v>368839165</v>
      </c>
      <c r="AC85" s="33">
        <v>0</v>
      </c>
      <c r="AD85" s="33">
        <v>0</v>
      </c>
      <c r="AE85" s="33">
        <v>47139833</v>
      </c>
      <c r="AF85" s="33">
        <v>0</v>
      </c>
      <c r="AG85" s="33">
        <v>56011478</v>
      </c>
      <c r="AH85" s="33">
        <v>0</v>
      </c>
      <c r="AJ85" s="33">
        <v>705902288</v>
      </c>
      <c r="AK85" s="33">
        <v>555056333</v>
      </c>
      <c r="AL85" s="33">
        <v>158559187</v>
      </c>
      <c r="AM85" s="33">
        <v>158552423</v>
      </c>
      <c r="AN85" s="33">
        <v>60020306</v>
      </c>
      <c r="AO85" s="33">
        <v>9834309</v>
      </c>
      <c r="AP85" s="33">
        <v>70354212</v>
      </c>
      <c r="AQ85" s="33">
        <v>2948104</v>
      </c>
      <c r="AR85" s="33">
        <v>0</v>
      </c>
      <c r="AS85" s="33">
        <v>3524023</v>
      </c>
      <c r="AT85" s="33">
        <v>341128</v>
      </c>
      <c r="AU85" s="33">
        <v>11530341</v>
      </c>
      <c r="AV85" s="33">
        <v>6764</v>
      </c>
      <c r="AW85" s="33">
        <v>396497146</v>
      </c>
      <c r="AX85" s="33">
        <v>304107255</v>
      </c>
      <c r="AY85" s="33">
        <v>32299600</v>
      </c>
      <c r="AZ85" s="33">
        <v>0</v>
      </c>
      <c r="BA85" s="33">
        <v>0</v>
      </c>
      <c r="BB85" s="33">
        <v>0</v>
      </c>
      <c r="BC85" s="33">
        <v>58744101</v>
      </c>
      <c r="BD85" s="33">
        <v>0</v>
      </c>
      <c r="BE85" s="33">
        <v>27502</v>
      </c>
      <c r="BF85" s="33">
        <v>1318688</v>
      </c>
      <c r="BG85" s="33">
        <v>0</v>
      </c>
      <c r="BH85" s="33">
        <v>150845955</v>
      </c>
      <c r="BI85" s="33">
        <v>145521501</v>
      </c>
      <c r="BJ85" s="33">
        <v>231644842</v>
      </c>
      <c r="BK85" s="33">
        <v>-84886667</v>
      </c>
      <c r="BL85" s="33">
        <v>5465901</v>
      </c>
      <c r="BM85" s="33">
        <v>0</v>
      </c>
      <c r="BN85" s="33">
        <v>0</v>
      </c>
      <c r="BO85" s="33">
        <v>-6702575</v>
      </c>
      <c r="BP85" s="33">
        <v>5324454</v>
      </c>
    </row>
    <row r="86" spans="2:68" x14ac:dyDescent="0.25">
      <c r="B86" s="5" t="s">
        <v>321</v>
      </c>
      <c r="C86" s="5" t="s">
        <v>323</v>
      </c>
      <c r="D86" s="6" t="s">
        <v>322</v>
      </c>
      <c r="E86" s="7" t="s">
        <v>733</v>
      </c>
      <c r="F86" s="8">
        <v>43921</v>
      </c>
      <c r="G86" s="33">
        <v>59585387</v>
      </c>
      <c r="H86" s="33">
        <v>23569132</v>
      </c>
      <c r="I86" s="33">
        <v>23569132</v>
      </c>
      <c r="J86" s="33">
        <v>2437039</v>
      </c>
      <c r="K86" s="33">
        <v>0</v>
      </c>
      <c r="L86" s="33">
        <v>759016</v>
      </c>
      <c r="M86" s="33">
        <v>11999631</v>
      </c>
      <c r="N86" s="33">
        <v>33714</v>
      </c>
      <c r="O86" s="33">
        <v>8151963</v>
      </c>
      <c r="P86" s="33">
        <v>0</v>
      </c>
      <c r="Q86" s="33">
        <v>187769</v>
      </c>
      <c r="R86" s="33">
        <v>0</v>
      </c>
      <c r="S86" s="33">
        <v>36016255</v>
      </c>
      <c r="T86" s="33">
        <v>0</v>
      </c>
      <c r="U86" s="33">
        <v>0</v>
      </c>
      <c r="V86" s="33">
        <v>439198</v>
      </c>
      <c r="W86" s="33">
        <v>0</v>
      </c>
      <c r="X86" s="33">
        <v>0</v>
      </c>
      <c r="Y86" s="33">
        <v>0</v>
      </c>
      <c r="Z86" s="33">
        <v>1417089</v>
      </c>
      <c r="AA86" s="33">
        <v>873358</v>
      </c>
      <c r="AB86" s="33">
        <v>33091791</v>
      </c>
      <c r="AC86" s="33">
        <v>0</v>
      </c>
      <c r="AD86" s="33">
        <v>0</v>
      </c>
      <c r="AE86" s="33">
        <v>194819</v>
      </c>
      <c r="AF86" s="33">
        <v>0</v>
      </c>
      <c r="AG86" s="33">
        <v>0</v>
      </c>
      <c r="AH86" s="33">
        <v>0</v>
      </c>
      <c r="AJ86" s="33">
        <v>59585387</v>
      </c>
      <c r="AK86" s="33">
        <v>28244806</v>
      </c>
      <c r="AL86" s="33">
        <v>15954043</v>
      </c>
      <c r="AM86" s="33">
        <v>15954043</v>
      </c>
      <c r="AN86" s="33">
        <v>2670929</v>
      </c>
      <c r="AO86" s="33">
        <v>1097237</v>
      </c>
      <c r="AP86" s="33">
        <v>11996585</v>
      </c>
      <c r="AQ86" s="33">
        <v>0</v>
      </c>
      <c r="AR86" s="33">
        <v>0</v>
      </c>
      <c r="AS86" s="33">
        <v>0</v>
      </c>
      <c r="AT86" s="33">
        <v>112398</v>
      </c>
      <c r="AU86" s="33">
        <v>76894</v>
      </c>
      <c r="AV86" s="33">
        <v>0</v>
      </c>
      <c r="AW86" s="33">
        <v>12290763</v>
      </c>
      <c r="AX86" s="33">
        <v>6107547</v>
      </c>
      <c r="AY86" s="33">
        <v>4541020</v>
      </c>
      <c r="AZ86" s="33">
        <v>0</v>
      </c>
      <c r="BA86" s="33">
        <v>0</v>
      </c>
      <c r="BB86" s="33">
        <v>0</v>
      </c>
      <c r="BC86" s="33">
        <v>754994</v>
      </c>
      <c r="BD86" s="33">
        <v>0</v>
      </c>
      <c r="BE86" s="33">
        <v>768984</v>
      </c>
      <c r="BF86" s="33">
        <v>118218</v>
      </c>
      <c r="BG86" s="33">
        <v>0</v>
      </c>
      <c r="BH86" s="33">
        <v>31340581</v>
      </c>
      <c r="BI86" s="33">
        <v>31340674</v>
      </c>
      <c r="BJ86" s="33">
        <v>32338507</v>
      </c>
      <c r="BK86" s="33">
        <v>898368</v>
      </c>
      <c r="BL86" s="33">
        <v>0</v>
      </c>
      <c r="BM86" s="33">
        <v>0</v>
      </c>
      <c r="BN86" s="33">
        <v>0</v>
      </c>
      <c r="BO86" s="33">
        <v>-1896201</v>
      </c>
      <c r="BP86" s="33">
        <v>-93</v>
      </c>
    </row>
    <row r="87" spans="2:68" x14ac:dyDescent="0.25">
      <c r="B87" s="5" t="s">
        <v>324</v>
      </c>
      <c r="C87" s="5" t="s">
        <v>326</v>
      </c>
      <c r="D87" s="6" t="s">
        <v>325</v>
      </c>
      <c r="E87" s="7" t="s">
        <v>727</v>
      </c>
      <c r="F87" s="8">
        <v>43921</v>
      </c>
      <c r="G87" s="33">
        <v>841222864</v>
      </c>
      <c r="H87" s="33">
        <v>42269055</v>
      </c>
      <c r="I87" s="33">
        <v>42269055</v>
      </c>
      <c r="J87" s="33">
        <v>1819977</v>
      </c>
      <c r="K87" s="33">
        <v>0</v>
      </c>
      <c r="L87" s="33">
        <v>1718985</v>
      </c>
      <c r="M87" s="33">
        <v>34916591</v>
      </c>
      <c r="N87" s="33">
        <v>1419587</v>
      </c>
      <c r="O87" s="33">
        <v>1575183</v>
      </c>
      <c r="P87" s="33">
        <v>0</v>
      </c>
      <c r="Q87" s="33">
        <v>818732</v>
      </c>
      <c r="R87" s="33">
        <v>0</v>
      </c>
      <c r="S87" s="33">
        <v>798953809</v>
      </c>
      <c r="T87" s="33">
        <v>0</v>
      </c>
      <c r="U87" s="33">
        <v>499915</v>
      </c>
      <c r="V87" s="33">
        <v>446671</v>
      </c>
      <c r="W87" s="33">
        <v>0</v>
      </c>
      <c r="X87" s="33">
        <v>18015768</v>
      </c>
      <c r="Y87" s="33">
        <v>0</v>
      </c>
      <c r="Z87" s="33">
        <v>22076988</v>
      </c>
      <c r="AA87" s="33">
        <v>0</v>
      </c>
      <c r="AB87" s="33">
        <v>755693630</v>
      </c>
      <c r="AC87" s="33">
        <v>0</v>
      </c>
      <c r="AD87" s="33">
        <v>0</v>
      </c>
      <c r="AE87" s="33">
        <v>2220837</v>
      </c>
      <c r="AF87" s="33">
        <v>0</v>
      </c>
      <c r="AG87" s="33">
        <v>0</v>
      </c>
      <c r="AH87" s="33">
        <v>0</v>
      </c>
      <c r="AJ87" s="33">
        <v>841222864</v>
      </c>
      <c r="AK87" s="33">
        <v>471199826</v>
      </c>
      <c r="AL87" s="33">
        <v>36427795</v>
      </c>
      <c r="AM87" s="33">
        <v>36427795</v>
      </c>
      <c r="AN87" s="33">
        <v>6063174</v>
      </c>
      <c r="AO87" s="33">
        <v>1053090</v>
      </c>
      <c r="AP87" s="33">
        <v>21150521</v>
      </c>
      <c r="AQ87" s="33">
        <v>2829990</v>
      </c>
      <c r="AR87" s="33">
        <v>0</v>
      </c>
      <c r="AS87" s="33">
        <v>80938</v>
      </c>
      <c r="AT87" s="33">
        <v>2097434</v>
      </c>
      <c r="AU87" s="33">
        <v>3152648</v>
      </c>
      <c r="AV87" s="33">
        <v>0</v>
      </c>
      <c r="AW87" s="33">
        <v>434772031</v>
      </c>
      <c r="AX87" s="33">
        <v>395434217</v>
      </c>
      <c r="AY87" s="33">
        <v>1280084</v>
      </c>
      <c r="AZ87" s="33">
        <v>0</v>
      </c>
      <c r="BA87" s="33">
        <v>0</v>
      </c>
      <c r="BB87" s="33">
        <v>3029361</v>
      </c>
      <c r="BC87" s="33">
        <v>28851855</v>
      </c>
      <c r="BD87" s="33">
        <v>0</v>
      </c>
      <c r="BE87" s="33">
        <v>3962414</v>
      </c>
      <c r="BF87" s="33">
        <v>2214100</v>
      </c>
      <c r="BG87" s="33">
        <v>0</v>
      </c>
      <c r="BH87" s="33">
        <v>370023038</v>
      </c>
      <c r="BI87" s="33">
        <v>367299548</v>
      </c>
      <c r="BJ87" s="33">
        <v>349870910</v>
      </c>
      <c r="BK87" s="33">
        <v>48107115</v>
      </c>
      <c r="BL87" s="33">
        <v>7609863</v>
      </c>
      <c r="BM87" s="33">
        <v>0</v>
      </c>
      <c r="BN87" s="33">
        <v>0</v>
      </c>
      <c r="BO87" s="33">
        <v>-38288340</v>
      </c>
      <c r="BP87" s="33">
        <v>2723490</v>
      </c>
    </row>
    <row r="88" spans="2:68" x14ac:dyDescent="0.25">
      <c r="B88" s="5" t="s">
        <v>327</v>
      </c>
      <c r="C88" s="5" t="s">
        <v>328</v>
      </c>
      <c r="D88" s="6" t="s">
        <v>325</v>
      </c>
      <c r="E88" s="7" t="s">
        <v>727</v>
      </c>
      <c r="F88" s="8">
        <v>43921</v>
      </c>
      <c r="G88" s="33">
        <v>841222864</v>
      </c>
      <c r="H88" s="33">
        <v>42269055</v>
      </c>
      <c r="I88" s="33">
        <v>42269055</v>
      </c>
      <c r="J88" s="33">
        <v>1819977</v>
      </c>
      <c r="K88" s="33">
        <v>0</v>
      </c>
      <c r="L88" s="33">
        <v>1718985</v>
      </c>
      <c r="M88" s="33">
        <v>34916591</v>
      </c>
      <c r="N88" s="33">
        <v>1419587</v>
      </c>
      <c r="O88" s="33">
        <v>1575183</v>
      </c>
      <c r="P88" s="33">
        <v>0</v>
      </c>
      <c r="Q88" s="33">
        <v>818732</v>
      </c>
      <c r="R88" s="33">
        <v>0</v>
      </c>
      <c r="S88" s="33">
        <v>798953809</v>
      </c>
      <c r="T88" s="33">
        <v>0</v>
      </c>
      <c r="U88" s="33">
        <v>499915</v>
      </c>
      <c r="V88" s="33">
        <v>446671</v>
      </c>
      <c r="W88" s="33">
        <v>0</v>
      </c>
      <c r="X88" s="33">
        <v>18015768</v>
      </c>
      <c r="Y88" s="33">
        <v>0</v>
      </c>
      <c r="Z88" s="33">
        <v>22076988</v>
      </c>
      <c r="AA88" s="33">
        <v>0</v>
      </c>
      <c r="AB88" s="33">
        <v>755693630</v>
      </c>
      <c r="AC88" s="33">
        <v>0</v>
      </c>
      <c r="AD88" s="33">
        <v>0</v>
      </c>
      <c r="AE88" s="33">
        <v>2220837</v>
      </c>
      <c r="AF88" s="33">
        <v>0</v>
      </c>
      <c r="AG88" s="33">
        <v>0</v>
      </c>
      <c r="AH88" s="33">
        <v>0</v>
      </c>
      <c r="AJ88" s="33">
        <v>841222864</v>
      </c>
      <c r="AK88" s="33">
        <v>471199826</v>
      </c>
      <c r="AL88" s="33">
        <v>36427795</v>
      </c>
      <c r="AM88" s="33">
        <v>36427795</v>
      </c>
      <c r="AN88" s="33">
        <v>6063174</v>
      </c>
      <c r="AO88" s="33">
        <v>1053090</v>
      </c>
      <c r="AP88" s="33">
        <v>21150521</v>
      </c>
      <c r="AQ88" s="33">
        <v>2829990</v>
      </c>
      <c r="AR88" s="33">
        <v>0</v>
      </c>
      <c r="AS88" s="33">
        <v>80938</v>
      </c>
      <c r="AT88" s="33">
        <v>2097434</v>
      </c>
      <c r="AU88" s="33">
        <v>3152648</v>
      </c>
      <c r="AV88" s="33">
        <v>0</v>
      </c>
      <c r="AW88" s="33">
        <v>434772031</v>
      </c>
      <c r="AX88" s="33">
        <v>395434217</v>
      </c>
      <c r="AY88" s="33">
        <v>1280084</v>
      </c>
      <c r="AZ88" s="33">
        <v>0</v>
      </c>
      <c r="BA88" s="33">
        <v>0</v>
      </c>
      <c r="BB88" s="33">
        <v>3029361</v>
      </c>
      <c r="BC88" s="33">
        <v>28851855</v>
      </c>
      <c r="BD88" s="33">
        <v>0</v>
      </c>
      <c r="BE88" s="33">
        <v>3962414</v>
      </c>
      <c r="BF88" s="33">
        <v>2214100</v>
      </c>
      <c r="BG88" s="33">
        <v>0</v>
      </c>
      <c r="BH88" s="33">
        <v>370023038</v>
      </c>
      <c r="BI88" s="33">
        <v>367299548</v>
      </c>
      <c r="BJ88" s="33">
        <v>349870910</v>
      </c>
      <c r="BK88" s="33">
        <v>48107115</v>
      </c>
      <c r="BL88" s="33">
        <v>7609863</v>
      </c>
      <c r="BM88" s="33">
        <v>0</v>
      </c>
      <c r="BN88" s="33">
        <v>0</v>
      </c>
      <c r="BO88" s="33">
        <v>-38288340</v>
      </c>
      <c r="BP88" s="33">
        <v>2723490</v>
      </c>
    </row>
    <row r="89" spans="2:68" x14ac:dyDescent="0.25">
      <c r="B89" s="5" t="s">
        <v>329</v>
      </c>
      <c r="C89" s="5" t="s">
        <v>330</v>
      </c>
      <c r="D89" s="6" t="s">
        <v>325</v>
      </c>
      <c r="E89" s="7" t="s">
        <v>727</v>
      </c>
      <c r="F89" s="8">
        <v>43921</v>
      </c>
      <c r="G89" s="33">
        <v>841222864</v>
      </c>
      <c r="H89" s="33">
        <v>42269055</v>
      </c>
      <c r="I89" s="33">
        <v>42269055</v>
      </c>
      <c r="J89" s="33">
        <v>1819977</v>
      </c>
      <c r="K89" s="33">
        <v>0</v>
      </c>
      <c r="L89" s="33">
        <v>1718985</v>
      </c>
      <c r="M89" s="33">
        <v>34916591</v>
      </c>
      <c r="N89" s="33">
        <v>1419587</v>
      </c>
      <c r="O89" s="33">
        <v>1575183</v>
      </c>
      <c r="P89" s="33">
        <v>0</v>
      </c>
      <c r="Q89" s="33">
        <v>818732</v>
      </c>
      <c r="R89" s="33">
        <v>0</v>
      </c>
      <c r="S89" s="33">
        <v>798953809</v>
      </c>
      <c r="T89" s="33">
        <v>0</v>
      </c>
      <c r="U89" s="33">
        <v>499915</v>
      </c>
      <c r="V89" s="33">
        <v>446671</v>
      </c>
      <c r="W89" s="33">
        <v>0</v>
      </c>
      <c r="X89" s="33">
        <v>18015768</v>
      </c>
      <c r="Y89" s="33">
        <v>0</v>
      </c>
      <c r="Z89" s="33">
        <v>22076988</v>
      </c>
      <c r="AA89" s="33">
        <v>0</v>
      </c>
      <c r="AB89" s="33">
        <v>755693630</v>
      </c>
      <c r="AC89" s="33">
        <v>0</v>
      </c>
      <c r="AD89" s="33">
        <v>0</v>
      </c>
      <c r="AE89" s="33">
        <v>2220837</v>
      </c>
      <c r="AF89" s="33">
        <v>0</v>
      </c>
      <c r="AG89" s="33">
        <v>0</v>
      </c>
      <c r="AH89" s="33">
        <v>0</v>
      </c>
      <c r="AJ89" s="33">
        <v>841222864</v>
      </c>
      <c r="AK89" s="33">
        <v>471199826</v>
      </c>
      <c r="AL89" s="33">
        <v>36427795</v>
      </c>
      <c r="AM89" s="33">
        <v>36427795</v>
      </c>
      <c r="AN89" s="33">
        <v>6063174</v>
      </c>
      <c r="AO89" s="33">
        <v>1053090</v>
      </c>
      <c r="AP89" s="33">
        <v>21150521</v>
      </c>
      <c r="AQ89" s="33">
        <v>2829990</v>
      </c>
      <c r="AR89" s="33">
        <v>0</v>
      </c>
      <c r="AS89" s="33">
        <v>80938</v>
      </c>
      <c r="AT89" s="33">
        <v>2097434</v>
      </c>
      <c r="AU89" s="33">
        <v>3152648</v>
      </c>
      <c r="AV89" s="33">
        <v>0</v>
      </c>
      <c r="AW89" s="33">
        <v>434772031</v>
      </c>
      <c r="AX89" s="33">
        <v>395434217</v>
      </c>
      <c r="AY89" s="33">
        <v>1280084</v>
      </c>
      <c r="AZ89" s="33">
        <v>0</v>
      </c>
      <c r="BA89" s="33">
        <v>0</v>
      </c>
      <c r="BB89" s="33">
        <v>3029361</v>
      </c>
      <c r="BC89" s="33">
        <v>28851855</v>
      </c>
      <c r="BD89" s="33">
        <v>0</v>
      </c>
      <c r="BE89" s="33">
        <v>3962414</v>
      </c>
      <c r="BF89" s="33">
        <v>2214100</v>
      </c>
      <c r="BG89" s="33">
        <v>0</v>
      </c>
      <c r="BH89" s="33">
        <v>370023038</v>
      </c>
      <c r="BI89" s="33">
        <v>367299548</v>
      </c>
      <c r="BJ89" s="33">
        <v>349870910</v>
      </c>
      <c r="BK89" s="33">
        <v>48107115</v>
      </c>
      <c r="BL89" s="33">
        <v>7609863</v>
      </c>
      <c r="BM89" s="33">
        <v>0</v>
      </c>
      <c r="BN89" s="33">
        <v>0</v>
      </c>
      <c r="BO89" s="33">
        <v>-38288340</v>
      </c>
      <c r="BP89" s="33">
        <v>2723490</v>
      </c>
    </row>
    <row r="90" spans="2:68" x14ac:dyDescent="0.25">
      <c r="B90" s="5" t="s">
        <v>332</v>
      </c>
      <c r="C90" s="5" t="s">
        <v>334</v>
      </c>
      <c r="D90" s="6" t="s">
        <v>333</v>
      </c>
      <c r="E90" s="7" t="s">
        <v>733</v>
      </c>
      <c r="F90" s="8">
        <v>43921</v>
      </c>
      <c r="G90" s="33">
        <v>167746739</v>
      </c>
      <c r="H90" s="33">
        <v>58417138</v>
      </c>
      <c r="I90" s="33">
        <v>56887219</v>
      </c>
      <c r="J90" s="33">
        <v>11791837</v>
      </c>
      <c r="K90" s="33">
        <v>1329241</v>
      </c>
      <c r="L90" s="33">
        <v>647965</v>
      </c>
      <c r="M90" s="33">
        <v>29644160</v>
      </c>
      <c r="N90" s="33">
        <v>237835</v>
      </c>
      <c r="O90" s="33">
        <v>12956909</v>
      </c>
      <c r="P90" s="33">
        <v>0</v>
      </c>
      <c r="Q90" s="33">
        <v>279272</v>
      </c>
      <c r="R90" s="33">
        <v>1529919</v>
      </c>
      <c r="S90" s="33">
        <v>109329601</v>
      </c>
      <c r="T90" s="33">
        <v>9207</v>
      </c>
      <c r="U90" s="33">
        <v>119527</v>
      </c>
      <c r="V90" s="33">
        <v>48517252</v>
      </c>
      <c r="W90" s="33">
        <v>0</v>
      </c>
      <c r="X90" s="33">
        <v>0</v>
      </c>
      <c r="Y90" s="33">
        <v>0</v>
      </c>
      <c r="Z90" s="33">
        <v>0</v>
      </c>
      <c r="AA90" s="33">
        <v>0</v>
      </c>
      <c r="AB90" s="33">
        <v>55112923</v>
      </c>
      <c r="AC90" s="33">
        <v>0</v>
      </c>
      <c r="AD90" s="33">
        <v>159278</v>
      </c>
      <c r="AE90" s="33">
        <v>2037825</v>
      </c>
      <c r="AF90" s="33">
        <v>0</v>
      </c>
      <c r="AG90" s="33">
        <v>3373589</v>
      </c>
      <c r="AH90" s="33">
        <v>0</v>
      </c>
      <c r="AJ90" s="33">
        <v>167746739</v>
      </c>
      <c r="AK90" s="33">
        <v>86701902</v>
      </c>
      <c r="AL90" s="33">
        <v>36677296</v>
      </c>
      <c r="AM90" s="33">
        <v>36677296</v>
      </c>
      <c r="AN90" s="33">
        <v>13472342</v>
      </c>
      <c r="AO90" s="33">
        <v>382957</v>
      </c>
      <c r="AP90" s="33">
        <v>19642329</v>
      </c>
      <c r="AQ90" s="33">
        <v>2234</v>
      </c>
      <c r="AR90" s="33">
        <v>0</v>
      </c>
      <c r="AS90" s="33">
        <v>470140</v>
      </c>
      <c r="AT90" s="33">
        <v>2600600</v>
      </c>
      <c r="AU90" s="33">
        <v>106694</v>
      </c>
      <c r="AV90" s="33">
        <v>0</v>
      </c>
      <c r="AW90" s="33">
        <v>50024606</v>
      </c>
      <c r="AX90" s="33">
        <v>30029054</v>
      </c>
      <c r="AY90" s="33">
        <v>1764272</v>
      </c>
      <c r="AZ90" s="33">
        <v>0</v>
      </c>
      <c r="BA90" s="33">
        <v>0</v>
      </c>
      <c r="BB90" s="33">
        <v>1117137</v>
      </c>
      <c r="BC90" s="33">
        <v>11398839</v>
      </c>
      <c r="BD90" s="33">
        <v>0</v>
      </c>
      <c r="BE90" s="33">
        <v>5678040</v>
      </c>
      <c r="BF90" s="33">
        <v>37264</v>
      </c>
      <c r="BG90" s="33">
        <v>0</v>
      </c>
      <c r="BH90" s="33">
        <v>81044837</v>
      </c>
      <c r="BI90" s="33">
        <v>81044831</v>
      </c>
      <c r="BJ90" s="33">
        <v>36044065</v>
      </c>
      <c r="BK90" s="33">
        <v>41570553</v>
      </c>
      <c r="BL90" s="33">
        <v>0</v>
      </c>
      <c r="BM90" s="33">
        <v>0</v>
      </c>
      <c r="BN90" s="33">
        <v>0</v>
      </c>
      <c r="BO90" s="33">
        <v>3430213</v>
      </c>
      <c r="BP90" s="33">
        <v>6</v>
      </c>
    </row>
    <row r="91" spans="2:68" x14ac:dyDescent="0.25">
      <c r="B91" s="5" t="s">
        <v>335</v>
      </c>
      <c r="C91" s="5" t="s">
        <v>337</v>
      </c>
      <c r="D91" s="6" t="s">
        <v>336</v>
      </c>
      <c r="E91" s="7" t="s">
        <v>727</v>
      </c>
      <c r="F91" s="8">
        <v>43921</v>
      </c>
      <c r="G91" s="33">
        <v>1104267505</v>
      </c>
      <c r="H91" s="33">
        <v>86650453</v>
      </c>
      <c r="I91" s="33">
        <v>86650453</v>
      </c>
      <c r="J91" s="33">
        <v>29985385</v>
      </c>
      <c r="K91" s="33">
        <v>0</v>
      </c>
      <c r="L91" s="33">
        <v>2571312</v>
      </c>
      <c r="M91" s="33">
        <v>51120009</v>
      </c>
      <c r="N91" s="33">
        <v>0</v>
      </c>
      <c r="O91" s="33">
        <v>2613535</v>
      </c>
      <c r="P91" s="33">
        <v>0</v>
      </c>
      <c r="Q91" s="33">
        <v>360212</v>
      </c>
      <c r="R91" s="33">
        <v>0</v>
      </c>
      <c r="S91" s="33">
        <v>1017617052</v>
      </c>
      <c r="T91" s="33">
        <v>33347912</v>
      </c>
      <c r="U91" s="33">
        <v>1985533</v>
      </c>
      <c r="V91" s="33">
        <v>0</v>
      </c>
      <c r="W91" s="33">
        <v>0</v>
      </c>
      <c r="X91" s="33">
        <v>0</v>
      </c>
      <c r="Y91" s="33">
        <v>0</v>
      </c>
      <c r="Z91" s="33">
        <v>212874659</v>
      </c>
      <c r="AA91" s="33">
        <v>0</v>
      </c>
      <c r="AB91" s="33">
        <v>769408948</v>
      </c>
      <c r="AC91" s="33">
        <v>0</v>
      </c>
      <c r="AD91" s="33">
        <v>0</v>
      </c>
      <c r="AE91" s="33">
        <v>0</v>
      </c>
      <c r="AF91" s="33">
        <v>0</v>
      </c>
      <c r="AG91" s="33">
        <v>0</v>
      </c>
      <c r="AH91" s="33">
        <v>0</v>
      </c>
      <c r="AJ91" s="33">
        <v>1104267505</v>
      </c>
      <c r="AK91" s="33">
        <v>615529230</v>
      </c>
      <c r="AL91" s="33">
        <v>85059803</v>
      </c>
      <c r="AM91" s="33">
        <v>85059803</v>
      </c>
      <c r="AN91" s="33">
        <v>26285450</v>
      </c>
      <c r="AO91" s="33">
        <v>0</v>
      </c>
      <c r="AP91" s="33">
        <v>42611411</v>
      </c>
      <c r="AQ91" s="33">
        <v>9979299</v>
      </c>
      <c r="AR91" s="33">
        <v>1614981</v>
      </c>
      <c r="AS91" s="33">
        <v>0</v>
      </c>
      <c r="AT91" s="33">
        <v>2209572</v>
      </c>
      <c r="AU91" s="33">
        <v>2359090</v>
      </c>
      <c r="AV91" s="33">
        <v>0</v>
      </c>
      <c r="AW91" s="33">
        <v>530469427</v>
      </c>
      <c r="AX91" s="33">
        <v>490927188</v>
      </c>
      <c r="AY91" s="33">
        <v>0</v>
      </c>
      <c r="AZ91" s="33">
        <v>0</v>
      </c>
      <c r="BA91" s="33">
        <v>0</v>
      </c>
      <c r="BB91" s="33">
        <v>6329706</v>
      </c>
      <c r="BC91" s="33">
        <v>32378519</v>
      </c>
      <c r="BD91" s="33">
        <v>0</v>
      </c>
      <c r="BE91" s="33">
        <v>834014</v>
      </c>
      <c r="BF91" s="33">
        <v>0</v>
      </c>
      <c r="BG91" s="33">
        <v>0</v>
      </c>
      <c r="BH91" s="33">
        <v>488738275</v>
      </c>
      <c r="BI91" s="33">
        <v>488738131</v>
      </c>
      <c r="BJ91" s="33">
        <v>406912576</v>
      </c>
      <c r="BK91" s="33">
        <v>109243252</v>
      </c>
      <c r="BL91" s="33">
        <v>873637</v>
      </c>
      <c r="BM91" s="33">
        <v>0</v>
      </c>
      <c r="BN91" s="33">
        <v>0</v>
      </c>
      <c r="BO91" s="33">
        <v>-28291334</v>
      </c>
      <c r="BP91" s="33">
        <v>144</v>
      </c>
    </row>
    <row r="92" spans="2:68" x14ac:dyDescent="0.25">
      <c r="B92" s="5" t="s">
        <v>338</v>
      </c>
      <c r="C92" s="5" t="s">
        <v>339</v>
      </c>
      <c r="D92" s="6" t="s">
        <v>336</v>
      </c>
      <c r="E92" s="7" t="s">
        <v>727</v>
      </c>
      <c r="F92" s="8">
        <v>43921</v>
      </c>
      <c r="G92" s="33">
        <v>1104267505</v>
      </c>
      <c r="H92" s="33">
        <v>86650453</v>
      </c>
      <c r="I92" s="33">
        <v>86650453</v>
      </c>
      <c r="J92" s="33">
        <v>29985385</v>
      </c>
      <c r="K92" s="33">
        <v>0</v>
      </c>
      <c r="L92" s="33">
        <v>2571312</v>
      </c>
      <c r="M92" s="33">
        <v>51120009</v>
      </c>
      <c r="N92" s="33">
        <v>0</v>
      </c>
      <c r="O92" s="33">
        <v>2613535</v>
      </c>
      <c r="P92" s="33">
        <v>0</v>
      </c>
      <c r="Q92" s="33">
        <v>360212</v>
      </c>
      <c r="R92" s="33">
        <v>0</v>
      </c>
      <c r="S92" s="33">
        <v>1017617052</v>
      </c>
      <c r="T92" s="33">
        <v>33347912</v>
      </c>
      <c r="U92" s="33">
        <v>1985533</v>
      </c>
      <c r="V92" s="33">
        <v>0</v>
      </c>
      <c r="W92" s="33">
        <v>0</v>
      </c>
      <c r="X92" s="33">
        <v>0</v>
      </c>
      <c r="Y92" s="33">
        <v>0</v>
      </c>
      <c r="Z92" s="33">
        <v>212874659</v>
      </c>
      <c r="AA92" s="33">
        <v>0</v>
      </c>
      <c r="AB92" s="33">
        <v>769408948</v>
      </c>
      <c r="AC92" s="33">
        <v>0</v>
      </c>
      <c r="AD92" s="33">
        <v>0</v>
      </c>
      <c r="AE92" s="33">
        <v>0</v>
      </c>
      <c r="AF92" s="33">
        <v>0</v>
      </c>
      <c r="AG92" s="33">
        <v>0</v>
      </c>
      <c r="AH92" s="33">
        <v>0</v>
      </c>
      <c r="AJ92" s="33">
        <v>1104267505</v>
      </c>
      <c r="AK92" s="33">
        <v>615529230</v>
      </c>
      <c r="AL92" s="33">
        <v>85059803</v>
      </c>
      <c r="AM92" s="33">
        <v>85059803</v>
      </c>
      <c r="AN92" s="33">
        <v>26285450</v>
      </c>
      <c r="AO92" s="33">
        <v>0</v>
      </c>
      <c r="AP92" s="33">
        <v>42611411</v>
      </c>
      <c r="AQ92" s="33">
        <v>9979299</v>
      </c>
      <c r="AR92" s="33">
        <v>1614981</v>
      </c>
      <c r="AS92" s="33">
        <v>0</v>
      </c>
      <c r="AT92" s="33">
        <v>2209572</v>
      </c>
      <c r="AU92" s="33">
        <v>2359090</v>
      </c>
      <c r="AV92" s="33">
        <v>0</v>
      </c>
      <c r="AW92" s="33">
        <v>530469427</v>
      </c>
      <c r="AX92" s="33">
        <v>490927188</v>
      </c>
      <c r="AY92" s="33">
        <v>0</v>
      </c>
      <c r="AZ92" s="33">
        <v>0</v>
      </c>
      <c r="BA92" s="33">
        <v>0</v>
      </c>
      <c r="BB92" s="33">
        <v>6329706</v>
      </c>
      <c r="BC92" s="33">
        <v>32378519</v>
      </c>
      <c r="BD92" s="33">
        <v>0</v>
      </c>
      <c r="BE92" s="33">
        <v>834014</v>
      </c>
      <c r="BF92" s="33">
        <v>0</v>
      </c>
      <c r="BG92" s="33">
        <v>0</v>
      </c>
      <c r="BH92" s="33">
        <v>488738275</v>
      </c>
      <c r="BI92" s="33">
        <v>488738131</v>
      </c>
      <c r="BJ92" s="33">
        <v>406912576</v>
      </c>
      <c r="BK92" s="33">
        <v>109243252</v>
      </c>
      <c r="BL92" s="33">
        <v>873637</v>
      </c>
      <c r="BM92" s="33">
        <v>0</v>
      </c>
      <c r="BN92" s="33">
        <v>0</v>
      </c>
      <c r="BO92" s="33">
        <v>-28291334</v>
      </c>
      <c r="BP92" s="33">
        <v>144</v>
      </c>
    </row>
    <row r="93" spans="2:68" x14ac:dyDescent="0.25">
      <c r="B93" s="5" t="s">
        <v>340</v>
      </c>
      <c r="C93" s="5" t="s">
        <v>341</v>
      </c>
      <c r="D93" s="6" t="s">
        <v>336</v>
      </c>
      <c r="E93" s="7" t="s">
        <v>727</v>
      </c>
      <c r="F93" s="8">
        <v>43921</v>
      </c>
      <c r="G93" s="33">
        <v>1104267505</v>
      </c>
      <c r="H93" s="33">
        <v>86650453</v>
      </c>
      <c r="I93" s="33">
        <v>86650453</v>
      </c>
      <c r="J93" s="33">
        <v>29985385</v>
      </c>
      <c r="K93" s="33">
        <v>0</v>
      </c>
      <c r="L93" s="33">
        <v>2571312</v>
      </c>
      <c r="M93" s="33">
        <v>51120009</v>
      </c>
      <c r="N93" s="33">
        <v>0</v>
      </c>
      <c r="O93" s="33">
        <v>2613535</v>
      </c>
      <c r="P93" s="33">
        <v>0</v>
      </c>
      <c r="Q93" s="33">
        <v>360212</v>
      </c>
      <c r="R93" s="33">
        <v>0</v>
      </c>
      <c r="S93" s="33">
        <v>1017617052</v>
      </c>
      <c r="T93" s="33">
        <v>33347912</v>
      </c>
      <c r="U93" s="33">
        <v>1985533</v>
      </c>
      <c r="V93" s="33">
        <v>0</v>
      </c>
      <c r="W93" s="33">
        <v>0</v>
      </c>
      <c r="X93" s="33">
        <v>0</v>
      </c>
      <c r="Y93" s="33">
        <v>0</v>
      </c>
      <c r="Z93" s="33">
        <v>212874659</v>
      </c>
      <c r="AA93" s="33">
        <v>0</v>
      </c>
      <c r="AB93" s="33">
        <v>769408948</v>
      </c>
      <c r="AC93" s="33">
        <v>0</v>
      </c>
      <c r="AD93" s="33">
        <v>0</v>
      </c>
      <c r="AE93" s="33">
        <v>0</v>
      </c>
      <c r="AF93" s="33">
        <v>0</v>
      </c>
      <c r="AG93" s="33">
        <v>0</v>
      </c>
      <c r="AH93" s="33">
        <v>0</v>
      </c>
      <c r="AJ93" s="33">
        <v>1104267505</v>
      </c>
      <c r="AK93" s="33">
        <v>615529230</v>
      </c>
      <c r="AL93" s="33">
        <v>85059803</v>
      </c>
      <c r="AM93" s="33">
        <v>85059803</v>
      </c>
      <c r="AN93" s="33">
        <v>26285450</v>
      </c>
      <c r="AO93" s="33">
        <v>0</v>
      </c>
      <c r="AP93" s="33">
        <v>42611411</v>
      </c>
      <c r="AQ93" s="33">
        <v>9979299</v>
      </c>
      <c r="AR93" s="33">
        <v>1614981</v>
      </c>
      <c r="AS93" s="33">
        <v>0</v>
      </c>
      <c r="AT93" s="33">
        <v>2209572</v>
      </c>
      <c r="AU93" s="33">
        <v>2359090</v>
      </c>
      <c r="AV93" s="33">
        <v>0</v>
      </c>
      <c r="AW93" s="33">
        <v>530469427</v>
      </c>
      <c r="AX93" s="33">
        <v>490927188</v>
      </c>
      <c r="AY93" s="33">
        <v>0</v>
      </c>
      <c r="AZ93" s="33">
        <v>0</v>
      </c>
      <c r="BA93" s="33">
        <v>0</v>
      </c>
      <c r="BB93" s="33">
        <v>6329706</v>
      </c>
      <c r="BC93" s="33">
        <v>32378519</v>
      </c>
      <c r="BD93" s="33">
        <v>0</v>
      </c>
      <c r="BE93" s="33">
        <v>834014</v>
      </c>
      <c r="BF93" s="33">
        <v>0</v>
      </c>
      <c r="BG93" s="33">
        <v>0</v>
      </c>
      <c r="BH93" s="33">
        <v>488738275</v>
      </c>
      <c r="BI93" s="33">
        <v>488738131</v>
      </c>
      <c r="BJ93" s="33">
        <v>406912576</v>
      </c>
      <c r="BK93" s="33">
        <v>109243252</v>
      </c>
      <c r="BL93" s="33">
        <v>873637</v>
      </c>
      <c r="BM93" s="33">
        <v>0</v>
      </c>
      <c r="BN93" s="33">
        <v>0</v>
      </c>
      <c r="BO93" s="33">
        <v>-28291334</v>
      </c>
      <c r="BP93" s="33">
        <v>144</v>
      </c>
    </row>
    <row r="94" spans="2:68" x14ac:dyDescent="0.25">
      <c r="B94" s="5" t="s">
        <v>342</v>
      </c>
      <c r="C94" s="5" t="s">
        <v>5</v>
      </c>
      <c r="D94" s="6" t="s">
        <v>2</v>
      </c>
      <c r="E94" s="7" t="s">
        <v>735</v>
      </c>
      <c r="F94" s="8">
        <v>43921</v>
      </c>
      <c r="G94" s="33">
        <v>20249756622.015999</v>
      </c>
      <c r="H94" s="33">
        <v>3116024944</v>
      </c>
      <c r="I94" s="33">
        <v>3098664781</v>
      </c>
      <c r="J94" s="33">
        <v>909838072</v>
      </c>
      <c r="K94" s="33">
        <v>39685081</v>
      </c>
      <c r="L94" s="33">
        <v>137348095</v>
      </c>
      <c r="M94" s="33">
        <v>415943746</v>
      </c>
      <c r="N94" s="33">
        <v>56061510</v>
      </c>
      <c r="O94" s="33">
        <v>1423801273</v>
      </c>
      <c r="P94" s="33">
        <v>0</v>
      </c>
      <c r="Q94" s="33">
        <v>115987004</v>
      </c>
      <c r="R94" s="33">
        <v>17360163</v>
      </c>
      <c r="S94" s="33">
        <v>9001483963.0079994</v>
      </c>
      <c r="T94" s="33">
        <v>378230905</v>
      </c>
      <c r="U94" s="33">
        <v>103468140</v>
      </c>
      <c r="V94" s="33">
        <v>11796184</v>
      </c>
      <c r="W94" s="33">
        <v>0</v>
      </c>
      <c r="X94" s="33">
        <v>0</v>
      </c>
      <c r="Y94" s="33">
        <v>166776657</v>
      </c>
      <c r="Z94" s="33">
        <v>348428979</v>
      </c>
      <c r="AA94" s="33">
        <v>669340696</v>
      </c>
      <c r="AB94" s="33">
        <v>3778405091</v>
      </c>
      <c r="AC94" s="33">
        <v>0</v>
      </c>
      <c r="AD94" s="33">
        <v>3292342113</v>
      </c>
      <c r="AE94" s="33">
        <v>0</v>
      </c>
      <c r="AF94" s="33">
        <v>17905770</v>
      </c>
      <c r="AG94" s="33">
        <v>234789428</v>
      </c>
      <c r="AH94" s="33">
        <v>8132247715</v>
      </c>
      <c r="AJ94" s="33">
        <v>20249756622.015999</v>
      </c>
      <c r="AK94" s="33">
        <v>13858775247.007999</v>
      </c>
      <c r="AL94" s="33">
        <v>2759630205</v>
      </c>
      <c r="AM94" s="33">
        <v>2759630205</v>
      </c>
      <c r="AN94" s="33">
        <v>1328624840</v>
      </c>
      <c r="AO94" s="33">
        <v>0</v>
      </c>
      <c r="AP94" s="33">
        <v>1007650875</v>
      </c>
      <c r="AQ94" s="33">
        <v>20465833</v>
      </c>
      <c r="AR94" s="33">
        <v>25246191</v>
      </c>
      <c r="AS94" s="33">
        <v>38028421</v>
      </c>
      <c r="AT94" s="33">
        <v>132564651</v>
      </c>
      <c r="AU94" s="33">
        <v>207049394</v>
      </c>
      <c r="AV94" s="33">
        <v>0</v>
      </c>
      <c r="AW94" s="33">
        <v>4689157601</v>
      </c>
      <c r="AX94" s="33">
        <v>3046875341</v>
      </c>
      <c r="AY94" s="33">
        <v>0</v>
      </c>
      <c r="AZ94" s="33">
        <v>2212583</v>
      </c>
      <c r="BA94" s="33">
        <v>0</v>
      </c>
      <c r="BB94" s="33">
        <v>10166045</v>
      </c>
      <c r="BC94" s="33">
        <v>628507849</v>
      </c>
      <c r="BD94" s="33">
        <v>0</v>
      </c>
      <c r="BE94" s="33">
        <v>53885915</v>
      </c>
      <c r="BF94" s="33">
        <v>947509868</v>
      </c>
      <c r="BG94" s="33">
        <v>6409987441</v>
      </c>
      <c r="BH94" s="33">
        <v>6390981375</v>
      </c>
      <c r="BI94" s="33">
        <v>5410380141</v>
      </c>
      <c r="BJ94" s="33">
        <v>919419389</v>
      </c>
      <c r="BK94" s="33">
        <v>4456268899</v>
      </c>
      <c r="BL94" s="33">
        <v>93482329</v>
      </c>
      <c r="BM94" s="33">
        <v>-43405118</v>
      </c>
      <c r="BN94" s="33">
        <v>0</v>
      </c>
      <c r="BO94" s="33">
        <v>-15385358</v>
      </c>
      <c r="BP94" s="33">
        <v>980601234</v>
      </c>
    </row>
    <row r="95" spans="2:68" x14ac:dyDescent="0.25">
      <c r="B95" s="5" t="s">
        <v>343</v>
      </c>
      <c r="C95" s="5" t="s">
        <v>345</v>
      </c>
      <c r="D95" s="6" t="s">
        <v>344</v>
      </c>
      <c r="E95" s="7" t="s">
        <v>729</v>
      </c>
      <c r="F95" s="8">
        <v>43921</v>
      </c>
      <c r="G95" s="33">
        <v>93678377</v>
      </c>
      <c r="H95" s="33">
        <v>69371304</v>
      </c>
      <c r="I95" s="33">
        <v>69371304</v>
      </c>
      <c r="J95" s="33">
        <v>6710070</v>
      </c>
      <c r="K95" s="33">
        <v>0</v>
      </c>
      <c r="L95" s="33">
        <v>1138495</v>
      </c>
      <c r="M95" s="33">
        <v>43419659</v>
      </c>
      <c r="N95" s="33">
        <v>35784</v>
      </c>
      <c r="O95" s="33">
        <v>14095822</v>
      </c>
      <c r="P95" s="33">
        <v>3971474</v>
      </c>
      <c r="Q95" s="33">
        <v>0</v>
      </c>
      <c r="R95" s="33">
        <v>0</v>
      </c>
      <c r="S95" s="33">
        <v>24307073</v>
      </c>
      <c r="T95" s="33">
        <v>0</v>
      </c>
      <c r="U95" s="33">
        <v>102623</v>
      </c>
      <c r="V95" s="33">
        <v>0</v>
      </c>
      <c r="W95" s="33">
        <v>0</v>
      </c>
      <c r="X95" s="33">
        <v>0</v>
      </c>
      <c r="Y95" s="33">
        <v>0</v>
      </c>
      <c r="Z95" s="33">
        <v>560567</v>
      </c>
      <c r="AA95" s="33">
        <v>0</v>
      </c>
      <c r="AB95" s="33">
        <v>21148144</v>
      </c>
      <c r="AC95" s="33">
        <v>0</v>
      </c>
      <c r="AD95" s="33">
        <v>776835</v>
      </c>
      <c r="AE95" s="33">
        <v>0</v>
      </c>
      <c r="AF95" s="33">
        <v>0</v>
      </c>
      <c r="AG95" s="33">
        <v>1718904</v>
      </c>
      <c r="AH95" s="33">
        <v>0</v>
      </c>
      <c r="AJ95" s="33">
        <v>93678377</v>
      </c>
      <c r="AK95" s="33">
        <v>55035222</v>
      </c>
      <c r="AL95" s="33">
        <v>53226131</v>
      </c>
      <c r="AM95" s="33">
        <v>53226131</v>
      </c>
      <c r="AN95" s="33">
        <v>18352817</v>
      </c>
      <c r="AO95" s="33">
        <v>469915</v>
      </c>
      <c r="AP95" s="33">
        <v>27514703</v>
      </c>
      <c r="AQ95" s="33">
        <v>1242529</v>
      </c>
      <c r="AR95" s="33">
        <v>1679906</v>
      </c>
      <c r="AS95" s="33">
        <v>394666</v>
      </c>
      <c r="AT95" s="33">
        <v>1250353</v>
      </c>
      <c r="AU95" s="33">
        <v>2321242</v>
      </c>
      <c r="AV95" s="33">
        <v>0</v>
      </c>
      <c r="AW95" s="33">
        <v>1809091</v>
      </c>
      <c r="AX95" s="33">
        <v>0</v>
      </c>
      <c r="AY95" s="33">
        <v>712289</v>
      </c>
      <c r="AZ95" s="33">
        <v>0</v>
      </c>
      <c r="BA95" s="33">
        <v>0</v>
      </c>
      <c r="BB95" s="33">
        <v>0</v>
      </c>
      <c r="BC95" s="33">
        <v>1096802</v>
      </c>
      <c r="BD95" s="33">
        <v>0</v>
      </c>
      <c r="BE95" s="33">
        <v>0</v>
      </c>
      <c r="BF95" s="33">
        <v>0</v>
      </c>
      <c r="BG95" s="33">
        <v>0</v>
      </c>
      <c r="BH95" s="33">
        <v>38643155</v>
      </c>
      <c r="BI95" s="33">
        <v>37018935</v>
      </c>
      <c r="BJ95" s="33">
        <v>6277010</v>
      </c>
      <c r="BK95" s="33">
        <v>30603558</v>
      </c>
      <c r="BL95" s="33">
        <v>0</v>
      </c>
      <c r="BM95" s="33">
        <v>0</v>
      </c>
      <c r="BN95" s="33">
        <v>0</v>
      </c>
      <c r="BO95" s="33">
        <v>138367</v>
      </c>
      <c r="BP95" s="33">
        <v>1624220</v>
      </c>
    </row>
    <row r="96" spans="2:68" x14ac:dyDescent="0.25">
      <c r="B96" s="5" t="s">
        <v>346</v>
      </c>
      <c r="C96" s="5" t="s">
        <v>348</v>
      </c>
      <c r="D96" s="6" t="s">
        <v>347</v>
      </c>
      <c r="E96" s="7" t="s">
        <v>728</v>
      </c>
      <c r="F96" s="8">
        <v>43921</v>
      </c>
      <c r="G96" s="33">
        <v>105376207</v>
      </c>
      <c r="H96" s="33">
        <v>19006395</v>
      </c>
      <c r="I96" s="33">
        <v>19006395</v>
      </c>
      <c r="J96" s="33">
        <v>195458</v>
      </c>
      <c r="K96" s="33">
        <v>0</v>
      </c>
      <c r="L96" s="33">
        <v>0</v>
      </c>
      <c r="M96" s="33">
        <v>17860361</v>
      </c>
      <c r="N96" s="33">
        <v>416445</v>
      </c>
      <c r="O96" s="33">
        <v>469108</v>
      </c>
      <c r="P96" s="33">
        <v>0</v>
      </c>
      <c r="Q96" s="33">
        <v>65023</v>
      </c>
      <c r="R96" s="33">
        <v>0</v>
      </c>
      <c r="S96" s="33">
        <v>86369812</v>
      </c>
      <c r="T96" s="33">
        <v>0</v>
      </c>
      <c r="U96" s="33">
        <v>0</v>
      </c>
      <c r="V96" s="33">
        <v>0</v>
      </c>
      <c r="W96" s="33">
        <v>0</v>
      </c>
      <c r="X96" s="33">
        <v>0</v>
      </c>
      <c r="Y96" s="33">
        <v>0</v>
      </c>
      <c r="Z96" s="33">
        <v>90762</v>
      </c>
      <c r="AA96" s="33">
        <v>0</v>
      </c>
      <c r="AB96" s="33">
        <v>71515222</v>
      </c>
      <c r="AC96" s="33">
        <v>0</v>
      </c>
      <c r="AD96" s="33">
        <v>0</v>
      </c>
      <c r="AE96" s="33">
        <v>3526630</v>
      </c>
      <c r="AF96" s="33">
        <v>0</v>
      </c>
      <c r="AG96" s="33">
        <v>11237198</v>
      </c>
      <c r="AH96" s="33">
        <v>0</v>
      </c>
      <c r="AJ96" s="33">
        <v>105376207</v>
      </c>
      <c r="AK96" s="33">
        <v>33915968</v>
      </c>
      <c r="AL96" s="33">
        <v>17618861</v>
      </c>
      <c r="AM96" s="33">
        <v>17618861</v>
      </c>
      <c r="AN96" s="33">
        <v>3200534</v>
      </c>
      <c r="AO96" s="33">
        <v>1064917</v>
      </c>
      <c r="AP96" s="33">
        <v>11656292</v>
      </c>
      <c r="AQ96" s="33">
        <v>553298</v>
      </c>
      <c r="AR96" s="33">
        <v>0</v>
      </c>
      <c r="AS96" s="33">
        <v>531</v>
      </c>
      <c r="AT96" s="33">
        <v>664936</v>
      </c>
      <c r="AU96" s="33">
        <v>478353</v>
      </c>
      <c r="AV96" s="33">
        <v>0</v>
      </c>
      <c r="AW96" s="33">
        <v>16297107</v>
      </c>
      <c r="AX96" s="33">
        <v>13373425</v>
      </c>
      <c r="AY96" s="33">
        <v>2832075</v>
      </c>
      <c r="AZ96" s="33">
        <v>0</v>
      </c>
      <c r="BA96" s="33">
        <v>0</v>
      </c>
      <c r="BB96" s="33">
        <v>0</v>
      </c>
      <c r="BC96" s="33">
        <v>91607</v>
      </c>
      <c r="BD96" s="33">
        <v>0</v>
      </c>
      <c r="BE96" s="33">
        <v>0</v>
      </c>
      <c r="BF96" s="33">
        <v>0</v>
      </c>
      <c r="BG96" s="33">
        <v>0</v>
      </c>
      <c r="BH96" s="33">
        <v>71460239</v>
      </c>
      <c r="BI96" s="33">
        <v>71460209</v>
      </c>
      <c r="BJ96" s="33">
        <v>50621314</v>
      </c>
      <c r="BK96" s="33">
        <v>19256906</v>
      </c>
      <c r="BL96" s="33">
        <v>0</v>
      </c>
      <c r="BM96" s="33">
        <v>0</v>
      </c>
      <c r="BN96" s="33">
        <v>0</v>
      </c>
      <c r="BO96" s="33">
        <v>1581989</v>
      </c>
      <c r="BP96" s="33">
        <v>30</v>
      </c>
    </row>
    <row r="97" spans="2:68" x14ac:dyDescent="0.25">
      <c r="B97" s="5" t="s">
        <v>352</v>
      </c>
      <c r="C97" s="5" t="s">
        <v>354</v>
      </c>
      <c r="D97" s="6" t="s">
        <v>353</v>
      </c>
      <c r="E97" s="7" t="s">
        <v>735</v>
      </c>
      <c r="F97" s="8">
        <v>43921</v>
      </c>
      <c r="G97" s="33">
        <v>306706068</v>
      </c>
      <c r="H97" s="33">
        <v>191812426</v>
      </c>
      <c r="I97" s="33">
        <v>191812426</v>
      </c>
      <c r="J97" s="33">
        <v>8203137</v>
      </c>
      <c r="K97" s="33">
        <v>64383252</v>
      </c>
      <c r="L97" s="33">
        <v>4556875</v>
      </c>
      <c r="M97" s="33">
        <v>25077969</v>
      </c>
      <c r="N97" s="33">
        <v>6485</v>
      </c>
      <c r="O97" s="33">
        <v>83229680</v>
      </c>
      <c r="P97" s="33">
        <v>0</v>
      </c>
      <c r="Q97" s="33">
        <v>6355028</v>
      </c>
      <c r="R97" s="33">
        <v>0</v>
      </c>
      <c r="S97" s="33">
        <v>114893642</v>
      </c>
      <c r="T97" s="33">
        <v>0</v>
      </c>
      <c r="U97" s="33">
        <v>276359</v>
      </c>
      <c r="V97" s="33">
        <v>490283</v>
      </c>
      <c r="W97" s="33">
        <v>0</v>
      </c>
      <c r="X97" s="33">
        <v>0</v>
      </c>
      <c r="Y97" s="33">
        <v>1663621</v>
      </c>
      <c r="Z97" s="33">
        <v>2282777</v>
      </c>
      <c r="AA97" s="33">
        <v>8817486</v>
      </c>
      <c r="AB97" s="33">
        <v>98037002</v>
      </c>
      <c r="AC97" s="33">
        <v>0</v>
      </c>
      <c r="AD97" s="33">
        <v>0</v>
      </c>
      <c r="AE97" s="33">
        <v>0</v>
      </c>
      <c r="AF97" s="33">
        <v>0</v>
      </c>
      <c r="AG97" s="33">
        <v>3326114</v>
      </c>
      <c r="AH97" s="33">
        <v>0</v>
      </c>
      <c r="AJ97" s="33">
        <v>306706068</v>
      </c>
      <c r="AK97" s="33">
        <v>70370744</v>
      </c>
      <c r="AL97" s="33">
        <v>35201875</v>
      </c>
      <c r="AM97" s="33">
        <v>35201875</v>
      </c>
      <c r="AN97" s="33">
        <v>14335999</v>
      </c>
      <c r="AO97" s="33">
        <v>0</v>
      </c>
      <c r="AP97" s="33">
        <v>13104296</v>
      </c>
      <c r="AQ97" s="33">
        <v>635092</v>
      </c>
      <c r="AR97" s="33">
        <v>2005101</v>
      </c>
      <c r="AS97" s="33">
        <v>0</v>
      </c>
      <c r="AT97" s="33">
        <v>5117909</v>
      </c>
      <c r="AU97" s="33">
        <v>3478</v>
      </c>
      <c r="AV97" s="33">
        <v>0</v>
      </c>
      <c r="AW97" s="33">
        <v>35168869</v>
      </c>
      <c r="AX97" s="33">
        <v>34872363</v>
      </c>
      <c r="AY97" s="33">
        <v>0</v>
      </c>
      <c r="AZ97" s="33">
        <v>0</v>
      </c>
      <c r="BA97" s="33">
        <v>0</v>
      </c>
      <c r="BB97" s="33">
        <v>0</v>
      </c>
      <c r="BC97" s="33"/>
      <c r="BD97" s="33">
        <v>0</v>
      </c>
      <c r="BE97" s="33">
        <v>0</v>
      </c>
      <c r="BF97" s="33">
        <v>296506</v>
      </c>
      <c r="BG97" s="33"/>
      <c r="BH97" s="33">
        <v>236335324</v>
      </c>
      <c r="BI97" s="33">
        <v>235550960</v>
      </c>
      <c r="BJ97" s="33">
        <v>24242787</v>
      </c>
      <c r="BK97" s="33">
        <v>193909976</v>
      </c>
      <c r="BL97" s="33">
        <v>17386164</v>
      </c>
      <c r="BM97" s="33">
        <v>0</v>
      </c>
      <c r="BN97" s="33">
        <v>0</v>
      </c>
      <c r="BO97" s="33">
        <v>12033</v>
      </c>
      <c r="BP97" s="33">
        <v>784364</v>
      </c>
    </row>
    <row r="98" spans="2:68" x14ac:dyDescent="0.25">
      <c r="B98" s="5" t="s">
        <v>355</v>
      </c>
      <c r="C98" s="5" t="s">
        <v>357</v>
      </c>
      <c r="D98" s="6" t="s">
        <v>356</v>
      </c>
      <c r="E98" s="7" t="s">
        <v>729</v>
      </c>
      <c r="F98" s="8">
        <v>43921</v>
      </c>
      <c r="G98" s="33">
        <v>47682234.600000001</v>
      </c>
      <c r="H98" s="33">
        <v>6442035.5999999996</v>
      </c>
      <c r="I98" s="33">
        <v>6442035.5999999996</v>
      </c>
      <c r="J98" s="33">
        <v>1530956.7</v>
      </c>
      <c r="K98" s="33">
        <v>0</v>
      </c>
      <c r="L98" s="33">
        <v>8463</v>
      </c>
      <c r="M98" s="33">
        <v>671962.2</v>
      </c>
      <c r="N98" s="33">
        <v>2212228.2000000002</v>
      </c>
      <c r="O98" s="33">
        <v>185339.7</v>
      </c>
      <c r="P98" s="33">
        <v>1776383.7</v>
      </c>
      <c r="Q98" s="33">
        <v>56702.1</v>
      </c>
      <c r="R98" s="33">
        <v>0</v>
      </c>
      <c r="S98" s="33">
        <v>41240199</v>
      </c>
      <c r="T98" s="33">
        <v>5924.1</v>
      </c>
      <c r="U98" s="33">
        <v>846.3</v>
      </c>
      <c r="V98" s="33">
        <v>428227.8</v>
      </c>
      <c r="W98" s="33">
        <v>0</v>
      </c>
      <c r="X98" s="33">
        <v>0</v>
      </c>
      <c r="Y98" s="33">
        <v>23273250</v>
      </c>
      <c r="Z98" s="33">
        <v>774364.5</v>
      </c>
      <c r="AA98" s="33">
        <v>0</v>
      </c>
      <c r="AB98" s="33">
        <v>16243882.199999999</v>
      </c>
      <c r="AC98" s="33">
        <v>0</v>
      </c>
      <c r="AD98" s="33">
        <v>513704.1</v>
      </c>
      <c r="AE98" s="33">
        <v>0</v>
      </c>
      <c r="AF98" s="33">
        <v>0</v>
      </c>
      <c r="AG98" s="33">
        <v>0</v>
      </c>
      <c r="AH98" s="33">
        <v>0</v>
      </c>
      <c r="AJ98" s="33">
        <v>47682234.600000001</v>
      </c>
      <c r="AK98" s="33">
        <v>9190818</v>
      </c>
      <c r="AL98" s="33">
        <v>4170566.4</v>
      </c>
      <c r="AM98" s="33">
        <v>4170566.4</v>
      </c>
      <c r="AN98" s="33">
        <v>2855416.2</v>
      </c>
      <c r="AO98" s="33">
        <v>12694.5</v>
      </c>
      <c r="AP98" s="33">
        <v>605950.80000000005</v>
      </c>
      <c r="AQ98" s="33">
        <v>0</v>
      </c>
      <c r="AR98" s="33">
        <v>0</v>
      </c>
      <c r="AS98" s="33">
        <v>0</v>
      </c>
      <c r="AT98" s="33">
        <v>210728.7</v>
      </c>
      <c r="AU98" s="33">
        <v>485776.2</v>
      </c>
      <c r="AV98" s="33">
        <v>0</v>
      </c>
      <c r="AW98" s="33">
        <v>5020251.5999999996</v>
      </c>
      <c r="AX98" s="33">
        <v>1663825.8</v>
      </c>
      <c r="AY98" s="33">
        <v>0</v>
      </c>
      <c r="AZ98" s="33">
        <v>0</v>
      </c>
      <c r="BA98" s="33">
        <v>0</v>
      </c>
      <c r="BB98" s="33">
        <v>0</v>
      </c>
      <c r="BC98" s="33">
        <v>1854243.3</v>
      </c>
      <c r="BD98" s="33">
        <v>0</v>
      </c>
      <c r="BE98" s="33">
        <v>0</v>
      </c>
      <c r="BF98" s="33">
        <v>1502182.5</v>
      </c>
      <c r="BG98" s="33">
        <v>0</v>
      </c>
      <c r="BH98" s="33">
        <v>38491416.600000001</v>
      </c>
      <c r="BI98" s="33">
        <v>38491416.600000001</v>
      </c>
      <c r="BJ98" s="33">
        <v>9077413.8000000007</v>
      </c>
      <c r="BK98" s="33">
        <v>30032648.100000001</v>
      </c>
      <c r="BL98" s="33">
        <v>0</v>
      </c>
      <c r="BM98" s="33">
        <v>0</v>
      </c>
      <c r="BN98" s="33">
        <v>0</v>
      </c>
      <c r="BO98" s="33">
        <v>-618645.30000000005</v>
      </c>
      <c r="BP98" s="33">
        <v>0</v>
      </c>
    </row>
    <row r="99" spans="2:68" x14ac:dyDescent="0.25">
      <c r="B99" s="5" t="s">
        <v>358</v>
      </c>
      <c r="C99" s="5" t="s">
        <v>25</v>
      </c>
      <c r="D99" s="6" t="s">
        <v>58</v>
      </c>
      <c r="E99" s="7" t="s">
        <v>727</v>
      </c>
      <c r="F99" s="8">
        <v>43921</v>
      </c>
      <c r="G99" s="33">
        <v>755220021</v>
      </c>
      <c r="H99" s="33">
        <v>205530670</v>
      </c>
      <c r="I99" s="33">
        <v>68272973</v>
      </c>
      <c r="J99" s="33">
        <v>10904119</v>
      </c>
      <c r="K99" s="33">
        <v>968047</v>
      </c>
      <c r="L99" s="33">
        <v>880605</v>
      </c>
      <c r="M99" s="33">
        <v>31568901</v>
      </c>
      <c r="N99" s="33">
        <v>1524463</v>
      </c>
      <c r="O99" s="33">
        <v>17980871</v>
      </c>
      <c r="P99" s="33">
        <v>0</v>
      </c>
      <c r="Q99" s="33">
        <v>4445967</v>
      </c>
      <c r="R99" s="33">
        <v>137257697</v>
      </c>
      <c r="S99" s="33">
        <v>549689351</v>
      </c>
      <c r="T99" s="33">
        <v>37159</v>
      </c>
      <c r="U99" s="33">
        <v>189363</v>
      </c>
      <c r="V99" s="33">
        <v>4937799</v>
      </c>
      <c r="W99" s="33">
        <v>0</v>
      </c>
      <c r="X99" s="33">
        <v>0</v>
      </c>
      <c r="Y99" s="33">
        <v>10988982</v>
      </c>
      <c r="Z99" s="33">
        <v>2974848</v>
      </c>
      <c r="AA99" s="33">
        <v>8335729</v>
      </c>
      <c r="AB99" s="33">
        <v>481123518</v>
      </c>
      <c r="AC99" s="33">
        <v>0</v>
      </c>
      <c r="AD99" s="33">
        <v>40851860</v>
      </c>
      <c r="AE99" s="33">
        <v>0</v>
      </c>
      <c r="AF99" s="33">
        <v>0</v>
      </c>
      <c r="AG99" s="33">
        <v>250093</v>
      </c>
      <c r="AH99" s="33">
        <v>0</v>
      </c>
      <c r="AJ99" s="33">
        <v>755220021</v>
      </c>
      <c r="AK99" s="33">
        <v>458240109</v>
      </c>
      <c r="AL99" s="33">
        <v>164653724</v>
      </c>
      <c r="AM99" s="33">
        <v>103593771</v>
      </c>
      <c r="AN99" s="33">
        <v>58299103</v>
      </c>
      <c r="AO99" s="33">
        <v>0</v>
      </c>
      <c r="AP99" s="33">
        <v>38528116</v>
      </c>
      <c r="AQ99" s="33">
        <v>1943</v>
      </c>
      <c r="AR99" s="33">
        <v>61296</v>
      </c>
      <c r="AS99" s="33">
        <v>17784</v>
      </c>
      <c r="AT99" s="33">
        <v>462694</v>
      </c>
      <c r="AU99" s="33">
        <v>6222835</v>
      </c>
      <c r="AV99" s="33">
        <v>61059953</v>
      </c>
      <c r="AW99" s="33">
        <v>293586385</v>
      </c>
      <c r="AX99" s="33">
        <v>161155497</v>
      </c>
      <c r="AY99" s="33">
        <v>0</v>
      </c>
      <c r="AZ99" s="33">
        <v>9409716</v>
      </c>
      <c r="BA99" s="33">
        <v>0</v>
      </c>
      <c r="BB99" s="33">
        <v>0</v>
      </c>
      <c r="BC99" s="33">
        <v>84317449</v>
      </c>
      <c r="BD99" s="33">
        <v>0</v>
      </c>
      <c r="BE99" s="33">
        <v>8851215</v>
      </c>
      <c r="BF99" s="33">
        <v>29852508</v>
      </c>
      <c r="BG99" s="33">
        <v>0</v>
      </c>
      <c r="BH99" s="33">
        <v>296979912</v>
      </c>
      <c r="BI99" s="33">
        <v>267323036</v>
      </c>
      <c r="BJ99" s="33">
        <v>47100243</v>
      </c>
      <c r="BK99" s="33">
        <v>93390401</v>
      </c>
      <c r="BL99" s="33">
        <v>0</v>
      </c>
      <c r="BM99" s="33">
        <v>0</v>
      </c>
      <c r="BN99" s="33">
        <v>0</v>
      </c>
      <c r="BO99" s="33">
        <v>126832392</v>
      </c>
      <c r="BP99" s="33">
        <v>29656876</v>
      </c>
    </row>
    <row r="100" spans="2:68" x14ac:dyDescent="0.25">
      <c r="B100" s="5" t="s">
        <v>362</v>
      </c>
      <c r="C100" s="5" t="s">
        <v>364</v>
      </c>
      <c r="D100" s="6" t="s">
        <v>363</v>
      </c>
      <c r="E100" s="7" t="s">
        <v>728</v>
      </c>
      <c r="F100" s="8">
        <v>43921</v>
      </c>
      <c r="G100" s="33">
        <v>1014503817.6</v>
      </c>
      <c r="H100" s="33">
        <v>197936875.5</v>
      </c>
      <c r="I100" s="33">
        <v>197936875.5</v>
      </c>
      <c r="J100" s="33">
        <v>63074739</v>
      </c>
      <c r="K100" s="33">
        <v>5244521.0999999996</v>
      </c>
      <c r="L100" s="33">
        <v>18136209</v>
      </c>
      <c r="M100" s="33">
        <v>94442002.200000003</v>
      </c>
      <c r="N100" s="33">
        <v>5931716.7000000002</v>
      </c>
      <c r="O100" s="33">
        <v>6776324.0999999996</v>
      </c>
      <c r="P100" s="33">
        <v>0</v>
      </c>
      <c r="Q100" s="33">
        <v>4331363.4000000004</v>
      </c>
      <c r="R100" s="33">
        <v>0</v>
      </c>
      <c r="S100" s="33">
        <v>816566942.10000002</v>
      </c>
      <c r="T100" s="33">
        <v>0</v>
      </c>
      <c r="U100" s="33">
        <v>6213534.5999999996</v>
      </c>
      <c r="V100" s="33">
        <v>460387.2</v>
      </c>
      <c r="W100" s="33">
        <v>0</v>
      </c>
      <c r="X100" s="33">
        <v>0</v>
      </c>
      <c r="Y100" s="33">
        <v>78562875.299999997</v>
      </c>
      <c r="Z100" s="33">
        <v>80751407.099999994</v>
      </c>
      <c r="AA100" s="33">
        <v>3365735.1</v>
      </c>
      <c r="AB100" s="33">
        <v>610155218.39999998</v>
      </c>
      <c r="AC100" s="33">
        <v>0</v>
      </c>
      <c r="AD100" s="33">
        <v>5588118.9000000004</v>
      </c>
      <c r="AE100" s="33">
        <v>0</v>
      </c>
      <c r="AF100" s="33">
        <v>0</v>
      </c>
      <c r="AG100" s="33">
        <v>31469665.5</v>
      </c>
      <c r="AH100" s="33">
        <v>0</v>
      </c>
      <c r="AJ100" s="33">
        <v>1014503817.6</v>
      </c>
      <c r="AK100" s="33">
        <v>643287017.10000002</v>
      </c>
      <c r="AL100" s="33">
        <v>233911395.90000001</v>
      </c>
      <c r="AM100" s="33">
        <v>233911395.90000001</v>
      </c>
      <c r="AN100" s="33">
        <v>108581136.3</v>
      </c>
      <c r="AO100" s="33">
        <v>5696445.2999999998</v>
      </c>
      <c r="AP100" s="33">
        <v>88366414.5</v>
      </c>
      <c r="AQ100" s="33">
        <v>14669764.199999999</v>
      </c>
      <c r="AR100" s="33">
        <v>3819351.9</v>
      </c>
      <c r="AS100" s="33">
        <v>6018039.2999999998</v>
      </c>
      <c r="AT100" s="33">
        <v>306360.59999999998</v>
      </c>
      <c r="AU100" s="33">
        <v>6453883.7999999998</v>
      </c>
      <c r="AV100" s="33">
        <v>0</v>
      </c>
      <c r="AW100" s="33">
        <v>409375621.19999999</v>
      </c>
      <c r="AX100" s="33">
        <v>343808528.69999999</v>
      </c>
      <c r="AY100" s="33">
        <v>33555795</v>
      </c>
      <c r="AZ100" s="33">
        <v>0</v>
      </c>
      <c r="BA100" s="33">
        <v>0</v>
      </c>
      <c r="BB100" s="33">
        <v>150641.4</v>
      </c>
      <c r="BC100" s="33">
        <v>27169615.199999999</v>
      </c>
      <c r="BD100" s="33">
        <v>0</v>
      </c>
      <c r="BE100" s="33">
        <v>3395355.6</v>
      </c>
      <c r="BF100" s="33">
        <v>1295685.3</v>
      </c>
      <c r="BG100" s="33">
        <v>0</v>
      </c>
      <c r="BH100" s="33">
        <v>371216800.5</v>
      </c>
      <c r="BI100" s="33">
        <v>323548106.69999999</v>
      </c>
      <c r="BJ100" s="33">
        <v>125497827</v>
      </c>
      <c r="BK100" s="33">
        <v>193547963.69999999</v>
      </c>
      <c r="BL100" s="33">
        <v>0</v>
      </c>
      <c r="BM100" s="33">
        <v>-3255716.1</v>
      </c>
      <c r="BN100" s="33">
        <v>0</v>
      </c>
      <c r="BO100" s="33">
        <v>7758032.0999999996</v>
      </c>
      <c r="BP100" s="33">
        <v>47668693.799999997</v>
      </c>
    </row>
    <row r="101" spans="2:68" x14ac:dyDescent="0.25">
      <c r="B101" s="5" t="s">
        <v>365</v>
      </c>
      <c r="C101" s="5" t="s">
        <v>367</v>
      </c>
      <c r="D101" s="6" t="s">
        <v>366</v>
      </c>
      <c r="E101" s="7" t="s">
        <v>739</v>
      </c>
      <c r="F101" s="8">
        <v>43921</v>
      </c>
      <c r="G101" s="33">
        <v>12522934931.007999</v>
      </c>
      <c r="H101" s="33">
        <v>11738109657.007999</v>
      </c>
      <c r="I101" s="33">
        <v>11735502171.007999</v>
      </c>
      <c r="J101" s="33">
        <v>644030489</v>
      </c>
      <c r="K101" s="33">
        <v>4084556062</v>
      </c>
      <c r="L101" s="33">
        <v>40493985</v>
      </c>
      <c r="M101" s="33">
        <v>6715297418</v>
      </c>
      <c r="N101" s="33">
        <v>58461157</v>
      </c>
      <c r="O101" s="33">
        <v>129590847</v>
      </c>
      <c r="P101" s="33">
        <v>0</v>
      </c>
      <c r="Q101" s="33">
        <v>63072213</v>
      </c>
      <c r="R101" s="33">
        <v>2607486</v>
      </c>
      <c r="S101" s="33">
        <v>784825274</v>
      </c>
      <c r="T101" s="33">
        <v>222496021</v>
      </c>
      <c r="U101" s="33">
        <v>0</v>
      </c>
      <c r="V101" s="33">
        <v>0</v>
      </c>
      <c r="W101" s="33">
        <v>0</v>
      </c>
      <c r="X101" s="33">
        <v>0</v>
      </c>
      <c r="Y101" s="33">
        <v>2313359</v>
      </c>
      <c r="Z101" s="33">
        <v>38081271</v>
      </c>
      <c r="AA101" s="33">
        <v>119066570</v>
      </c>
      <c r="AB101" s="33">
        <v>52388767</v>
      </c>
      <c r="AC101" s="33">
        <v>0</v>
      </c>
      <c r="AD101" s="33">
        <v>277808637</v>
      </c>
      <c r="AE101" s="33">
        <v>10050316</v>
      </c>
      <c r="AF101" s="33">
        <v>0</v>
      </c>
      <c r="AG101" s="33">
        <v>62620333</v>
      </c>
      <c r="AH101" s="33">
        <v>0</v>
      </c>
      <c r="AJ101" s="33">
        <v>12522934931.007999</v>
      </c>
      <c r="AK101" s="33">
        <v>11752468084</v>
      </c>
      <c r="AL101" s="33">
        <v>10972910325.007999</v>
      </c>
      <c r="AM101" s="33">
        <v>10972910325.007999</v>
      </c>
      <c r="AN101" s="33">
        <v>7693004236</v>
      </c>
      <c r="AO101" s="33">
        <v>246774</v>
      </c>
      <c r="AP101" s="33">
        <v>2861421757</v>
      </c>
      <c r="AQ101" s="33">
        <v>393298</v>
      </c>
      <c r="AR101" s="33">
        <v>133996108</v>
      </c>
      <c r="AS101" s="33">
        <v>41777723</v>
      </c>
      <c r="AT101" s="33">
        <v>8826357</v>
      </c>
      <c r="AU101" s="33">
        <v>233244072</v>
      </c>
      <c r="AV101" s="33">
        <v>0</v>
      </c>
      <c r="AW101" s="33">
        <v>779557759</v>
      </c>
      <c r="AX101" s="33">
        <v>750595618</v>
      </c>
      <c r="AY101" s="33">
        <v>9970869</v>
      </c>
      <c r="AZ101" s="33">
        <v>14955735</v>
      </c>
      <c r="BA101" s="33">
        <v>3447118</v>
      </c>
      <c r="BB101" s="33">
        <v>0</v>
      </c>
      <c r="BC101" s="33">
        <v>588419</v>
      </c>
      <c r="BD101" s="33">
        <v>0</v>
      </c>
      <c r="BE101" s="33">
        <v>0</v>
      </c>
      <c r="BF101" s="33">
        <v>0</v>
      </c>
      <c r="BG101" s="33">
        <v>0</v>
      </c>
      <c r="BH101" s="33">
        <v>770466847</v>
      </c>
      <c r="BI101" s="33">
        <v>758687982</v>
      </c>
      <c r="BJ101" s="33">
        <v>432124050</v>
      </c>
      <c r="BK101" s="33">
        <v>383122912</v>
      </c>
      <c r="BL101" s="33">
        <v>0</v>
      </c>
      <c r="BM101" s="33">
        <v>0</v>
      </c>
      <c r="BN101" s="33">
        <v>0</v>
      </c>
      <c r="BO101" s="33">
        <v>-56558980</v>
      </c>
      <c r="BP101" s="33">
        <v>11778865</v>
      </c>
    </row>
    <row r="102" spans="2:68" x14ac:dyDescent="0.25">
      <c r="B102" s="5" t="s">
        <v>368</v>
      </c>
      <c r="C102" s="5" t="s">
        <v>370</v>
      </c>
      <c r="D102" s="6" t="s">
        <v>369</v>
      </c>
      <c r="E102" s="7" t="s">
        <v>729</v>
      </c>
      <c r="F102" s="8">
        <v>43921</v>
      </c>
      <c r="G102" s="33">
        <v>102368796</v>
      </c>
      <c r="H102" s="33">
        <v>23494006</v>
      </c>
      <c r="I102" s="33">
        <v>23494006</v>
      </c>
      <c r="J102" s="33">
        <v>1532093</v>
      </c>
      <c r="K102" s="33">
        <v>140214</v>
      </c>
      <c r="L102" s="33">
        <v>1147963</v>
      </c>
      <c r="M102" s="33">
        <v>2027911</v>
      </c>
      <c r="N102" s="33">
        <v>14583388</v>
      </c>
      <c r="O102" s="33">
        <v>3538471</v>
      </c>
      <c r="P102" s="33">
        <v>0</v>
      </c>
      <c r="Q102" s="33">
        <v>523966</v>
      </c>
      <c r="R102" s="33">
        <v>0</v>
      </c>
      <c r="S102" s="33">
        <v>78874790</v>
      </c>
      <c r="T102" s="33">
        <v>1838352</v>
      </c>
      <c r="U102" s="33">
        <v>0</v>
      </c>
      <c r="V102" s="33">
        <v>0</v>
      </c>
      <c r="W102" s="33">
        <v>0</v>
      </c>
      <c r="X102" s="33">
        <v>10754368</v>
      </c>
      <c r="Y102" s="33">
        <v>2448</v>
      </c>
      <c r="Z102" s="33">
        <v>8672</v>
      </c>
      <c r="AA102" s="33">
        <v>0</v>
      </c>
      <c r="AB102" s="33">
        <v>1727303</v>
      </c>
      <c r="AC102" s="33">
        <v>0</v>
      </c>
      <c r="AD102" s="33">
        <v>60318953</v>
      </c>
      <c r="AE102" s="33">
        <v>0</v>
      </c>
      <c r="AF102" s="33">
        <v>0</v>
      </c>
      <c r="AG102" s="33">
        <v>4224694</v>
      </c>
      <c r="AH102" s="33">
        <v>0</v>
      </c>
      <c r="AJ102" s="33">
        <v>102368796</v>
      </c>
      <c r="AK102" s="33">
        <v>26006035</v>
      </c>
      <c r="AL102" s="33">
        <v>11017654</v>
      </c>
      <c r="AM102" s="33">
        <v>11017654</v>
      </c>
      <c r="AN102" s="33">
        <v>0</v>
      </c>
      <c r="AO102" s="33">
        <v>0</v>
      </c>
      <c r="AP102" s="33">
        <v>2089947</v>
      </c>
      <c r="AQ102" s="33">
        <v>1792287</v>
      </c>
      <c r="AR102" s="33">
        <v>884347</v>
      </c>
      <c r="AS102" s="33">
        <v>527093</v>
      </c>
      <c r="AT102" s="33">
        <v>48924</v>
      </c>
      <c r="AU102" s="33">
        <v>5675056</v>
      </c>
      <c r="AV102" s="33">
        <v>0</v>
      </c>
      <c r="AW102" s="33">
        <v>14988381</v>
      </c>
      <c r="AX102" s="33">
        <v>0</v>
      </c>
      <c r="AY102" s="33">
        <v>0</v>
      </c>
      <c r="AZ102" s="33">
        <v>1134281</v>
      </c>
      <c r="BA102" s="33">
        <v>10737604</v>
      </c>
      <c r="BB102" s="33">
        <v>0</v>
      </c>
      <c r="BC102" s="33">
        <v>3086427</v>
      </c>
      <c r="BD102" s="33">
        <v>0</v>
      </c>
      <c r="BE102" s="33">
        <v>0</v>
      </c>
      <c r="BF102" s="33">
        <v>30069</v>
      </c>
      <c r="BG102" s="33">
        <v>0</v>
      </c>
      <c r="BH102" s="33">
        <v>76362761</v>
      </c>
      <c r="BI102" s="33">
        <v>75560471</v>
      </c>
      <c r="BJ102" s="33">
        <v>71560356</v>
      </c>
      <c r="BK102" s="33">
        <v>10106588</v>
      </c>
      <c r="BL102" s="33">
        <v>0</v>
      </c>
      <c r="BM102" s="33">
        <v>0</v>
      </c>
      <c r="BN102" s="33">
        <v>0</v>
      </c>
      <c r="BO102" s="33">
        <v>-6106473</v>
      </c>
      <c r="BP102" s="33">
        <v>802290</v>
      </c>
    </row>
    <row r="103" spans="2:68" x14ac:dyDescent="0.25">
      <c r="B103" s="5" t="s">
        <v>371</v>
      </c>
      <c r="C103" s="5" t="s">
        <v>373</v>
      </c>
      <c r="D103" s="6" t="s">
        <v>372</v>
      </c>
      <c r="E103" s="7" t="s">
        <v>729</v>
      </c>
      <c r="F103" s="8">
        <v>43921</v>
      </c>
      <c r="G103" s="33">
        <v>1137755564.4000001</v>
      </c>
      <c r="H103" s="33">
        <v>243961208.40000001</v>
      </c>
      <c r="I103" s="33">
        <v>243961208.40000001</v>
      </c>
      <c r="J103" s="33">
        <v>62683748.399999999</v>
      </c>
      <c r="K103" s="33">
        <v>5924.1</v>
      </c>
      <c r="L103" s="33">
        <v>9136654.8000000007</v>
      </c>
      <c r="M103" s="33">
        <v>65730428.399999999</v>
      </c>
      <c r="N103" s="33">
        <v>30074963.100000001</v>
      </c>
      <c r="O103" s="33">
        <v>45252507.299999997</v>
      </c>
      <c r="P103" s="33">
        <v>21958946.100000001</v>
      </c>
      <c r="Q103" s="33">
        <v>9118036.1999999993</v>
      </c>
      <c r="R103" s="33">
        <v>0</v>
      </c>
      <c r="S103" s="33">
        <v>893794356</v>
      </c>
      <c r="T103" s="33">
        <v>2538.9</v>
      </c>
      <c r="U103" s="33">
        <v>1178049.6000000001</v>
      </c>
      <c r="V103" s="33">
        <v>2461040.4</v>
      </c>
      <c r="W103" s="33">
        <v>0</v>
      </c>
      <c r="X103" s="33">
        <v>3636551.1</v>
      </c>
      <c r="Y103" s="33">
        <v>10254617.1</v>
      </c>
      <c r="Z103" s="33">
        <v>6761090.7000000002</v>
      </c>
      <c r="AA103" s="33">
        <v>152139351</v>
      </c>
      <c r="AB103" s="33">
        <v>665770669.20000005</v>
      </c>
      <c r="AC103" s="33">
        <v>0</v>
      </c>
      <c r="AD103" s="33">
        <v>0</v>
      </c>
      <c r="AE103" s="33">
        <v>18901264.199999999</v>
      </c>
      <c r="AF103" s="33">
        <v>0</v>
      </c>
      <c r="AG103" s="33">
        <v>32689183.800000001</v>
      </c>
      <c r="AH103" s="33">
        <v>0</v>
      </c>
      <c r="AJ103" s="33">
        <v>1137755564.4000001</v>
      </c>
      <c r="AK103" s="33">
        <v>587195945.70000005</v>
      </c>
      <c r="AL103" s="33">
        <v>219891590.09999999</v>
      </c>
      <c r="AM103" s="33">
        <v>219891590.09999999</v>
      </c>
      <c r="AN103" s="33">
        <v>151535939.09999999</v>
      </c>
      <c r="AO103" s="33">
        <v>8180335.7999999998</v>
      </c>
      <c r="AP103" s="33">
        <v>49125176.100000001</v>
      </c>
      <c r="AQ103" s="33">
        <v>3898904.1</v>
      </c>
      <c r="AR103" s="33">
        <v>1866091.5</v>
      </c>
      <c r="AS103" s="33">
        <v>0</v>
      </c>
      <c r="AT103" s="33">
        <v>3029754</v>
      </c>
      <c r="AU103" s="33">
        <v>2255389.5</v>
      </c>
      <c r="AV103" s="33">
        <v>0</v>
      </c>
      <c r="AW103" s="33">
        <v>367304355.60000002</v>
      </c>
      <c r="AX103" s="33">
        <v>247798332.59999999</v>
      </c>
      <c r="AY103" s="33">
        <v>17115571.199999999</v>
      </c>
      <c r="AZ103" s="33">
        <v>5506027.7999999998</v>
      </c>
      <c r="BA103" s="33">
        <v>4619105.4000000004</v>
      </c>
      <c r="BB103" s="33">
        <v>1166201.3999999999</v>
      </c>
      <c r="BC103" s="33">
        <v>91099117.200000003</v>
      </c>
      <c r="BD103" s="33">
        <v>0</v>
      </c>
      <c r="BE103" s="33">
        <v>0</v>
      </c>
      <c r="BF103" s="33">
        <v>0</v>
      </c>
      <c r="BG103" s="33">
        <v>0</v>
      </c>
      <c r="BH103" s="33">
        <v>550559618.70000005</v>
      </c>
      <c r="BI103" s="33">
        <v>493887985.5</v>
      </c>
      <c r="BJ103" s="33">
        <v>399633015.60000002</v>
      </c>
      <c r="BK103" s="33">
        <v>115167042.90000001</v>
      </c>
      <c r="BL103" s="33">
        <v>3174471.3</v>
      </c>
      <c r="BM103" s="33">
        <v>0</v>
      </c>
      <c r="BN103" s="33">
        <v>0</v>
      </c>
      <c r="BO103" s="33">
        <v>-24086544.300000001</v>
      </c>
      <c r="BP103" s="33">
        <v>56671633.200000003</v>
      </c>
    </row>
    <row r="104" spans="2:68" x14ac:dyDescent="0.25">
      <c r="B104" s="5" t="s">
        <v>374</v>
      </c>
      <c r="C104" s="5" t="s">
        <v>376</v>
      </c>
      <c r="D104" s="6" t="s">
        <v>375</v>
      </c>
      <c r="E104" s="7" t="s">
        <v>647</v>
      </c>
      <c r="F104" s="8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</row>
    <row r="105" spans="2:68" x14ac:dyDescent="0.25">
      <c r="B105" s="5" t="s">
        <v>377</v>
      </c>
      <c r="C105" s="5" t="s">
        <v>379</v>
      </c>
      <c r="D105" s="6" t="s">
        <v>378</v>
      </c>
      <c r="E105" s="7" t="s">
        <v>733</v>
      </c>
      <c r="F105" s="8">
        <v>43921</v>
      </c>
      <c r="G105" s="33">
        <v>22312657</v>
      </c>
      <c r="H105" s="33">
        <v>3087736</v>
      </c>
      <c r="I105" s="33">
        <v>3049468</v>
      </c>
      <c r="J105" s="33">
        <v>6376</v>
      </c>
      <c r="K105" s="33">
        <v>2093</v>
      </c>
      <c r="L105" s="33">
        <v>428918</v>
      </c>
      <c r="M105" s="33">
        <v>1626364</v>
      </c>
      <c r="N105" s="33">
        <v>0</v>
      </c>
      <c r="O105" s="33">
        <v>963274</v>
      </c>
      <c r="P105" s="33">
        <v>0</v>
      </c>
      <c r="Q105" s="33">
        <v>22443</v>
      </c>
      <c r="R105" s="33">
        <v>38268</v>
      </c>
      <c r="S105" s="33">
        <v>19224921</v>
      </c>
      <c r="T105" s="33">
        <v>0</v>
      </c>
      <c r="U105" s="33">
        <v>16380</v>
      </c>
      <c r="V105" s="33">
        <v>0</v>
      </c>
      <c r="W105" s="33">
        <v>0</v>
      </c>
      <c r="X105" s="33">
        <v>224716</v>
      </c>
      <c r="Y105" s="33">
        <v>0</v>
      </c>
      <c r="Z105" s="33">
        <v>0</v>
      </c>
      <c r="AA105" s="33">
        <v>0</v>
      </c>
      <c r="AB105" s="33">
        <v>13949562</v>
      </c>
      <c r="AC105" s="33">
        <v>0</v>
      </c>
      <c r="AD105" s="33">
        <v>0</v>
      </c>
      <c r="AE105" s="33">
        <v>0</v>
      </c>
      <c r="AF105" s="33">
        <v>0</v>
      </c>
      <c r="AG105" s="33">
        <v>5034263</v>
      </c>
      <c r="AH105" s="33">
        <v>0</v>
      </c>
      <c r="AJ105" s="33">
        <v>22312657</v>
      </c>
      <c r="AK105" s="33">
        <v>13888439</v>
      </c>
      <c r="AL105" s="33">
        <v>6622066</v>
      </c>
      <c r="AM105" s="33">
        <v>6622066</v>
      </c>
      <c r="AN105" s="33">
        <v>0</v>
      </c>
      <c r="AO105" s="33">
        <v>475910</v>
      </c>
      <c r="AP105" s="33">
        <v>5920393</v>
      </c>
      <c r="AQ105" s="33">
        <v>0</v>
      </c>
      <c r="AR105" s="33">
        <v>0</v>
      </c>
      <c r="AS105" s="33">
        <v>0</v>
      </c>
      <c r="AT105" s="33">
        <v>114754</v>
      </c>
      <c r="AU105" s="33">
        <v>111009</v>
      </c>
      <c r="AV105" s="33">
        <v>0</v>
      </c>
      <c r="AW105" s="33">
        <v>7266373</v>
      </c>
      <c r="AX105" s="33">
        <v>5325260</v>
      </c>
      <c r="AY105" s="33">
        <v>1882721</v>
      </c>
      <c r="AZ105" s="33">
        <v>0</v>
      </c>
      <c r="BA105" s="33">
        <v>3895</v>
      </c>
      <c r="BB105" s="33">
        <v>0</v>
      </c>
      <c r="BC105" s="33"/>
      <c r="BD105" s="33">
        <v>0</v>
      </c>
      <c r="BE105" s="33">
        <v>54497</v>
      </c>
      <c r="BF105" s="33">
        <v>0</v>
      </c>
      <c r="BG105" s="33"/>
      <c r="BH105" s="33">
        <v>8424218</v>
      </c>
      <c r="BI105" s="33">
        <v>8424218</v>
      </c>
      <c r="BJ105" s="33">
        <v>11316087</v>
      </c>
      <c r="BK105" s="33">
        <v>-3267047</v>
      </c>
      <c r="BL105" s="33">
        <v>0</v>
      </c>
      <c r="BM105" s="33">
        <v>0</v>
      </c>
      <c r="BN105" s="33">
        <v>0</v>
      </c>
      <c r="BO105" s="33">
        <v>375178</v>
      </c>
      <c r="BP105" s="33">
        <v>0</v>
      </c>
    </row>
    <row r="106" spans="2:68" x14ac:dyDescent="0.25">
      <c r="B106" s="5" t="s">
        <v>380</v>
      </c>
      <c r="C106" s="5" t="s">
        <v>382</v>
      </c>
      <c r="D106" s="6" t="s">
        <v>381</v>
      </c>
      <c r="E106" s="7" t="s">
        <v>740</v>
      </c>
      <c r="F106" s="8">
        <v>43921</v>
      </c>
      <c r="G106" s="33">
        <v>168518733</v>
      </c>
      <c r="H106" s="33">
        <v>70987922</v>
      </c>
      <c r="I106" s="33">
        <v>70987922</v>
      </c>
      <c r="J106" s="33">
        <v>33808498</v>
      </c>
      <c r="K106" s="33">
        <v>0</v>
      </c>
      <c r="L106" s="33">
        <v>67790</v>
      </c>
      <c r="M106" s="33">
        <v>27077338</v>
      </c>
      <c r="N106" s="33">
        <v>6142039</v>
      </c>
      <c r="O106" s="33">
        <v>1534543</v>
      </c>
      <c r="P106" s="33">
        <v>0</v>
      </c>
      <c r="Q106" s="33">
        <v>2357714</v>
      </c>
      <c r="R106" s="33">
        <v>0</v>
      </c>
      <c r="S106" s="33">
        <v>97530811</v>
      </c>
      <c r="T106" s="33">
        <v>811194</v>
      </c>
      <c r="U106" s="33">
        <v>57992</v>
      </c>
      <c r="V106" s="33">
        <v>0</v>
      </c>
      <c r="W106" s="33">
        <v>0</v>
      </c>
      <c r="X106" s="33">
        <v>68440001</v>
      </c>
      <c r="Y106" s="33">
        <v>19264649</v>
      </c>
      <c r="Z106" s="33">
        <v>1167297</v>
      </c>
      <c r="AA106" s="33">
        <v>1337906</v>
      </c>
      <c r="AB106" s="33">
        <v>3151224</v>
      </c>
      <c r="AC106" s="33">
        <v>0</v>
      </c>
      <c r="AD106" s="33">
        <v>1282413</v>
      </c>
      <c r="AE106" s="33">
        <v>1463909</v>
      </c>
      <c r="AF106" s="33">
        <v>0</v>
      </c>
      <c r="AG106" s="33">
        <v>554226</v>
      </c>
      <c r="AH106" s="33">
        <v>0</v>
      </c>
      <c r="AJ106" s="33">
        <v>168518733</v>
      </c>
      <c r="AK106" s="33">
        <v>111555544</v>
      </c>
      <c r="AL106" s="33">
        <v>50471077</v>
      </c>
      <c r="AM106" s="33">
        <v>50471077</v>
      </c>
      <c r="AN106" s="33">
        <v>6003943</v>
      </c>
      <c r="AO106" s="33">
        <v>0</v>
      </c>
      <c r="AP106" s="33">
        <v>28548599</v>
      </c>
      <c r="AQ106" s="33">
        <v>7904415</v>
      </c>
      <c r="AR106" s="33">
        <v>1347849</v>
      </c>
      <c r="AS106" s="33">
        <v>0</v>
      </c>
      <c r="AT106" s="33">
        <v>755467</v>
      </c>
      <c r="AU106" s="33">
        <v>5910804</v>
      </c>
      <c r="AV106" s="33">
        <v>0</v>
      </c>
      <c r="AW106" s="33">
        <v>61084467</v>
      </c>
      <c r="AX106" s="33">
        <v>61084467</v>
      </c>
      <c r="AY106" s="33">
        <v>0</v>
      </c>
      <c r="AZ106" s="33">
        <v>0</v>
      </c>
      <c r="BA106" s="33">
        <v>0</v>
      </c>
      <c r="BB106" s="33">
        <v>0</v>
      </c>
      <c r="BC106" s="33"/>
      <c r="BD106" s="33">
        <v>0</v>
      </c>
      <c r="BE106" s="33">
        <v>0</v>
      </c>
      <c r="BF106" s="33">
        <v>0</v>
      </c>
      <c r="BG106" s="33"/>
      <c r="BH106" s="33">
        <v>56963189</v>
      </c>
      <c r="BI106" s="33">
        <v>56963172</v>
      </c>
      <c r="BJ106" s="33">
        <v>38140461</v>
      </c>
      <c r="BK106" s="33">
        <v>17531142</v>
      </c>
      <c r="BL106" s="33">
        <v>0</v>
      </c>
      <c r="BM106" s="33">
        <v>0</v>
      </c>
      <c r="BN106" s="33">
        <v>0</v>
      </c>
      <c r="BO106" s="33">
        <v>1291569</v>
      </c>
      <c r="BP106" s="33">
        <v>17</v>
      </c>
    </row>
    <row r="107" spans="2:68" x14ac:dyDescent="0.25">
      <c r="B107" s="5" t="s">
        <v>383</v>
      </c>
      <c r="C107" s="5" t="s">
        <v>385</v>
      </c>
      <c r="D107" s="6" t="s">
        <v>384</v>
      </c>
      <c r="E107" s="7" t="s">
        <v>741</v>
      </c>
      <c r="F107" s="8">
        <v>43921</v>
      </c>
      <c r="G107" s="33">
        <v>609251</v>
      </c>
      <c r="H107" s="33">
        <v>367772</v>
      </c>
      <c r="I107" s="33">
        <v>367772</v>
      </c>
      <c r="J107" s="33">
        <v>255902</v>
      </c>
      <c r="K107" s="33">
        <v>58813</v>
      </c>
      <c r="L107" s="33">
        <v>824</v>
      </c>
      <c r="M107" s="33">
        <v>26874</v>
      </c>
      <c r="N107" s="33">
        <v>0</v>
      </c>
      <c r="O107" s="33">
        <v>0</v>
      </c>
      <c r="P107" s="33">
        <v>0</v>
      </c>
      <c r="Q107" s="33">
        <v>25359</v>
      </c>
      <c r="R107" s="33">
        <v>0</v>
      </c>
      <c r="S107" s="33">
        <v>241479</v>
      </c>
      <c r="T107" s="33">
        <v>0</v>
      </c>
      <c r="U107" s="33">
        <v>0</v>
      </c>
      <c r="V107" s="33">
        <v>0</v>
      </c>
      <c r="W107" s="33">
        <v>0</v>
      </c>
      <c r="X107" s="33">
        <v>0</v>
      </c>
      <c r="Y107" s="33">
        <v>0</v>
      </c>
      <c r="Z107" s="33">
        <v>0</v>
      </c>
      <c r="AA107" s="33">
        <v>0</v>
      </c>
      <c r="AB107" s="33">
        <v>233966</v>
      </c>
      <c r="AC107" s="33">
        <v>0</v>
      </c>
      <c r="AD107" s="33">
        <v>0</v>
      </c>
      <c r="AE107" s="33">
        <v>0</v>
      </c>
      <c r="AF107" s="33">
        <v>0</v>
      </c>
      <c r="AG107" s="33">
        <v>7513</v>
      </c>
      <c r="AH107" s="33">
        <v>0</v>
      </c>
      <c r="AJ107" s="33">
        <v>609251</v>
      </c>
      <c r="AK107" s="33">
        <v>284824</v>
      </c>
      <c r="AL107" s="33">
        <v>231470</v>
      </c>
      <c r="AM107" s="33">
        <v>231470</v>
      </c>
      <c r="AN107" s="33">
        <v>19283</v>
      </c>
      <c r="AO107" s="33">
        <v>58854</v>
      </c>
      <c r="AP107" s="33">
        <v>138080</v>
      </c>
      <c r="AQ107" s="33">
        <v>0</v>
      </c>
      <c r="AR107" s="33">
        <v>0</v>
      </c>
      <c r="AS107" s="33">
        <v>0</v>
      </c>
      <c r="AT107" s="33">
        <v>0</v>
      </c>
      <c r="AU107" s="33">
        <v>15253</v>
      </c>
      <c r="AV107" s="33">
        <v>0</v>
      </c>
      <c r="AW107" s="33">
        <v>53354</v>
      </c>
      <c r="AX107" s="33">
        <v>49410</v>
      </c>
      <c r="AY107" s="33">
        <v>0</v>
      </c>
      <c r="AZ107" s="33">
        <v>0</v>
      </c>
      <c r="BA107" s="33">
        <v>0</v>
      </c>
      <c r="BB107" s="33">
        <v>0</v>
      </c>
      <c r="BC107" s="33">
        <v>3944</v>
      </c>
      <c r="BD107" s="33">
        <v>0</v>
      </c>
      <c r="BE107" s="33">
        <v>0</v>
      </c>
      <c r="BF107" s="33">
        <v>0</v>
      </c>
      <c r="BG107" s="33">
        <v>0</v>
      </c>
      <c r="BH107" s="33">
        <v>324427</v>
      </c>
      <c r="BI107" s="33">
        <v>324427</v>
      </c>
      <c r="BJ107" s="33">
        <v>119196</v>
      </c>
      <c r="BK107" s="33">
        <v>164641</v>
      </c>
      <c r="BL107" s="33">
        <v>0</v>
      </c>
      <c r="BM107" s="33">
        <v>0</v>
      </c>
      <c r="BN107" s="33">
        <v>0</v>
      </c>
      <c r="BO107" s="33">
        <v>40590</v>
      </c>
      <c r="BP107" s="33">
        <v>0</v>
      </c>
    </row>
    <row r="108" spans="2:68" x14ac:dyDescent="0.25">
      <c r="B108" s="5" t="s">
        <v>386</v>
      </c>
      <c r="C108" s="5" t="s">
        <v>388</v>
      </c>
      <c r="D108" s="6" t="s">
        <v>387</v>
      </c>
      <c r="E108" s="7" t="s">
        <v>736</v>
      </c>
      <c r="F108" s="8">
        <v>43465</v>
      </c>
      <c r="G108" s="33">
        <v>4912421</v>
      </c>
      <c r="H108" s="33">
        <v>4912322</v>
      </c>
      <c r="I108" s="33">
        <v>4912322</v>
      </c>
      <c r="J108" s="33">
        <v>2842363</v>
      </c>
      <c r="K108" s="33">
        <v>1987816</v>
      </c>
      <c r="L108" s="33">
        <v>0</v>
      </c>
      <c r="M108" s="33">
        <v>82143</v>
      </c>
      <c r="N108" s="33">
        <v>0</v>
      </c>
      <c r="O108" s="33">
        <v>0</v>
      </c>
      <c r="P108" s="33">
        <v>0</v>
      </c>
      <c r="Q108" s="33">
        <v>0</v>
      </c>
      <c r="R108" s="33">
        <v>0</v>
      </c>
      <c r="S108" s="33">
        <v>99</v>
      </c>
      <c r="T108" s="33">
        <v>0</v>
      </c>
      <c r="U108" s="33">
        <v>0</v>
      </c>
      <c r="V108" s="33">
        <v>0</v>
      </c>
      <c r="W108" s="33">
        <v>0</v>
      </c>
      <c r="X108" s="33">
        <v>0</v>
      </c>
      <c r="Y108" s="33">
        <v>0</v>
      </c>
      <c r="Z108" s="33">
        <v>0</v>
      </c>
      <c r="AA108" s="33">
        <v>0</v>
      </c>
      <c r="AB108" s="33">
        <v>99</v>
      </c>
      <c r="AC108" s="33">
        <v>0</v>
      </c>
      <c r="AD108" s="33">
        <v>0</v>
      </c>
      <c r="AE108" s="33"/>
      <c r="AF108" s="33">
        <v>0</v>
      </c>
      <c r="AG108" s="33">
        <v>0</v>
      </c>
      <c r="AH108" s="33">
        <v>0</v>
      </c>
      <c r="AJ108" s="33">
        <v>4912421</v>
      </c>
      <c r="AK108" s="33">
        <v>4904892</v>
      </c>
      <c r="AL108" s="33">
        <v>4904892</v>
      </c>
      <c r="AM108" s="33">
        <v>4904892</v>
      </c>
      <c r="AN108" s="33">
        <v>0</v>
      </c>
      <c r="AO108" s="33"/>
      <c r="AP108" s="33">
        <v>1194799</v>
      </c>
      <c r="AQ108" s="33">
        <v>3710093</v>
      </c>
      <c r="AR108" s="33">
        <v>0</v>
      </c>
      <c r="AS108" s="33">
        <v>0</v>
      </c>
      <c r="AT108" s="33">
        <v>0</v>
      </c>
      <c r="AU108" s="33">
        <v>0</v>
      </c>
      <c r="AV108" s="33">
        <v>0</v>
      </c>
      <c r="AW108" s="33">
        <v>0</v>
      </c>
      <c r="AX108" s="33">
        <v>0</v>
      </c>
      <c r="AY108" s="33"/>
      <c r="AZ108" s="33">
        <v>0</v>
      </c>
      <c r="BA108" s="33">
        <v>0</v>
      </c>
      <c r="BB108" s="33">
        <v>0</v>
      </c>
      <c r="BC108" s="33"/>
      <c r="BD108" s="33">
        <v>0</v>
      </c>
      <c r="BE108" s="33">
        <v>0</v>
      </c>
      <c r="BF108" s="33">
        <v>0</v>
      </c>
      <c r="BG108" s="33"/>
      <c r="BH108" s="33">
        <v>7529</v>
      </c>
      <c r="BI108" s="33">
        <v>7529</v>
      </c>
      <c r="BJ108" s="33">
        <v>134771</v>
      </c>
      <c r="BK108" s="33">
        <v>-127242</v>
      </c>
      <c r="BL108" s="33">
        <v>0</v>
      </c>
      <c r="BM108" s="33">
        <v>0</v>
      </c>
      <c r="BN108" s="33">
        <v>0</v>
      </c>
      <c r="BO108" s="33">
        <v>0</v>
      </c>
      <c r="BP108" s="33">
        <v>0</v>
      </c>
    </row>
    <row r="109" spans="2:68" x14ac:dyDescent="0.25">
      <c r="B109" s="5" t="s">
        <v>389</v>
      </c>
      <c r="C109" s="5" t="s">
        <v>391</v>
      </c>
      <c r="D109" s="6" t="s">
        <v>390</v>
      </c>
      <c r="E109" s="7" t="s">
        <v>732</v>
      </c>
      <c r="F109" s="8">
        <v>43921</v>
      </c>
      <c r="G109" s="33">
        <v>328858199</v>
      </c>
      <c r="H109" s="33">
        <v>150970026</v>
      </c>
      <c r="I109" s="33">
        <v>150970026</v>
      </c>
      <c r="J109" s="33">
        <v>14409581</v>
      </c>
      <c r="K109" s="33">
        <v>0</v>
      </c>
      <c r="L109" s="33">
        <v>77619</v>
      </c>
      <c r="M109" s="33">
        <v>33740138</v>
      </c>
      <c r="N109" s="33">
        <v>2999137</v>
      </c>
      <c r="O109" s="33">
        <v>89226060</v>
      </c>
      <c r="P109" s="33">
        <v>0</v>
      </c>
      <c r="Q109" s="33">
        <v>10517491</v>
      </c>
      <c r="R109" s="33">
        <v>0</v>
      </c>
      <c r="S109" s="33">
        <v>177888173</v>
      </c>
      <c r="T109" s="33">
        <v>261960</v>
      </c>
      <c r="U109" s="33">
        <v>525247</v>
      </c>
      <c r="V109" s="33">
        <v>1946453</v>
      </c>
      <c r="W109" s="33">
        <v>38733088</v>
      </c>
      <c r="X109" s="33">
        <v>3906261</v>
      </c>
      <c r="Y109" s="33">
        <v>3917387</v>
      </c>
      <c r="Z109" s="33">
        <v>561818</v>
      </c>
      <c r="AA109" s="33">
        <v>0</v>
      </c>
      <c r="AB109" s="33">
        <v>6511048</v>
      </c>
      <c r="AC109" s="33">
        <v>0</v>
      </c>
      <c r="AD109" s="33">
        <v>89946091</v>
      </c>
      <c r="AE109" s="33">
        <v>0</v>
      </c>
      <c r="AF109" s="33">
        <v>0</v>
      </c>
      <c r="AG109" s="33">
        <v>31578820</v>
      </c>
      <c r="AH109" s="33">
        <v>0</v>
      </c>
      <c r="AJ109" s="33">
        <v>328858199</v>
      </c>
      <c r="AK109" s="33">
        <v>158155401</v>
      </c>
      <c r="AL109" s="33">
        <v>97962900</v>
      </c>
      <c r="AM109" s="33">
        <v>97962900</v>
      </c>
      <c r="AN109" s="33">
        <v>71323026</v>
      </c>
      <c r="AO109" s="33">
        <v>0</v>
      </c>
      <c r="AP109" s="33">
        <v>14999384</v>
      </c>
      <c r="AQ109" s="33">
        <v>668960</v>
      </c>
      <c r="AR109" s="33">
        <v>7245632</v>
      </c>
      <c r="AS109" s="33">
        <v>2708495</v>
      </c>
      <c r="AT109" s="33">
        <v>487207</v>
      </c>
      <c r="AU109" s="33">
        <v>530196</v>
      </c>
      <c r="AV109" s="33">
        <v>0</v>
      </c>
      <c r="AW109" s="33">
        <v>60192501</v>
      </c>
      <c r="AX109" s="33">
        <v>25052952</v>
      </c>
      <c r="AY109" s="33">
        <v>0</v>
      </c>
      <c r="AZ109" s="33">
        <v>11956327</v>
      </c>
      <c r="BA109" s="33">
        <v>0</v>
      </c>
      <c r="BB109" s="33">
        <v>21752176</v>
      </c>
      <c r="BC109" s="33">
        <v>1332925</v>
      </c>
      <c r="BD109" s="33">
        <v>0</v>
      </c>
      <c r="BE109" s="33">
        <v>98121</v>
      </c>
      <c r="BF109" s="33">
        <v>0</v>
      </c>
      <c r="BG109" s="33">
        <v>0</v>
      </c>
      <c r="BH109" s="33">
        <v>170702798</v>
      </c>
      <c r="BI109" s="33">
        <v>133865298</v>
      </c>
      <c r="BJ109" s="33">
        <v>98570453</v>
      </c>
      <c r="BK109" s="33">
        <v>31852492</v>
      </c>
      <c r="BL109" s="33">
        <v>3448858</v>
      </c>
      <c r="BM109" s="33">
        <v>0</v>
      </c>
      <c r="BN109" s="33">
        <v>0</v>
      </c>
      <c r="BO109" s="33">
        <v>-6505</v>
      </c>
      <c r="BP109" s="33">
        <v>36837500</v>
      </c>
    </row>
    <row r="110" spans="2:68" x14ac:dyDescent="0.25">
      <c r="B110" s="5" t="s">
        <v>392</v>
      </c>
      <c r="C110" s="5" t="s">
        <v>394</v>
      </c>
      <c r="D110" s="6" t="s">
        <v>393</v>
      </c>
      <c r="E110" s="7" t="s">
        <v>736</v>
      </c>
      <c r="F110" s="8">
        <v>43921</v>
      </c>
      <c r="G110" s="33">
        <v>74338487</v>
      </c>
      <c r="H110" s="33">
        <v>945278</v>
      </c>
      <c r="I110" s="33">
        <v>945278</v>
      </c>
      <c r="J110" s="33">
        <v>903862</v>
      </c>
      <c r="K110" s="33">
        <v>0</v>
      </c>
      <c r="L110" s="33">
        <v>11601</v>
      </c>
      <c r="M110" s="33">
        <v>0</v>
      </c>
      <c r="N110" s="33">
        <v>0</v>
      </c>
      <c r="O110" s="33">
        <v>0</v>
      </c>
      <c r="P110" s="33">
        <v>0</v>
      </c>
      <c r="Q110" s="33">
        <v>29815</v>
      </c>
      <c r="R110" s="33">
        <v>0</v>
      </c>
      <c r="S110" s="33">
        <v>73393209</v>
      </c>
      <c r="T110" s="33">
        <v>0</v>
      </c>
      <c r="U110" s="33">
        <v>0</v>
      </c>
      <c r="V110" s="33">
        <v>0</v>
      </c>
      <c r="W110" s="33">
        <v>0</v>
      </c>
      <c r="X110" s="33">
        <v>0</v>
      </c>
      <c r="Y110" s="33">
        <v>0</v>
      </c>
      <c r="Z110" s="33">
        <v>92200</v>
      </c>
      <c r="AA110" s="33">
        <v>0</v>
      </c>
      <c r="AB110" s="33">
        <v>0</v>
      </c>
      <c r="AC110" s="33">
        <v>0</v>
      </c>
      <c r="AD110" s="33">
        <v>73223438</v>
      </c>
      <c r="AE110" s="33">
        <v>23411</v>
      </c>
      <c r="AF110" s="33">
        <v>54160</v>
      </c>
      <c r="AG110" s="33">
        <v>0</v>
      </c>
      <c r="AH110" s="33">
        <v>0</v>
      </c>
      <c r="AJ110" s="33">
        <v>74338487</v>
      </c>
      <c r="AK110" s="33">
        <v>11228384</v>
      </c>
      <c r="AL110" s="33">
        <v>140282</v>
      </c>
      <c r="AM110" s="33">
        <v>140282</v>
      </c>
      <c r="AN110" s="33">
        <v>0</v>
      </c>
      <c r="AO110" s="33">
        <v>10724</v>
      </c>
      <c r="AP110" s="33">
        <v>107870</v>
      </c>
      <c r="AQ110" s="33">
        <v>0</v>
      </c>
      <c r="AR110" s="33">
        <v>0</v>
      </c>
      <c r="AS110" s="33">
        <v>0</v>
      </c>
      <c r="AT110" s="33">
        <v>5212</v>
      </c>
      <c r="AU110" s="33">
        <v>16476</v>
      </c>
      <c r="AV110" s="33">
        <v>0</v>
      </c>
      <c r="AW110" s="33">
        <v>11088102</v>
      </c>
      <c r="AX110" s="33">
        <v>0</v>
      </c>
      <c r="AY110" s="33">
        <v>13041</v>
      </c>
      <c r="AZ110" s="33">
        <v>0</v>
      </c>
      <c r="BA110" s="33">
        <v>0</v>
      </c>
      <c r="BB110" s="33">
        <v>0</v>
      </c>
      <c r="BC110" s="33">
        <v>11069055</v>
      </c>
      <c r="BD110" s="33">
        <v>0</v>
      </c>
      <c r="BE110" s="33">
        <v>6006</v>
      </c>
      <c r="BF110" s="33">
        <v>0</v>
      </c>
      <c r="BG110" s="33">
        <v>0</v>
      </c>
      <c r="BH110" s="33">
        <v>63110103</v>
      </c>
      <c r="BI110" s="33">
        <v>63110103</v>
      </c>
      <c r="BJ110" s="33">
        <v>11751371</v>
      </c>
      <c r="BK110" s="33">
        <v>48800898</v>
      </c>
      <c r="BL110" s="33">
        <v>0</v>
      </c>
      <c r="BM110" s="33">
        <v>0</v>
      </c>
      <c r="BN110" s="33">
        <v>0</v>
      </c>
      <c r="BO110" s="33">
        <v>2557834</v>
      </c>
      <c r="BP110" s="33">
        <v>0</v>
      </c>
    </row>
    <row r="111" spans="2:68" x14ac:dyDescent="0.25">
      <c r="B111" s="5" t="s">
        <v>395</v>
      </c>
      <c r="C111" s="5" t="s">
        <v>397</v>
      </c>
      <c r="D111" s="6" t="s">
        <v>396</v>
      </c>
      <c r="E111" s="7" t="s">
        <v>732</v>
      </c>
      <c r="F111" s="8">
        <v>43921</v>
      </c>
      <c r="G111" s="33">
        <v>22773114</v>
      </c>
      <c r="H111" s="33">
        <v>22227180</v>
      </c>
      <c r="I111" s="33">
        <v>291054</v>
      </c>
      <c r="J111" s="33">
        <v>278437</v>
      </c>
      <c r="K111" s="33">
        <v>0</v>
      </c>
      <c r="L111" s="33">
        <v>0</v>
      </c>
      <c r="M111" s="33">
        <v>12617</v>
      </c>
      <c r="N111" s="33">
        <v>0</v>
      </c>
      <c r="O111" s="33">
        <v>0</v>
      </c>
      <c r="P111" s="33">
        <v>0</v>
      </c>
      <c r="Q111" s="33">
        <v>0</v>
      </c>
      <c r="R111" s="33">
        <v>21936126</v>
      </c>
      <c r="S111" s="33">
        <v>545934</v>
      </c>
      <c r="T111" s="33">
        <v>0</v>
      </c>
      <c r="U111" s="33">
        <v>0</v>
      </c>
      <c r="V111" s="33">
        <v>0</v>
      </c>
      <c r="W111" s="33">
        <v>0</v>
      </c>
      <c r="X111" s="33">
        <v>0</v>
      </c>
      <c r="Y111" s="33">
        <v>0</v>
      </c>
      <c r="Z111" s="33">
        <v>75000</v>
      </c>
      <c r="AA111" s="33">
        <v>0</v>
      </c>
      <c r="AB111" s="33">
        <v>1293</v>
      </c>
      <c r="AC111" s="33">
        <v>0</v>
      </c>
      <c r="AD111" s="33">
        <v>0</v>
      </c>
      <c r="AE111" s="33">
        <v>0</v>
      </c>
      <c r="AF111" s="33">
        <v>0</v>
      </c>
      <c r="AG111" s="33">
        <v>469641</v>
      </c>
      <c r="AH111" s="33">
        <v>0</v>
      </c>
      <c r="AJ111" s="33">
        <v>22773114</v>
      </c>
      <c r="AK111" s="33">
        <v>245672</v>
      </c>
      <c r="AL111" s="33">
        <v>245352</v>
      </c>
      <c r="AM111" s="33">
        <v>245352</v>
      </c>
      <c r="AN111" s="33">
        <v>0</v>
      </c>
      <c r="AO111" s="33">
        <v>0</v>
      </c>
      <c r="AP111" s="33">
        <v>243752</v>
      </c>
      <c r="AQ111" s="33">
        <v>0</v>
      </c>
      <c r="AR111" s="33">
        <v>0</v>
      </c>
      <c r="AS111" s="33">
        <v>0</v>
      </c>
      <c r="AT111" s="33">
        <v>1600</v>
      </c>
      <c r="AU111" s="33">
        <v>0</v>
      </c>
      <c r="AV111" s="33">
        <v>0</v>
      </c>
      <c r="AW111" s="33">
        <v>320</v>
      </c>
      <c r="AX111" s="33">
        <v>0</v>
      </c>
      <c r="AY111" s="33">
        <v>0</v>
      </c>
      <c r="AZ111" s="33">
        <v>0</v>
      </c>
      <c r="BA111" s="33">
        <v>0</v>
      </c>
      <c r="BB111" s="33">
        <v>0</v>
      </c>
      <c r="BC111" s="33">
        <v>320</v>
      </c>
      <c r="BD111" s="33">
        <v>0</v>
      </c>
      <c r="BE111" s="33">
        <v>0</v>
      </c>
      <c r="BF111" s="33">
        <v>0</v>
      </c>
      <c r="BG111" s="33">
        <v>0</v>
      </c>
      <c r="BH111" s="33">
        <v>22527442</v>
      </c>
      <c r="BI111" s="33">
        <v>22527442</v>
      </c>
      <c r="BJ111" s="33">
        <v>8082128</v>
      </c>
      <c r="BK111" s="33">
        <v>14895210</v>
      </c>
      <c r="BL111" s="33">
        <v>0</v>
      </c>
      <c r="BM111" s="33">
        <v>0</v>
      </c>
      <c r="BN111" s="33">
        <v>0</v>
      </c>
      <c r="BO111" s="33">
        <v>-449896</v>
      </c>
      <c r="BP111" s="33">
        <v>0</v>
      </c>
    </row>
    <row r="112" spans="2:68" x14ac:dyDescent="0.25">
      <c r="B112" s="5" t="s">
        <v>398</v>
      </c>
      <c r="C112" s="5" t="s">
        <v>400</v>
      </c>
      <c r="D112" s="6" t="s">
        <v>399</v>
      </c>
      <c r="E112" s="7" t="s">
        <v>736</v>
      </c>
      <c r="F112" s="8">
        <v>39082</v>
      </c>
      <c r="G112" s="33">
        <v>331985</v>
      </c>
      <c r="H112" s="33">
        <v>8972</v>
      </c>
      <c r="I112" s="33"/>
      <c r="J112" s="33">
        <v>2142</v>
      </c>
      <c r="K112" s="33"/>
      <c r="L112" s="33"/>
      <c r="M112" s="33">
        <v>0</v>
      </c>
      <c r="N112" s="33">
        <v>0</v>
      </c>
      <c r="O112" s="33">
        <v>0</v>
      </c>
      <c r="P112" s="33"/>
      <c r="Q112" s="33"/>
      <c r="R112" s="33"/>
      <c r="S112" s="33"/>
      <c r="T112" s="33"/>
      <c r="U112" s="33"/>
      <c r="V112" s="33"/>
      <c r="W112" s="33"/>
      <c r="X112" s="33">
        <v>0</v>
      </c>
      <c r="Y112" s="33"/>
      <c r="Z112" s="33"/>
      <c r="AA112" s="33"/>
      <c r="AB112" s="33">
        <v>323013</v>
      </c>
      <c r="AC112" s="33"/>
      <c r="AD112" s="33"/>
      <c r="AE112" s="33"/>
      <c r="AF112" s="33"/>
      <c r="AG112" s="33">
        <v>0</v>
      </c>
      <c r="AH112" s="33"/>
      <c r="AJ112" s="33">
        <v>331985</v>
      </c>
      <c r="AK112" s="33"/>
      <c r="AL112" s="33">
        <v>1825</v>
      </c>
      <c r="AM112" s="33"/>
      <c r="AN112" s="33"/>
      <c r="AO112" s="33"/>
      <c r="AP112" s="33"/>
      <c r="AQ112" s="33">
        <v>0</v>
      </c>
      <c r="AR112" s="33"/>
      <c r="AS112" s="33">
        <v>0</v>
      </c>
      <c r="AT112" s="33"/>
      <c r="AU112" s="33"/>
      <c r="AV112" s="33"/>
      <c r="AW112" s="33">
        <v>135990</v>
      </c>
      <c r="AX112" s="33"/>
      <c r="AY112" s="33"/>
      <c r="AZ112" s="33"/>
      <c r="BA112" s="33">
        <v>0</v>
      </c>
      <c r="BB112" s="33"/>
      <c r="BC112" s="33"/>
      <c r="BD112" s="33"/>
      <c r="BE112" s="33"/>
      <c r="BF112" s="33"/>
      <c r="BG112" s="33"/>
      <c r="BH112" s="33"/>
      <c r="BI112" s="33">
        <v>194170</v>
      </c>
      <c r="BJ112" s="33">
        <v>397778</v>
      </c>
      <c r="BK112" s="33">
        <v>-211961</v>
      </c>
      <c r="BL112" s="33"/>
      <c r="BM112" s="33"/>
      <c r="BN112" s="33"/>
      <c r="BO112" s="33"/>
      <c r="BP112" s="33">
        <v>0</v>
      </c>
    </row>
    <row r="113" spans="2:68" x14ac:dyDescent="0.25">
      <c r="B113" s="5" t="s">
        <v>401</v>
      </c>
      <c r="C113" s="5" t="s">
        <v>403</v>
      </c>
      <c r="D113" s="6" t="s">
        <v>402</v>
      </c>
      <c r="E113" s="7" t="s">
        <v>736</v>
      </c>
      <c r="F113" s="8">
        <v>43921</v>
      </c>
      <c r="G113" s="33">
        <v>139892</v>
      </c>
      <c r="H113" s="33">
        <v>1</v>
      </c>
      <c r="I113" s="33">
        <v>1</v>
      </c>
      <c r="J113" s="33">
        <v>1</v>
      </c>
      <c r="K113" s="33">
        <v>0</v>
      </c>
      <c r="L113" s="33">
        <v>0</v>
      </c>
      <c r="M113" s="33">
        <v>0</v>
      </c>
      <c r="N113" s="33">
        <v>0</v>
      </c>
      <c r="O113" s="33">
        <v>0</v>
      </c>
      <c r="P113" s="33">
        <v>0</v>
      </c>
      <c r="Q113" s="33">
        <v>0</v>
      </c>
      <c r="R113" s="33">
        <v>0</v>
      </c>
      <c r="S113" s="33">
        <v>139891</v>
      </c>
      <c r="T113" s="33">
        <v>0</v>
      </c>
      <c r="U113" s="33">
        <v>0</v>
      </c>
      <c r="V113" s="33">
        <v>0</v>
      </c>
      <c r="W113" s="33">
        <v>0</v>
      </c>
      <c r="X113" s="33">
        <v>0</v>
      </c>
      <c r="Y113" s="33">
        <v>139890</v>
      </c>
      <c r="Z113" s="33">
        <v>0</v>
      </c>
      <c r="AA113" s="33">
        <v>0</v>
      </c>
      <c r="AB113" s="33">
        <v>1</v>
      </c>
      <c r="AC113" s="33">
        <v>0</v>
      </c>
      <c r="AD113" s="33">
        <v>0</v>
      </c>
      <c r="AE113" s="33">
        <v>0</v>
      </c>
      <c r="AF113" s="33">
        <v>0</v>
      </c>
      <c r="AG113" s="33">
        <v>0</v>
      </c>
      <c r="AH113" s="33">
        <v>0</v>
      </c>
      <c r="AJ113" s="33">
        <v>139892</v>
      </c>
      <c r="AK113" s="33">
        <v>57465</v>
      </c>
      <c r="AL113" s="33">
        <v>57465</v>
      </c>
      <c r="AM113" s="33">
        <v>57465</v>
      </c>
      <c r="AN113" s="33">
        <v>0</v>
      </c>
      <c r="AO113" s="33">
        <v>0</v>
      </c>
      <c r="AP113" s="33">
        <v>3605</v>
      </c>
      <c r="AQ113" s="33">
        <v>53860</v>
      </c>
      <c r="AR113" s="33">
        <v>0</v>
      </c>
      <c r="AS113" s="33">
        <v>0</v>
      </c>
      <c r="AT113" s="33">
        <v>0</v>
      </c>
      <c r="AU113" s="33">
        <v>0</v>
      </c>
      <c r="AV113" s="33">
        <v>0</v>
      </c>
      <c r="AW113" s="33">
        <v>0</v>
      </c>
      <c r="AX113" s="33">
        <v>0</v>
      </c>
      <c r="AY113" s="33">
        <v>0</v>
      </c>
      <c r="AZ113" s="33">
        <v>0</v>
      </c>
      <c r="BA113" s="33">
        <v>0</v>
      </c>
      <c r="BB113" s="33">
        <v>0</v>
      </c>
      <c r="BC113" s="33"/>
      <c r="BD113" s="33">
        <v>0</v>
      </c>
      <c r="BE113" s="33">
        <v>0</v>
      </c>
      <c r="BF113" s="33">
        <v>0</v>
      </c>
      <c r="BG113" s="33"/>
      <c r="BH113" s="33">
        <v>82427</v>
      </c>
      <c r="BI113" s="33">
        <v>82427</v>
      </c>
      <c r="BJ113" s="33">
        <v>66107</v>
      </c>
      <c r="BK113" s="33">
        <v>5135</v>
      </c>
      <c r="BL113" s="33">
        <v>0</v>
      </c>
      <c r="BM113" s="33">
        <v>0</v>
      </c>
      <c r="BN113" s="33">
        <v>0</v>
      </c>
      <c r="BO113" s="33">
        <v>11185</v>
      </c>
      <c r="BP113" s="33">
        <v>0</v>
      </c>
    </row>
    <row r="114" spans="2:68" x14ac:dyDescent="0.25">
      <c r="B114" s="5" t="s">
        <v>404</v>
      </c>
      <c r="C114" s="5" t="s">
        <v>406</v>
      </c>
      <c r="D114" s="6" t="s">
        <v>405</v>
      </c>
      <c r="E114" s="7" t="s">
        <v>731</v>
      </c>
      <c r="F114" s="8">
        <v>43921</v>
      </c>
      <c r="G114" s="33">
        <v>171960297</v>
      </c>
      <c r="H114" s="33">
        <v>67572649</v>
      </c>
      <c r="I114" s="33">
        <v>67572649</v>
      </c>
      <c r="J114" s="33">
        <v>13257314</v>
      </c>
      <c r="K114" s="33">
        <v>0</v>
      </c>
      <c r="L114" s="33">
        <v>334567</v>
      </c>
      <c r="M114" s="33">
        <v>49588741</v>
      </c>
      <c r="N114" s="33">
        <v>556467</v>
      </c>
      <c r="O114" s="33">
        <v>1863716</v>
      </c>
      <c r="P114" s="33">
        <v>0</v>
      </c>
      <c r="Q114" s="33">
        <v>1971844</v>
      </c>
      <c r="R114" s="33">
        <v>0</v>
      </c>
      <c r="S114" s="33">
        <v>104387648</v>
      </c>
      <c r="T114" s="33">
        <v>536384</v>
      </c>
      <c r="U114" s="33">
        <v>0</v>
      </c>
      <c r="V114" s="33">
        <v>0</v>
      </c>
      <c r="W114" s="33">
        <v>0</v>
      </c>
      <c r="X114" s="33">
        <v>0</v>
      </c>
      <c r="Y114" s="33">
        <v>5081821</v>
      </c>
      <c r="Z114" s="33">
        <v>549791</v>
      </c>
      <c r="AA114" s="33">
        <v>0</v>
      </c>
      <c r="AB114" s="33">
        <v>96338392</v>
      </c>
      <c r="AC114" s="33">
        <v>0</v>
      </c>
      <c r="AD114" s="33">
        <v>11799</v>
      </c>
      <c r="AE114" s="33">
        <v>0</v>
      </c>
      <c r="AF114" s="33">
        <v>1869461</v>
      </c>
      <c r="AG114" s="33">
        <v>0</v>
      </c>
      <c r="AH114" s="33">
        <v>0</v>
      </c>
      <c r="AJ114" s="33">
        <v>171960297</v>
      </c>
      <c r="AK114" s="33">
        <v>89458031</v>
      </c>
      <c r="AL114" s="33">
        <v>48572411</v>
      </c>
      <c r="AM114" s="33">
        <v>48572411</v>
      </c>
      <c r="AN114" s="33">
        <v>15502696</v>
      </c>
      <c r="AO114" s="33">
        <v>0</v>
      </c>
      <c r="AP114" s="33">
        <v>22287404</v>
      </c>
      <c r="AQ114" s="33">
        <v>8094002</v>
      </c>
      <c r="AR114" s="33">
        <v>0</v>
      </c>
      <c r="AS114" s="33">
        <v>0</v>
      </c>
      <c r="AT114" s="33">
        <v>2688309</v>
      </c>
      <c r="AU114" s="33">
        <v>0</v>
      </c>
      <c r="AV114" s="33">
        <v>0</v>
      </c>
      <c r="AW114" s="33">
        <v>40885620</v>
      </c>
      <c r="AX114" s="33">
        <v>40777301</v>
      </c>
      <c r="AY114" s="33">
        <v>0</v>
      </c>
      <c r="AZ114" s="33">
        <v>0</v>
      </c>
      <c r="BA114" s="33">
        <v>0</v>
      </c>
      <c r="BB114" s="33">
        <v>105322</v>
      </c>
      <c r="BC114" s="33">
        <v>2997</v>
      </c>
      <c r="BD114" s="33">
        <v>0</v>
      </c>
      <c r="BE114" s="33">
        <v>0</v>
      </c>
      <c r="BF114" s="33">
        <v>0</v>
      </c>
      <c r="BG114" s="33">
        <v>0</v>
      </c>
      <c r="BH114" s="33">
        <v>82502266</v>
      </c>
      <c r="BI114" s="33">
        <v>82502266</v>
      </c>
      <c r="BJ114" s="33">
        <v>59578197</v>
      </c>
      <c r="BK114" s="33">
        <v>19453295</v>
      </c>
      <c r="BL114" s="33">
        <v>0</v>
      </c>
      <c r="BM114" s="33">
        <v>0</v>
      </c>
      <c r="BN114" s="33">
        <v>0</v>
      </c>
      <c r="BO114" s="33">
        <v>3470774</v>
      </c>
      <c r="BP114" s="33">
        <v>0</v>
      </c>
    </row>
    <row r="115" spans="2:68" x14ac:dyDescent="0.25">
      <c r="B115" s="5" t="s">
        <v>413</v>
      </c>
      <c r="C115" s="5" t="s">
        <v>415</v>
      </c>
      <c r="D115" s="6" t="s">
        <v>414</v>
      </c>
      <c r="E115" s="7" t="s">
        <v>729</v>
      </c>
      <c r="F115" s="8">
        <v>43738</v>
      </c>
      <c r="G115" s="33">
        <v>261768015.28</v>
      </c>
      <c r="H115" s="33">
        <v>154425429.68000001</v>
      </c>
      <c r="I115" s="33">
        <v>154425429.68000001</v>
      </c>
      <c r="J115" s="33">
        <v>7590612.7999999998</v>
      </c>
      <c r="K115" s="33">
        <v>468789.28</v>
      </c>
      <c r="L115" s="33">
        <v>1500706.24</v>
      </c>
      <c r="M115" s="33">
        <v>19719628.32</v>
      </c>
      <c r="N115" s="33">
        <v>725.68</v>
      </c>
      <c r="O115" s="33">
        <v>41297723.119999997</v>
      </c>
      <c r="P115" s="33">
        <v>75864038.560000002</v>
      </c>
      <c r="Q115" s="33">
        <v>7983205.6799999997</v>
      </c>
      <c r="R115" s="33">
        <v>0</v>
      </c>
      <c r="S115" s="33">
        <v>107342585.59999999</v>
      </c>
      <c r="T115" s="33">
        <v>0</v>
      </c>
      <c r="U115" s="33">
        <v>3628.4</v>
      </c>
      <c r="V115" s="33">
        <v>0</v>
      </c>
      <c r="W115" s="33">
        <v>0</v>
      </c>
      <c r="X115" s="33">
        <v>0</v>
      </c>
      <c r="Y115" s="33">
        <v>0</v>
      </c>
      <c r="Z115" s="33">
        <v>15512861.359999999</v>
      </c>
      <c r="AA115" s="33">
        <v>0</v>
      </c>
      <c r="AB115" s="33">
        <v>91476318.079999998</v>
      </c>
      <c r="AC115" s="33">
        <v>0</v>
      </c>
      <c r="AD115" s="33">
        <v>0</v>
      </c>
      <c r="AE115" s="33"/>
      <c r="AF115" s="33">
        <v>0</v>
      </c>
      <c r="AG115" s="33">
        <v>349777.76</v>
      </c>
      <c r="AH115" s="33">
        <v>0</v>
      </c>
      <c r="AJ115" s="33">
        <v>261768015.28</v>
      </c>
      <c r="AK115" s="33">
        <v>32905959.600000001</v>
      </c>
      <c r="AL115" s="33">
        <v>31975637.84</v>
      </c>
      <c r="AM115" s="33">
        <v>31975637.84</v>
      </c>
      <c r="AN115" s="33">
        <v>300431.52</v>
      </c>
      <c r="AO115" s="33"/>
      <c r="AP115" s="33">
        <v>29044616.32</v>
      </c>
      <c r="AQ115" s="33">
        <v>134976.48000000001</v>
      </c>
      <c r="AR115" s="33">
        <v>1544972.72</v>
      </c>
      <c r="AS115" s="33">
        <v>803327.76</v>
      </c>
      <c r="AT115" s="33">
        <v>0</v>
      </c>
      <c r="AU115" s="33">
        <v>147313.04</v>
      </c>
      <c r="AV115" s="33">
        <v>0</v>
      </c>
      <c r="AW115" s="33">
        <v>930321.76</v>
      </c>
      <c r="AX115" s="33">
        <v>930321.76</v>
      </c>
      <c r="AY115" s="33"/>
      <c r="AZ115" s="33">
        <v>0</v>
      </c>
      <c r="BA115" s="33">
        <v>0</v>
      </c>
      <c r="BB115" s="33">
        <v>0</v>
      </c>
      <c r="BC115" s="33"/>
      <c r="BD115" s="33">
        <v>0</v>
      </c>
      <c r="BE115" s="33">
        <v>0</v>
      </c>
      <c r="BF115" s="33">
        <v>0</v>
      </c>
      <c r="BG115" s="33"/>
      <c r="BH115" s="33">
        <v>228862055.68000001</v>
      </c>
      <c r="BI115" s="33">
        <v>228740141.44</v>
      </c>
      <c r="BJ115" s="33">
        <v>207109797.68000001</v>
      </c>
      <c r="BK115" s="33">
        <v>4959297.12</v>
      </c>
      <c r="BL115" s="33">
        <v>0</v>
      </c>
      <c r="BM115" s="33">
        <v>0</v>
      </c>
      <c r="BN115" s="33">
        <v>0</v>
      </c>
      <c r="BO115" s="33">
        <v>16671046.640000001</v>
      </c>
      <c r="BP115" s="33">
        <v>121914.24000000001</v>
      </c>
    </row>
    <row r="116" spans="2:68" x14ac:dyDescent="0.25">
      <c r="B116" s="5" t="s">
        <v>416</v>
      </c>
      <c r="C116" s="5" t="s">
        <v>418</v>
      </c>
      <c r="D116" s="6" t="s">
        <v>417</v>
      </c>
      <c r="E116" s="7" t="s">
        <v>736</v>
      </c>
      <c r="F116" s="8">
        <v>43921</v>
      </c>
      <c r="G116" s="33">
        <v>7734853</v>
      </c>
      <c r="H116" s="33">
        <v>2023098</v>
      </c>
      <c r="I116" s="33">
        <v>2023098</v>
      </c>
      <c r="J116" s="33">
        <v>1993396</v>
      </c>
      <c r="K116" s="33">
        <v>0</v>
      </c>
      <c r="L116" s="33">
        <v>0</v>
      </c>
      <c r="M116" s="33">
        <v>29702</v>
      </c>
      <c r="N116" s="33">
        <v>0</v>
      </c>
      <c r="O116" s="33">
        <v>0</v>
      </c>
      <c r="P116" s="33">
        <v>0</v>
      </c>
      <c r="Q116" s="33">
        <v>0</v>
      </c>
      <c r="R116" s="33">
        <v>0</v>
      </c>
      <c r="S116" s="33">
        <v>5711755</v>
      </c>
      <c r="T116" s="33">
        <v>0</v>
      </c>
      <c r="U116" s="33">
        <v>0</v>
      </c>
      <c r="V116" s="33">
        <v>0</v>
      </c>
      <c r="W116" s="33">
        <v>0</v>
      </c>
      <c r="X116" s="33">
        <v>2238347</v>
      </c>
      <c r="Y116" s="33">
        <v>3473408</v>
      </c>
      <c r="Z116" s="33">
        <v>0</v>
      </c>
      <c r="AA116" s="33">
        <v>0</v>
      </c>
      <c r="AB116" s="33">
        <v>0</v>
      </c>
      <c r="AC116" s="33">
        <v>0</v>
      </c>
      <c r="AD116" s="33">
        <v>0</v>
      </c>
      <c r="AE116" s="33">
        <v>0</v>
      </c>
      <c r="AF116" s="33">
        <v>0</v>
      </c>
      <c r="AG116" s="33">
        <v>0</v>
      </c>
      <c r="AH116" s="33">
        <v>0</v>
      </c>
      <c r="AJ116" s="33">
        <v>7734853</v>
      </c>
      <c r="AK116" s="33">
        <v>1571965</v>
      </c>
      <c r="AL116" s="33">
        <v>31622</v>
      </c>
      <c r="AM116" s="33">
        <v>31622</v>
      </c>
      <c r="AN116" s="33">
        <v>0</v>
      </c>
      <c r="AO116" s="33">
        <v>0</v>
      </c>
      <c r="AP116" s="33">
        <v>12995</v>
      </c>
      <c r="AQ116" s="33">
        <v>0</v>
      </c>
      <c r="AR116" s="33">
        <v>0</v>
      </c>
      <c r="AS116" s="33">
        <v>0</v>
      </c>
      <c r="AT116" s="33">
        <v>0</v>
      </c>
      <c r="AU116" s="33">
        <v>18627</v>
      </c>
      <c r="AV116" s="33">
        <v>0</v>
      </c>
      <c r="AW116" s="33">
        <v>1540343</v>
      </c>
      <c r="AX116" s="33">
        <v>0</v>
      </c>
      <c r="AY116" s="33">
        <v>0</v>
      </c>
      <c r="AZ116" s="33">
        <v>0</v>
      </c>
      <c r="BA116" s="33">
        <v>0</v>
      </c>
      <c r="BB116" s="33">
        <v>1540343</v>
      </c>
      <c r="BC116" s="33"/>
      <c r="BD116" s="33">
        <v>0</v>
      </c>
      <c r="BE116" s="33">
        <v>0</v>
      </c>
      <c r="BF116" s="33">
        <v>0</v>
      </c>
      <c r="BG116" s="33"/>
      <c r="BH116" s="33">
        <v>6162888</v>
      </c>
      <c r="BI116" s="33">
        <v>6162888</v>
      </c>
      <c r="BJ116" s="33">
        <v>2662368</v>
      </c>
      <c r="BK116" s="33">
        <v>2541541</v>
      </c>
      <c r="BL116" s="33">
        <v>0</v>
      </c>
      <c r="BM116" s="33">
        <v>0</v>
      </c>
      <c r="BN116" s="33">
        <v>0</v>
      </c>
      <c r="BO116" s="33">
        <v>958979</v>
      </c>
      <c r="BP116" s="33">
        <v>0</v>
      </c>
    </row>
    <row r="117" spans="2:68" x14ac:dyDescent="0.25">
      <c r="B117" s="5" t="s">
        <v>419</v>
      </c>
      <c r="C117" s="5" t="s">
        <v>421</v>
      </c>
      <c r="D117" s="6" t="s">
        <v>420</v>
      </c>
      <c r="E117" s="7" t="s">
        <v>733</v>
      </c>
      <c r="F117" s="8">
        <v>43921</v>
      </c>
      <c r="G117" s="33">
        <v>39627196</v>
      </c>
      <c r="H117" s="33">
        <v>8992409</v>
      </c>
      <c r="I117" s="33">
        <v>8992409</v>
      </c>
      <c r="J117" s="33">
        <v>2708663</v>
      </c>
      <c r="K117" s="33">
        <v>0</v>
      </c>
      <c r="L117" s="33">
        <v>62487</v>
      </c>
      <c r="M117" s="33">
        <v>517263</v>
      </c>
      <c r="N117" s="33">
        <v>113186</v>
      </c>
      <c r="O117" s="33">
        <v>1338765</v>
      </c>
      <c r="P117" s="33">
        <v>2013537</v>
      </c>
      <c r="Q117" s="33">
        <v>2238508</v>
      </c>
      <c r="R117" s="33">
        <v>0</v>
      </c>
      <c r="S117" s="33">
        <v>30634787</v>
      </c>
      <c r="T117" s="33">
        <v>1863</v>
      </c>
      <c r="U117" s="33">
        <v>0</v>
      </c>
      <c r="V117" s="33">
        <v>0</v>
      </c>
      <c r="W117" s="33">
        <v>0</v>
      </c>
      <c r="X117" s="33">
        <v>0</v>
      </c>
      <c r="Y117" s="33">
        <v>0</v>
      </c>
      <c r="Z117" s="33">
        <v>0</v>
      </c>
      <c r="AA117" s="33">
        <v>0</v>
      </c>
      <c r="AB117" s="33">
        <v>25558451</v>
      </c>
      <c r="AC117" s="33">
        <v>310451</v>
      </c>
      <c r="AD117" s="33">
        <v>0</v>
      </c>
      <c r="AE117" s="33">
        <v>0</v>
      </c>
      <c r="AF117" s="33">
        <v>0</v>
      </c>
      <c r="AG117" s="33">
        <v>4764022</v>
      </c>
      <c r="AH117" s="33">
        <v>0</v>
      </c>
      <c r="AJ117" s="33">
        <v>39627196</v>
      </c>
      <c r="AK117" s="33">
        <v>8955305</v>
      </c>
      <c r="AL117" s="33">
        <v>1019612</v>
      </c>
      <c r="AM117" s="33">
        <v>1019612</v>
      </c>
      <c r="AN117" s="33">
        <v>182232</v>
      </c>
      <c r="AO117" s="33">
        <v>0</v>
      </c>
      <c r="AP117" s="33">
        <v>836571</v>
      </c>
      <c r="AQ117" s="33">
        <v>809</v>
      </c>
      <c r="AR117" s="33">
        <v>0</v>
      </c>
      <c r="AS117" s="33">
        <v>0</v>
      </c>
      <c r="AT117" s="33">
        <v>0</v>
      </c>
      <c r="AU117" s="33">
        <v>0</v>
      </c>
      <c r="AV117" s="33">
        <v>0</v>
      </c>
      <c r="AW117" s="33">
        <v>7935693</v>
      </c>
      <c r="AX117" s="33">
        <v>0</v>
      </c>
      <c r="AY117" s="33">
        <v>0</v>
      </c>
      <c r="AZ117" s="33">
        <v>0</v>
      </c>
      <c r="BA117" s="33">
        <v>0</v>
      </c>
      <c r="BB117" s="33">
        <v>0</v>
      </c>
      <c r="BC117" s="33">
        <v>7935693</v>
      </c>
      <c r="BD117" s="33">
        <v>0</v>
      </c>
      <c r="BE117" s="33">
        <v>0</v>
      </c>
      <c r="BF117" s="33">
        <v>0</v>
      </c>
      <c r="BG117" s="33">
        <v>0</v>
      </c>
      <c r="BH117" s="33">
        <v>30671891</v>
      </c>
      <c r="BI117" s="33">
        <v>30669908</v>
      </c>
      <c r="BJ117" s="33">
        <v>15325603</v>
      </c>
      <c r="BK117" s="33">
        <v>15931373</v>
      </c>
      <c r="BL117" s="33">
        <v>0</v>
      </c>
      <c r="BM117" s="33">
        <v>0</v>
      </c>
      <c r="BN117" s="33">
        <v>0</v>
      </c>
      <c r="BO117" s="33">
        <v>-587068</v>
      </c>
      <c r="BP117" s="33">
        <v>1983</v>
      </c>
    </row>
    <row r="118" spans="2:68" x14ac:dyDescent="0.25">
      <c r="B118" s="5" t="s">
        <v>434</v>
      </c>
      <c r="C118" s="5" t="s">
        <v>436</v>
      </c>
      <c r="D118" s="6" t="s">
        <v>435</v>
      </c>
      <c r="E118" s="7" t="s">
        <v>729</v>
      </c>
      <c r="F118" s="8">
        <v>43921</v>
      </c>
      <c r="G118" s="33">
        <v>284968619</v>
      </c>
      <c r="H118" s="33">
        <v>25405960</v>
      </c>
      <c r="I118" s="33">
        <v>23991284</v>
      </c>
      <c r="J118" s="33">
        <v>3806720</v>
      </c>
      <c r="K118" s="33">
        <v>3000814</v>
      </c>
      <c r="L118" s="33">
        <v>437100</v>
      </c>
      <c r="M118" s="33">
        <v>7296967</v>
      </c>
      <c r="N118" s="33">
        <v>1517075</v>
      </c>
      <c r="O118" s="33">
        <v>6357030</v>
      </c>
      <c r="P118" s="33">
        <v>0</v>
      </c>
      <c r="Q118" s="33">
        <v>1575578</v>
      </c>
      <c r="R118" s="33">
        <v>1414676</v>
      </c>
      <c r="S118" s="33">
        <v>259562659</v>
      </c>
      <c r="T118" s="33">
        <v>35496086</v>
      </c>
      <c r="U118" s="33">
        <v>0</v>
      </c>
      <c r="V118" s="33">
        <v>285722</v>
      </c>
      <c r="W118" s="33">
        <v>0</v>
      </c>
      <c r="X118" s="33">
        <v>0</v>
      </c>
      <c r="Y118" s="33">
        <v>137381950</v>
      </c>
      <c r="Z118" s="33">
        <v>723407</v>
      </c>
      <c r="AA118" s="33">
        <v>9670264</v>
      </c>
      <c r="AB118" s="33">
        <v>60488034</v>
      </c>
      <c r="AC118" s="33">
        <v>443783</v>
      </c>
      <c r="AD118" s="33">
        <v>6185543</v>
      </c>
      <c r="AE118" s="33">
        <v>4432083</v>
      </c>
      <c r="AF118" s="33">
        <v>0</v>
      </c>
      <c r="AG118" s="33">
        <v>4455787</v>
      </c>
      <c r="AH118" s="33">
        <v>0</v>
      </c>
      <c r="AJ118" s="33">
        <v>284968619</v>
      </c>
      <c r="AK118" s="33">
        <v>61457352</v>
      </c>
      <c r="AL118" s="33">
        <v>14755779</v>
      </c>
      <c r="AM118" s="33">
        <v>14755779</v>
      </c>
      <c r="AN118" s="33">
        <v>6460206</v>
      </c>
      <c r="AO118" s="33">
        <v>1263628</v>
      </c>
      <c r="AP118" s="33">
        <v>5687591</v>
      </c>
      <c r="AQ118" s="33">
        <v>30185</v>
      </c>
      <c r="AR118" s="33">
        <v>0</v>
      </c>
      <c r="AS118" s="33">
        <v>582177</v>
      </c>
      <c r="AT118" s="33">
        <v>375634</v>
      </c>
      <c r="AU118" s="33">
        <v>356358</v>
      </c>
      <c r="AV118" s="33">
        <v>0</v>
      </c>
      <c r="AW118" s="33">
        <v>46701573</v>
      </c>
      <c r="AX118" s="33">
        <v>40919850</v>
      </c>
      <c r="AY118" s="33">
        <v>3247277</v>
      </c>
      <c r="AZ118" s="33">
        <v>1049579</v>
      </c>
      <c r="BA118" s="33">
        <v>0</v>
      </c>
      <c r="BB118" s="33">
        <v>0</v>
      </c>
      <c r="BC118" s="33">
        <v>1245932</v>
      </c>
      <c r="BD118" s="33">
        <v>0</v>
      </c>
      <c r="BE118" s="33">
        <v>238935</v>
      </c>
      <c r="BF118" s="33">
        <v>0</v>
      </c>
      <c r="BG118" s="33">
        <v>0</v>
      </c>
      <c r="BH118" s="33">
        <v>223511267</v>
      </c>
      <c r="BI118" s="33">
        <v>221967088</v>
      </c>
      <c r="BJ118" s="33">
        <v>53873996</v>
      </c>
      <c r="BK118" s="33">
        <v>165145024</v>
      </c>
      <c r="BL118" s="33">
        <v>0</v>
      </c>
      <c r="BM118" s="33">
        <v>0</v>
      </c>
      <c r="BN118" s="33">
        <v>0</v>
      </c>
      <c r="BO118" s="33">
        <v>2948068</v>
      </c>
      <c r="BP118" s="33">
        <v>1544179</v>
      </c>
    </row>
    <row r="119" spans="2:68" x14ac:dyDescent="0.25">
      <c r="B119" s="5" t="s">
        <v>440</v>
      </c>
      <c r="C119" s="5" t="s">
        <v>442</v>
      </c>
      <c r="D119" s="6" t="s">
        <v>441</v>
      </c>
      <c r="E119" s="7" t="s">
        <v>736</v>
      </c>
      <c r="F119" s="8">
        <v>43921</v>
      </c>
      <c r="G119" s="33">
        <v>32592732</v>
      </c>
      <c r="H119" s="33">
        <v>698283</v>
      </c>
      <c r="I119" s="33">
        <v>698283</v>
      </c>
      <c r="J119" s="33">
        <v>631230</v>
      </c>
      <c r="K119" s="33">
        <v>0</v>
      </c>
      <c r="L119" s="33">
        <v>0</v>
      </c>
      <c r="M119" s="33">
        <v>0</v>
      </c>
      <c r="N119" s="33">
        <v>0</v>
      </c>
      <c r="O119" s="33">
        <v>0</v>
      </c>
      <c r="P119" s="33">
        <v>0</v>
      </c>
      <c r="Q119" s="33">
        <v>67053</v>
      </c>
      <c r="R119" s="33">
        <v>0</v>
      </c>
      <c r="S119" s="33">
        <v>31894449</v>
      </c>
      <c r="T119" s="33">
        <v>31892666</v>
      </c>
      <c r="U119" s="33">
        <v>0</v>
      </c>
      <c r="V119" s="33">
        <v>0</v>
      </c>
      <c r="W119" s="33">
        <v>0</v>
      </c>
      <c r="X119" s="33">
        <v>0</v>
      </c>
      <c r="Y119" s="33">
        <v>0</v>
      </c>
      <c r="Z119" s="33">
        <v>0</v>
      </c>
      <c r="AA119" s="33">
        <v>0</v>
      </c>
      <c r="AB119" s="33">
        <v>502</v>
      </c>
      <c r="AC119" s="33">
        <v>0</v>
      </c>
      <c r="AD119" s="33">
        <v>0</v>
      </c>
      <c r="AE119" s="33">
        <v>0</v>
      </c>
      <c r="AF119" s="33">
        <v>0</v>
      </c>
      <c r="AG119" s="33">
        <v>1281</v>
      </c>
      <c r="AH119" s="33">
        <v>0</v>
      </c>
      <c r="AJ119" s="33">
        <v>32592732</v>
      </c>
      <c r="AK119" s="33">
        <v>8444768</v>
      </c>
      <c r="AL119" s="33">
        <v>1415827</v>
      </c>
      <c r="AM119" s="33">
        <v>1415827</v>
      </c>
      <c r="AN119" s="33">
        <v>0</v>
      </c>
      <c r="AO119" s="33">
        <v>0</v>
      </c>
      <c r="AP119" s="33">
        <v>1411085</v>
      </c>
      <c r="AQ119" s="33">
        <v>0</v>
      </c>
      <c r="AR119" s="33">
        <v>0</v>
      </c>
      <c r="AS119" s="33">
        <v>0</v>
      </c>
      <c r="AT119" s="33">
        <v>4742</v>
      </c>
      <c r="AU119" s="33">
        <v>0</v>
      </c>
      <c r="AV119" s="33">
        <v>0</v>
      </c>
      <c r="AW119" s="33">
        <v>7028941</v>
      </c>
      <c r="AX119" s="33">
        <v>0</v>
      </c>
      <c r="AY119" s="33">
        <v>0</v>
      </c>
      <c r="AZ119" s="33">
        <v>0</v>
      </c>
      <c r="BA119" s="33">
        <v>0</v>
      </c>
      <c r="BB119" s="33">
        <v>0</v>
      </c>
      <c r="BC119" s="33">
        <v>7028941</v>
      </c>
      <c r="BD119" s="33">
        <v>0</v>
      </c>
      <c r="BE119" s="33">
        <v>0</v>
      </c>
      <c r="BF119" s="33">
        <v>0</v>
      </c>
      <c r="BG119" s="33">
        <v>0</v>
      </c>
      <c r="BH119" s="33">
        <v>24147964</v>
      </c>
      <c r="BI119" s="33">
        <v>24147964</v>
      </c>
      <c r="BJ119" s="33">
        <v>2032253</v>
      </c>
      <c r="BK119" s="33">
        <v>1592890</v>
      </c>
      <c r="BL119" s="33">
        <v>0</v>
      </c>
      <c r="BM119" s="33">
        <v>0</v>
      </c>
      <c r="BN119" s="33">
        <v>0</v>
      </c>
      <c r="BO119" s="33">
        <v>20522821</v>
      </c>
      <c r="BP119" s="33">
        <v>0</v>
      </c>
    </row>
    <row r="120" spans="2:68" x14ac:dyDescent="0.25">
      <c r="B120" s="5" t="s">
        <v>446</v>
      </c>
      <c r="C120" s="5" t="s">
        <v>26</v>
      </c>
      <c r="D120" s="6" t="s">
        <v>59</v>
      </c>
      <c r="E120" s="7" t="s">
        <v>733</v>
      </c>
      <c r="F120" s="8">
        <v>43921</v>
      </c>
      <c r="G120" s="33">
        <v>344674293.60000002</v>
      </c>
      <c r="H120" s="33">
        <v>8070316.7999999998</v>
      </c>
      <c r="I120" s="33">
        <v>5220824.7</v>
      </c>
      <c r="J120" s="33">
        <v>5056642.5</v>
      </c>
      <c r="K120" s="33">
        <v>0</v>
      </c>
      <c r="L120" s="33">
        <v>121020.9</v>
      </c>
      <c r="M120" s="33">
        <v>43161.3</v>
      </c>
      <c r="N120" s="33">
        <v>0</v>
      </c>
      <c r="O120" s="33">
        <v>0</v>
      </c>
      <c r="P120" s="33">
        <v>0</v>
      </c>
      <c r="Q120" s="33">
        <v>0</v>
      </c>
      <c r="R120" s="33">
        <v>2849492.1</v>
      </c>
      <c r="S120" s="33">
        <v>336603976.80000001</v>
      </c>
      <c r="T120" s="33">
        <v>0</v>
      </c>
      <c r="U120" s="33">
        <v>8120248.5</v>
      </c>
      <c r="V120" s="33">
        <v>0</v>
      </c>
      <c r="W120" s="33">
        <v>0</v>
      </c>
      <c r="X120" s="33">
        <v>0</v>
      </c>
      <c r="Y120" s="33">
        <v>326998471.80000001</v>
      </c>
      <c r="Z120" s="33">
        <v>0</v>
      </c>
      <c r="AA120" s="33">
        <v>0</v>
      </c>
      <c r="AB120" s="33">
        <v>1692.6</v>
      </c>
      <c r="AC120" s="33">
        <v>0</v>
      </c>
      <c r="AD120" s="33">
        <v>0</v>
      </c>
      <c r="AE120" s="33">
        <v>0</v>
      </c>
      <c r="AF120" s="33">
        <v>0</v>
      </c>
      <c r="AG120" s="33">
        <v>1483563.9</v>
      </c>
      <c r="AH120" s="33">
        <v>0</v>
      </c>
      <c r="AJ120" s="33">
        <v>344674293.60000002</v>
      </c>
      <c r="AK120" s="33">
        <v>17211203.100000001</v>
      </c>
      <c r="AL120" s="33">
        <v>369833.1</v>
      </c>
      <c r="AM120" s="33">
        <v>369833.1</v>
      </c>
      <c r="AN120" s="33">
        <v>4231.5</v>
      </c>
      <c r="AO120" s="33">
        <v>0</v>
      </c>
      <c r="AP120" s="33">
        <v>83783.7</v>
      </c>
      <c r="AQ120" s="33">
        <v>100709.7</v>
      </c>
      <c r="AR120" s="33">
        <v>164182.20000000001</v>
      </c>
      <c r="AS120" s="33">
        <v>0</v>
      </c>
      <c r="AT120" s="33">
        <v>16926</v>
      </c>
      <c r="AU120" s="33">
        <v>0</v>
      </c>
      <c r="AV120" s="33">
        <v>0</v>
      </c>
      <c r="AW120" s="33">
        <v>16841370</v>
      </c>
      <c r="AX120" s="33">
        <v>8721121.5</v>
      </c>
      <c r="AY120" s="33">
        <v>0</v>
      </c>
      <c r="AZ120" s="33">
        <v>0</v>
      </c>
      <c r="BA120" s="33">
        <v>0</v>
      </c>
      <c r="BB120" s="33">
        <v>8116017</v>
      </c>
      <c r="BC120" s="33"/>
      <c r="BD120" s="33">
        <v>0</v>
      </c>
      <c r="BE120" s="33">
        <v>0</v>
      </c>
      <c r="BF120" s="33">
        <v>4231.5</v>
      </c>
      <c r="BG120" s="33"/>
      <c r="BH120" s="33">
        <v>327463090.5</v>
      </c>
      <c r="BI120" s="33">
        <v>327463090.5</v>
      </c>
      <c r="BJ120" s="33">
        <v>604628033.10000002</v>
      </c>
      <c r="BK120" s="33">
        <v>-155291818.5</v>
      </c>
      <c r="BL120" s="33">
        <v>16937001.899999999</v>
      </c>
      <c r="BM120" s="33">
        <v>0</v>
      </c>
      <c r="BN120" s="33">
        <v>0</v>
      </c>
      <c r="BO120" s="33">
        <v>-138810126</v>
      </c>
      <c r="BP120" s="33">
        <v>0</v>
      </c>
    </row>
    <row r="121" spans="2:68" x14ac:dyDescent="0.25">
      <c r="B121" s="5" t="s">
        <v>447</v>
      </c>
      <c r="C121" s="5" t="s">
        <v>449</v>
      </c>
      <c r="D121" s="6" t="s">
        <v>448</v>
      </c>
      <c r="E121" s="7" t="s">
        <v>733</v>
      </c>
      <c r="F121" s="8">
        <v>43921</v>
      </c>
      <c r="G121" s="33">
        <v>62508375</v>
      </c>
      <c r="H121" s="33">
        <v>21623747</v>
      </c>
      <c r="I121" s="33">
        <v>21558077</v>
      </c>
      <c r="J121" s="33">
        <v>9455364</v>
      </c>
      <c r="K121" s="33">
        <v>2100</v>
      </c>
      <c r="L121" s="33">
        <v>476790</v>
      </c>
      <c r="M121" s="33">
        <v>6843890</v>
      </c>
      <c r="N121" s="33">
        <v>3678</v>
      </c>
      <c r="O121" s="33">
        <v>3638755</v>
      </c>
      <c r="P121" s="33">
        <v>0</v>
      </c>
      <c r="Q121" s="33">
        <v>1137500</v>
      </c>
      <c r="R121" s="33">
        <v>65670</v>
      </c>
      <c r="S121" s="33">
        <v>40884628</v>
      </c>
      <c r="T121" s="33">
        <v>500</v>
      </c>
      <c r="U121" s="33">
        <v>506878</v>
      </c>
      <c r="V121" s="33">
        <v>0</v>
      </c>
      <c r="W121" s="33">
        <v>0</v>
      </c>
      <c r="X121" s="33">
        <v>868745</v>
      </c>
      <c r="Y121" s="33">
        <v>13116963</v>
      </c>
      <c r="Z121" s="33">
        <v>47080</v>
      </c>
      <c r="AA121" s="33">
        <v>142844</v>
      </c>
      <c r="AB121" s="33">
        <v>25013303</v>
      </c>
      <c r="AC121" s="33">
        <v>60316</v>
      </c>
      <c r="AD121" s="33">
        <v>0</v>
      </c>
      <c r="AE121" s="33">
        <v>0</v>
      </c>
      <c r="AF121" s="33">
        <v>0</v>
      </c>
      <c r="AG121" s="33">
        <v>1127999</v>
      </c>
      <c r="AH121" s="33">
        <v>0</v>
      </c>
      <c r="AJ121" s="33">
        <v>62508375</v>
      </c>
      <c r="AK121" s="33">
        <v>22882803</v>
      </c>
      <c r="AL121" s="33">
        <v>9119382</v>
      </c>
      <c r="AM121" s="33">
        <v>9119382</v>
      </c>
      <c r="AN121" s="33">
        <v>354237</v>
      </c>
      <c r="AO121" s="33">
        <v>0</v>
      </c>
      <c r="AP121" s="33">
        <v>3980915</v>
      </c>
      <c r="AQ121" s="33">
        <v>0</v>
      </c>
      <c r="AR121" s="33">
        <v>2582260</v>
      </c>
      <c r="AS121" s="33">
        <v>760272</v>
      </c>
      <c r="AT121" s="33">
        <v>738197</v>
      </c>
      <c r="AU121" s="33">
        <v>703501</v>
      </c>
      <c r="AV121" s="33">
        <v>0</v>
      </c>
      <c r="AW121" s="33">
        <v>13763421</v>
      </c>
      <c r="AX121" s="33">
        <v>10978199</v>
      </c>
      <c r="AY121" s="33">
        <v>0</v>
      </c>
      <c r="AZ121" s="33">
        <v>0</v>
      </c>
      <c r="BA121" s="33">
        <v>28201</v>
      </c>
      <c r="BB121" s="33">
        <v>2757021</v>
      </c>
      <c r="BC121" s="33">
        <v>0</v>
      </c>
      <c r="BD121" s="33">
        <v>0</v>
      </c>
      <c r="BE121" s="33">
        <v>0</v>
      </c>
      <c r="BF121" s="33">
        <v>0</v>
      </c>
      <c r="BG121" s="33">
        <v>0</v>
      </c>
      <c r="BH121" s="33">
        <v>39625572</v>
      </c>
      <c r="BI121" s="33">
        <v>37656999</v>
      </c>
      <c r="BJ121" s="33">
        <v>3657136</v>
      </c>
      <c r="BK121" s="33">
        <v>33913769</v>
      </c>
      <c r="BL121" s="33">
        <v>0</v>
      </c>
      <c r="BM121" s="33">
        <v>0</v>
      </c>
      <c r="BN121" s="33">
        <v>0</v>
      </c>
      <c r="BO121" s="33">
        <v>86094</v>
      </c>
      <c r="BP121" s="33">
        <v>1968573</v>
      </c>
    </row>
    <row r="122" spans="2:68" x14ac:dyDescent="0.25">
      <c r="B122" s="5" t="s">
        <v>450</v>
      </c>
      <c r="C122" s="5" t="s">
        <v>7</v>
      </c>
      <c r="D122" s="6" t="s">
        <v>39</v>
      </c>
      <c r="E122" s="7" t="s">
        <v>728</v>
      </c>
      <c r="F122" s="8">
        <v>43921</v>
      </c>
      <c r="G122" s="33">
        <v>14793744611.104</v>
      </c>
      <c r="H122" s="33">
        <v>2968059576.3000002</v>
      </c>
      <c r="I122" s="33">
        <v>2573986751.6999998</v>
      </c>
      <c r="J122" s="33">
        <v>1278588347.4000001</v>
      </c>
      <c r="K122" s="33">
        <v>222602289</v>
      </c>
      <c r="L122" s="33">
        <v>209554035.59999999</v>
      </c>
      <c r="M122" s="33">
        <v>490779525.60000002</v>
      </c>
      <c r="N122" s="33">
        <v>17751142.5</v>
      </c>
      <c r="O122" s="33">
        <v>305030216.39999998</v>
      </c>
      <c r="P122" s="33">
        <v>0</v>
      </c>
      <c r="Q122" s="33">
        <v>49681195.200000003</v>
      </c>
      <c r="R122" s="33">
        <v>394072824.60000002</v>
      </c>
      <c r="S122" s="33">
        <v>11825685034.799999</v>
      </c>
      <c r="T122" s="33">
        <v>34643290.5</v>
      </c>
      <c r="U122" s="33">
        <v>149193380.69999999</v>
      </c>
      <c r="V122" s="33">
        <v>4270429.8</v>
      </c>
      <c r="W122" s="33">
        <v>0</v>
      </c>
      <c r="X122" s="33">
        <v>0</v>
      </c>
      <c r="Y122" s="33">
        <v>0</v>
      </c>
      <c r="Z122" s="33">
        <v>960107885.10000002</v>
      </c>
      <c r="AA122" s="33">
        <v>0</v>
      </c>
      <c r="AB122" s="33">
        <v>10662764739.903999</v>
      </c>
      <c r="AC122" s="33">
        <v>0</v>
      </c>
      <c r="AD122" s="33">
        <v>0</v>
      </c>
      <c r="AE122" s="33">
        <v>0</v>
      </c>
      <c r="AF122" s="33">
        <v>0</v>
      </c>
      <c r="AG122" s="33">
        <v>14705308.800000001</v>
      </c>
      <c r="AH122" s="33">
        <v>0</v>
      </c>
      <c r="AJ122" s="33">
        <v>14793744611.104</v>
      </c>
      <c r="AK122" s="33">
        <v>14725188387.007999</v>
      </c>
      <c r="AL122" s="33">
        <v>5332734334.1999998</v>
      </c>
      <c r="AM122" s="33">
        <v>5332734334.1999998</v>
      </c>
      <c r="AN122" s="33">
        <v>1791235418.7</v>
      </c>
      <c r="AO122" s="33">
        <v>0</v>
      </c>
      <c r="AP122" s="33">
        <v>1676156391</v>
      </c>
      <c r="AQ122" s="33">
        <v>1310072.3999999999</v>
      </c>
      <c r="AR122" s="33">
        <v>9288988.8000000007</v>
      </c>
      <c r="AS122" s="33">
        <v>2479659</v>
      </c>
      <c r="AT122" s="33">
        <v>0</v>
      </c>
      <c r="AU122" s="33">
        <v>1852263804.3</v>
      </c>
      <c r="AV122" s="33">
        <v>0</v>
      </c>
      <c r="AW122" s="33">
        <v>9392454052.7999992</v>
      </c>
      <c r="AX122" s="33">
        <v>7373111163.6000004</v>
      </c>
      <c r="AY122" s="33">
        <v>0</v>
      </c>
      <c r="AZ122" s="33">
        <v>540974424.89999998</v>
      </c>
      <c r="BA122" s="33">
        <v>0</v>
      </c>
      <c r="BB122" s="33">
        <v>244981846.19999999</v>
      </c>
      <c r="BC122" s="33">
        <v>488341335.30000001</v>
      </c>
      <c r="BD122" s="33">
        <v>0</v>
      </c>
      <c r="BE122" s="33">
        <v>69472767</v>
      </c>
      <c r="BF122" s="33">
        <v>675572515.79999995</v>
      </c>
      <c r="BG122" s="33">
        <v>0</v>
      </c>
      <c r="BH122" s="33">
        <v>68556224.099999994</v>
      </c>
      <c r="BI122" s="33">
        <v>69735120</v>
      </c>
      <c r="BJ122" s="33">
        <v>2662684069.5</v>
      </c>
      <c r="BK122" s="33">
        <v>-1496233857.3</v>
      </c>
      <c r="BL122" s="33">
        <v>0</v>
      </c>
      <c r="BM122" s="33">
        <v>-150641.4</v>
      </c>
      <c r="BN122" s="33">
        <v>0</v>
      </c>
      <c r="BO122" s="33">
        <v>-1096564450.8</v>
      </c>
      <c r="BP122" s="33">
        <v>-1178895.8999999999</v>
      </c>
    </row>
    <row r="123" spans="2:68" x14ac:dyDescent="0.25">
      <c r="B123" s="5" t="s">
        <v>451</v>
      </c>
      <c r="C123" s="5" t="s">
        <v>453</v>
      </c>
      <c r="D123" s="6" t="s">
        <v>452</v>
      </c>
      <c r="E123" s="7" t="s">
        <v>730</v>
      </c>
      <c r="F123" s="8">
        <v>41364</v>
      </c>
      <c r="G123" s="33">
        <v>11758553</v>
      </c>
      <c r="H123" s="33">
        <v>47817</v>
      </c>
      <c r="I123" s="33">
        <v>47817</v>
      </c>
      <c r="J123" s="33">
        <v>928</v>
      </c>
      <c r="K123" s="33">
        <v>0</v>
      </c>
      <c r="L123" s="33">
        <v>0</v>
      </c>
      <c r="M123" s="33">
        <v>27</v>
      </c>
      <c r="N123" s="33">
        <v>0</v>
      </c>
      <c r="O123" s="33">
        <v>0</v>
      </c>
      <c r="P123" s="33">
        <v>0</v>
      </c>
      <c r="Q123" s="33">
        <v>46862</v>
      </c>
      <c r="R123" s="33">
        <v>0</v>
      </c>
      <c r="S123" s="33">
        <v>11710736</v>
      </c>
      <c r="T123" s="33">
        <v>0</v>
      </c>
      <c r="U123" s="33">
        <v>0</v>
      </c>
      <c r="V123" s="33">
        <v>0</v>
      </c>
      <c r="W123" s="33">
        <v>0</v>
      </c>
      <c r="X123" s="33">
        <v>0</v>
      </c>
      <c r="Y123" s="33">
        <v>0</v>
      </c>
      <c r="Z123" s="33">
        <v>0</v>
      </c>
      <c r="AA123" s="33">
        <v>0</v>
      </c>
      <c r="AB123" s="33">
        <v>11710736</v>
      </c>
      <c r="AC123" s="33">
        <v>0</v>
      </c>
      <c r="AD123" s="33">
        <v>0</v>
      </c>
      <c r="AE123" s="33"/>
      <c r="AF123" s="33">
        <v>0</v>
      </c>
      <c r="AG123" s="33">
        <v>0</v>
      </c>
      <c r="AH123" s="33">
        <v>0</v>
      </c>
      <c r="AJ123" s="33">
        <v>11758553</v>
      </c>
      <c r="AK123" s="33">
        <v>581382</v>
      </c>
      <c r="AL123" s="33">
        <v>446525</v>
      </c>
      <c r="AM123" s="33">
        <v>446525</v>
      </c>
      <c r="AN123" s="33">
        <v>0</v>
      </c>
      <c r="AO123" s="33"/>
      <c r="AP123" s="33">
        <v>7039</v>
      </c>
      <c r="AQ123" s="33">
        <v>375296</v>
      </c>
      <c r="AR123" s="33">
        <v>64190</v>
      </c>
      <c r="AS123" s="33">
        <v>0</v>
      </c>
      <c r="AT123" s="33">
        <v>0</v>
      </c>
      <c r="AU123" s="33">
        <v>0</v>
      </c>
      <c r="AV123" s="33">
        <v>0</v>
      </c>
      <c r="AW123" s="33">
        <v>134857</v>
      </c>
      <c r="AX123" s="33">
        <v>0</v>
      </c>
      <c r="AY123" s="33"/>
      <c r="AZ123" s="33">
        <v>0</v>
      </c>
      <c r="BA123" s="33">
        <v>9101</v>
      </c>
      <c r="BB123" s="33">
        <v>0</v>
      </c>
      <c r="BC123" s="33">
        <v>125756</v>
      </c>
      <c r="BD123" s="33">
        <v>0</v>
      </c>
      <c r="BE123" s="33">
        <v>0</v>
      </c>
      <c r="BF123" s="33">
        <v>0</v>
      </c>
      <c r="BG123" s="33">
        <v>0</v>
      </c>
      <c r="BH123" s="33">
        <v>11177171</v>
      </c>
      <c r="BI123" s="33">
        <v>11177171</v>
      </c>
      <c r="BJ123" s="33">
        <v>5352272</v>
      </c>
      <c r="BK123" s="33">
        <v>-983174</v>
      </c>
      <c r="BL123" s="33">
        <v>0</v>
      </c>
      <c r="BM123" s="33">
        <v>0</v>
      </c>
      <c r="BN123" s="33">
        <v>0</v>
      </c>
      <c r="BO123" s="33">
        <v>6808073</v>
      </c>
      <c r="BP123" s="33">
        <v>0</v>
      </c>
    </row>
    <row r="124" spans="2:68" x14ac:dyDescent="0.25">
      <c r="B124" s="5" t="s">
        <v>457</v>
      </c>
      <c r="C124" s="5" t="s">
        <v>459</v>
      </c>
      <c r="D124" s="6" t="s">
        <v>458</v>
      </c>
      <c r="E124" s="7" t="s">
        <v>729</v>
      </c>
      <c r="F124" s="8">
        <v>43921</v>
      </c>
      <c r="G124" s="33">
        <v>1007711413.8</v>
      </c>
      <c r="H124" s="33">
        <v>535531023.30000001</v>
      </c>
      <c r="I124" s="33">
        <v>232071539.69999999</v>
      </c>
      <c r="J124" s="33">
        <v>14850026.1</v>
      </c>
      <c r="K124" s="33">
        <v>14844948.300000001</v>
      </c>
      <c r="L124" s="33">
        <v>2122520.4</v>
      </c>
      <c r="M124" s="33">
        <v>60577307.700000003</v>
      </c>
      <c r="N124" s="33">
        <v>846.3</v>
      </c>
      <c r="O124" s="33">
        <v>71755238.099999994</v>
      </c>
      <c r="P124" s="33">
        <v>5814081</v>
      </c>
      <c r="Q124" s="33">
        <v>62106571.799999997</v>
      </c>
      <c r="R124" s="33">
        <v>303459483.60000002</v>
      </c>
      <c r="S124" s="33">
        <v>472180390.5</v>
      </c>
      <c r="T124" s="33">
        <v>2298550.7999999998</v>
      </c>
      <c r="U124" s="33">
        <v>2444114.4</v>
      </c>
      <c r="V124" s="33">
        <v>0</v>
      </c>
      <c r="W124" s="33">
        <v>0</v>
      </c>
      <c r="X124" s="33">
        <v>0</v>
      </c>
      <c r="Y124" s="33">
        <v>143871</v>
      </c>
      <c r="Z124" s="33">
        <v>203112</v>
      </c>
      <c r="AA124" s="33">
        <v>0</v>
      </c>
      <c r="AB124" s="33">
        <v>266587038.90000001</v>
      </c>
      <c r="AC124" s="33">
        <v>55047583.5</v>
      </c>
      <c r="AD124" s="33">
        <v>0</v>
      </c>
      <c r="AE124" s="33">
        <v>17662281</v>
      </c>
      <c r="AF124" s="33">
        <v>0</v>
      </c>
      <c r="AG124" s="33">
        <v>127793838.90000001</v>
      </c>
      <c r="AH124" s="33">
        <v>0</v>
      </c>
      <c r="AJ124" s="33">
        <v>1007711413.8</v>
      </c>
      <c r="AK124" s="33">
        <v>477965697.30000001</v>
      </c>
      <c r="AL124" s="33">
        <v>228797205</v>
      </c>
      <c r="AM124" s="33">
        <v>227956829.09999999</v>
      </c>
      <c r="AN124" s="33">
        <v>180639349.80000001</v>
      </c>
      <c r="AO124" s="33">
        <v>4020771.3</v>
      </c>
      <c r="AP124" s="33">
        <v>39879348.600000001</v>
      </c>
      <c r="AQ124" s="33">
        <v>0</v>
      </c>
      <c r="AR124" s="33">
        <v>2747089.8</v>
      </c>
      <c r="AS124" s="33">
        <v>215806.5</v>
      </c>
      <c r="AT124" s="33">
        <v>358831.2</v>
      </c>
      <c r="AU124" s="33">
        <v>95631.9</v>
      </c>
      <c r="AV124" s="33">
        <v>840375.9</v>
      </c>
      <c r="AW124" s="33">
        <v>249168492.30000001</v>
      </c>
      <c r="AX124" s="33">
        <v>219515832.90000001</v>
      </c>
      <c r="AY124" s="33">
        <v>12107167.800000001</v>
      </c>
      <c r="AZ124" s="33">
        <v>74474.399999999994</v>
      </c>
      <c r="BA124" s="33">
        <v>0</v>
      </c>
      <c r="BB124" s="33">
        <v>0</v>
      </c>
      <c r="BC124" s="33">
        <v>14673149.4</v>
      </c>
      <c r="BD124" s="33">
        <v>0</v>
      </c>
      <c r="BE124" s="33">
        <v>2785173.3</v>
      </c>
      <c r="BF124" s="33">
        <v>12694.5</v>
      </c>
      <c r="BG124" s="33">
        <v>0</v>
      </c>
      <c r="BH124" s="33">
        <v>529745716.5</v>
      </c>
      <c r="BI124" s="33">
        <v>529745716.5</v>
      </c>
      <c r="BJ124" s="33">
        <v>837066020.70000005</v>
      </c>
      <c r="BK124" s="33">
        <v>-226705151.40000001</v>
      </c>
      <c r="BL124" s="33">
        <v>0</v>
      </c>
      <c r="BM124" s="33">
        <v>0</v>
      </c>
      <c r="BN124" s="33">
        <v>0</v>
      </c>
      <c r="BO124" s="33">
        <v>-80615152.799999997</v>
      </c>
      <c r="BP124" s="33">
        <v>0</v>
      </c>
    </row>
    <row r="125" spans="2:68" x14ac:dyDescent="0.25">
      <c r="B125" s="5" t="s">
        <v>460</v>
      </c>
      <c r="C125" s="5" t="s">
        <v>27</v>
      </c>
      <c r="D125" s="6" t="s">
        <v>60</v>
      </c>
      <c r="E125" s="7" t="s">
        <v>733</v>
      </c>
      <c r="F125" s="8">
        <v>43921</v>
      </c>
      <c r="G125" s="33">
        <v>388527461</v>
      </c>
      <c r="H125" s="33">
        <v>108151881</v>
      </c>
      <c r="I125" s="33">
        <v>108151881</v>
      </c>
      <c r="J125" s="33">
        <v>39439190</v>
      </c>
      <c r="K125" s="33">
        <v>0</v>
      </c>
      <c r="L125" s="33">
        <v>2094923</v>
      </c>
      <c r="M125" s="33">
        <v>43299998</v>
      </c>
      <c r="N125" s="33">
        <v>320226</v>
      </c>
      <c r="O125" s="33">
        <v>19086582</v>
      </c>
      <c r="P125" s="33">
        <v>0</v>
      </c>
      <c r="Q125" s="33">
        <v>3910962</v>
      </c>
      <c r="R125" s="33">
        <v>0</v>
      </c>
      <c r="S125" s="33">
        <v>280375580</v>
      </c>
      <c r="T125" s="33">
        <v>1078734</v>
      </c>
      <c r="U125" s="33">
        <v>411082</v>
      </c>
      <c r="V125" s="33">
        <v>0</v>
      </c>
      <c r="W125" s="33">
        <v>10188322</v>
      </c>
      <c r="X125" s="33">
        <v>0</v>
      </c>
      <c r="Y125" s="33">
        <v>2340587</v>
      </c>
      <c r="Z125" s="33">
        <v>16955328</v>
      </c>
      <c r="AA125" s="33">
        <v>49958968</v>
      </c>
      <c r="AB125" s="33">
        <v>182556239</v>
      </c>
      <c r="AC125" s="33">
        <v>0</v>
      </c>
      <c r="AD125" s="33">
        <v>0</v>
      </c>
      <c r="AE125" s="33">
        <v>16554443</v>
      </c>
      <c r="AF125" s="33">
        <v>173744</v>
      </c>
      <c r="AG125" s="33">
        <v>158133</v>
      </c>
      <c r="AH125" s="33">
        <v>0</v>
      </c>
      <c r="AJ125" s="33">
        <v>388527461</v>
      </c>
      <c r="AK125" s="33">
        <v>187766133</v>
      </c>
      <c r="AL125" s="33">
        <v>69119782</v>
      </c>
      <c r="AM125" s="33">
        <v>69119782</v>
      </c>
      <c r="AN125" s="33">
        <v>15715070</v>
      </c>
      <c r="AO125" s="33">
        <v>3480611</v>
      </c>
      <c r="AP125" s="33">
        <v>45817643</v>
      </c>
      <c r="AQ125" s="33">
        <v>160408</v>
      </c>
      <c r="AR125" s="33">
        <v>264154</v>
      </c>
      <c r="AS125" s="33">
        <v>422107</v>
      </c>
      <c r="AT125" s="33">
        <v>1739555</v>
      </c>
      <c r="AU125" s="33">
        <v>1520234</v>
      </c>
      <c r="AV125" s="33">
        <v>0</v>
      </c>
      <c r="AW125" s="33">
        <v>118646351</v>
      </c>
      <c r="AX125" s="33">
        <v>83739782</v>
      </c>
      <c r="AY125" s="33">
        <v>11582088</v>
      </c>
      <c r="AZ125" s="33">
        <v>23932</v>
      </c>
      <c r="BA125" s="33">
        <v>0</v>
      </c>
      <c r="BB125" s="33">
        <v>7025301</v>
      </c>
      <c r="BC125" s="33">
        <v>13371492</v>
      </c>
      <c r="BD125" s="33">
        <v>0</v>
      </c>
      <c r="BE125" s="33">
        <v>2903756</v>
      </c>
      <c r="BF125" s="33">
        <v>0</v>
      </c>
      <c r="BG125" s="33">
        <v>0</v>
      </c>
      <c r="BH125" s="33">
        <v>200761328</v>
      </c>
      <c r="BI125" s="33">
        <v>200761328</v>
      </c>
      <c r="BJ125" s="33">
        <v>201972502</v>
      </c>
      <c r="BK125" s="33">
        <v>10862446</v>
      </c>
      <c r="BL125" s="33">
        <v>0</v>
      </c>
      <c r="BM125" s="33">
        <v>0</v>
      </c>
      <c r="BN125" s="33">
        <v>0</v>
      </c>
      <c r="BO125" s="33">
        <v>-12073620</v>
      </c>
      <c r="BP125" s="33">
        <v>0</v>
      </c>
    </row>
    <row r="126" spans="2:68" x14ac:dyDescent="0.25">
      <c r="B126" s="5" t="s">
        <v>464</v>
      </c>
      <c r="C126" s="5" t="s">
        <v>466</v>
      </c>
      <c r="D126" s="6" t="s">
        <v>465</v>
      </c>
      <c r="E126" s="7" t="s">
        <v>733</v>
      </c>
      <c r="F126" s="8">
        <v>43921</v>
      </c>
      <c r="G126" s="33">
        <v>1075966355.0999999</v>
      </c>
      <c r="H126" s="33">
        <v>593456026.79999995</v>
      </c>
      <c r="I126" s="33">
        <v>593456026.79999995</v>
      </c>
      <c r="J126" s="33">
        <v>115712060.09999999</v>
      </c>
      <c r="K126" s="33">
        <v>28774.2</v>
      </c>
      <c r="L126" s="33">
        <v>5787845.7000000002</v>
      </c>
      <c r="M126" s="33">
        <v>146628245.40000001</v>
      </c>
      <c r="N126" s="33">
        <v>22850.1</v>
      </c>
      <c r="O126" s="33">
        <v>307049488.19999999</v>
      </c>
      <c r="P126" s="33">
        <v>658421.4</v>
      </c>
      <c r="Q126" s="33">
        <v>17568341.699999999</v>
      </c>
      <c r="R126" s="33">
        <v>0</v>
      </c>
      <c r="S126" s="33">
        <v>482510328.30000001</v>
      </c>
      <c r="T126" s="33">
        <v>225962.1</v>
      </c>
      <c r="U126" s="33">
        <v>20311.2</v>
      </c>
      <c r="V126" s="33">
        <v>40622.400000000001</v>
      </c>
      <c r="W126" s="33">
        <v>72605769.599999994</v>
      </c>
      <c r="X126" s="33">
        <v>0</v>
      </c>
      <c r="Y126" s="33">
        <v>0</v>
      </c>
      <c r="Z126" s="33">
        <v>3551074.8</v>
      </c>
      <c r="AA126" s="33">
        <v>0</v>
      </c>
      <c r="AB126" s="33">
        <v>391142087.69999999</v>
      </c>
      <c r="AC126" s="33">
        <v>0</v>
      </c>
      <c r="AD126" s="33">
        <v>0</v>
      </c>
      <c r="AE126" s="33">
        <v>0</v>
      </c>
      <c r="AF126" s="33">
        <v>0</v>
      </c>
      <c r="AG126" s="33">
        <v>14924500.5</v>
      </c>
      <c r="AH126" s="33">
        <v>0</v>
      </c>
      <c r="AJ126" s="33">
        <v>1075966355.0999999</v>
      </c>
      <c r="AK126" s="33">
        <v>457035852</v>
      </c>
      <c r="AL126" s="33">
        <v>157451576.09999999</v>
      </c>
      <c r="AM126" s="33">
        <v>157451576.09999999</v>
      </c>
      <c r="AN126" s="33">
        <v>3662786.4</v>
      </c>
      <c r="AO126" s="33">
        <v>0</v>
      </c>
      <c r="AP126" s="33">
        <v>104313245.40000001</v>
      </c>
      <c r="AQ126" s="33">
        <v>0</v>
      </c>
      <c r="AR126" s="33">
        <v>0</v>
      </c>
      <c r="AS126" s="33">
        <v>12988166.1</v>
      </c>
      <c r="AT126" s="33">
        <v>11512218.9</v>
      </c>
      <c r="AU126" s="33">
        <v>24975159.300000001</v>
      </c>
      <c r="AV126" s="33">
        <v>0</v>
      </c>
      <c r="AW126" s="33">
        <v>299584275.89999998</v>
      </c>
      <c r="AX126" s="33">
        <v>207867359.69999999</v>
      </c>
      <c r="AY126" s="33">
        <v>0</v>
      </c>
      <c r="AZ126" s="33">
        <v>2075973.9</v>
      </c>
      <c r="BA126" s="33">
        <v>0</v>
      </c>
      <c r="BB126" s="33">
        <v>341905.2</v>
      </c>
      <c r="BC126" s="33">
        <v>74588650.5</v>
      </c>
      <c r="BD126" s="33">
        <v>0</v>
      </c>
      <c r="BE126" s="33">
        <v>14710386.6</v>
      </c>
      <c r="BF126" s="33">
        <v>0</v>
      </c>
      <c r="BG126" s="33">
        <v>0</v>
      </c>
      <c r="BH126" s="33">
        <v>618930503.10000002</v>
      </c>
      <c r="BI126" s="33">
        <v>617892939.29999995</v>
      </c>
      <c r="BJ126" s="33">
        <v>424801977.60000002</v>
      </c>
      <c r="BK126" s="33">
        <v>215468826.30000001</v>
      </c>
      <c r="BL126" s="33">
        <v>0</v>
      </c>
      <c r="BM126" s="33">
        <v>0</v>
      </c>
      <c r="BN126" s="33">
        <v>0</v>
      </c>
      <c r="BO126" s="33">
        <v>-22377864.600000001</v>
      </c>
      <c r="BP126" s="33">
        <v>1037563.8</v>
      </c>
    </row>
    <row r="127" spans="2:68" x14ac:dyDescent="0.25">
      <c r="B127" s="5" t="s">
        <v>467</v>
      </c>
      <c r="C127" s="5" t="s">
        <v>469</v>
      </c>
      <c r="D127" s="6" t="s">
        <v>468</v>
      </c>
      <c r="E127" s="7" t="s">
        <v>733</v>
      </c>
      <c r="F127" s="8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  <c r="BO127" s="33"/>
      <c r="BP127" s="33"/>
    </row>
    <row r="128" spans="2:68" x14ac:dyDescent="0.25">
      <c r="B128" s="5" t="s">
        <v>470</v>
      </c>
      <c r="C128" s="5" t="s">
        <v>472</v>
      </c>
      <c r="D128" s="6" t="s">
        <v>471</v>
      </c>
      <c r="E128" s="7" t="s">
        <v>733</v>
      </c>
      <c r="F128" s="8">
        <v>43921</v>
      </c>
      <c r="G128" s="33">
        <v>18938610</v>
      </c>
      <c r="H128" s="33">
        <v>2513099</v>
      </c>
      <c r="I128" s="33">
        <v>2513099</v>
      </c>
      <c r="J128" s="33">
        <v>716710</v>
      </c>
      <c r="K128" s="33">
        <v>111854</v>
      </c>
      <c r="L128" s="33">
        <v>0</v>
      </c>
      <c r="M128" s="33">
        <v>1412042</v>
      </c>
      <c r="N128" s="33">
        <v>272493</v>
      </c>
      <c r="O128" s="33">
        <v>0</v>
      </c>
      <c r="P128" s="33">
        <v>0</v>
      </c>
      <c r="Q128" s="33">
        <v>0</v>
      </c>
      <c r="R128" s="33">
        <v>0</v>
      </c>
      <c r="S128" s="33">
        <v>16425511</v>
      </c>
      <c r="T128" s="33">
        <v>0</v>
      </c>
      <c r="U128" s="33">
        <v>0</v>
      </c>
      <c r="V128" s="33">
        <v>0</v>
      </c>
      <c r="W128" s="33">
        <v>0</v>
      </c>
      <c r="X128" s="33">
        <v>0</v>
      </c>
      <c r="Y128" s="33">
        <v>0</v>
      </c>
      <c r="Z128" s="33">
        <v>0</v>
      </c>
      <c r="AA128" s="33">
        <v>0</v>
      </c>
      <c r="AB128" s="33">
        <v>15340434</v>
      </c>
      <c r="AC128" s="33">
        <v>0</v>
      </c>
      <c r="AD128" s="33">
        <v>0</v>
      </c>
      <c r="AE128" s="33">
        <v>0</v>
      </c>
      <c r="AF128" s="33">
        <v>0</v>
      </c>
      <c r="AG128" s="33">
        <v>1085077</v>
      </c>
      <c r="AH128" s="33">
        <v>0</v>
      </c>
      <c r="AJ128" s="33">
        <v>18938610</v>
      </c>
      <c r="AK128" s="33">
        <v>1126126</v>
      </c>
      <c r="AL128" s="33">
        <v>1126126</v>
      </c>
      <c r="AM128" s="33">
        <v>1126126</v>
      </c>
      <c r="AN128" s="33">
        <v>195759</v>
      </c>
      <c r="AO128" s="33">
        <v>0</v>
      </c>
      <c r="AP128" s="33">
        <v>828642</v>
      </c>
      <c r="AQ128" s="33">
        <v>4173</v>
      </c>
      <c r="AR128" s="33">
        <v>0</v>
      </c>
      <c r="AS128" s="33">
        <v>97552</v>
      </c>
      <c r="AT128" s="33">
        <v>0</v>
      </c>
      <c r="AU128" s="33">
        <v>0</v>
      </c>
      <c r="AV128" s="33">
        <v>0</v>
      </c>
      <c r="AW128" s="33">
        <v>0</v>
      </c>
      <c r="AX128" s="33">
        <v>0</v>
      </c>
      <c r="AY128" s="33">
        <v>0</v>
      </c>
      <c r="AZ128" s="33">
        <v>0</v>
      </c>
      <c r="BA128" s="33">
        <v>0</v>
      </c>
      <c r="BB128" s="33">
        <v>0</v>
      </c>
      <c r="BC128" s="33"/>
      <c r="BD128" s="33">
        <v>0</v>
      </c>
      <c r="BE128" s="33">
        <v>0</v>
      </c>
      <c r="BF128" s="33">
        <v>0</v>
      </c>
      <c r="BG128" s="33"/>
      <c r="BH128" s="33">
        <v>17812484</v>
      </c>
      <c r="BI128" s="33">
        <v>17812484</v>
      </c>
      <c r="BJ128" s="33">
        <v>11003641</v>
      </c>
      <c r="BK128" s="33">
        <v>6808843</v>
      </c>
      <c r="BL128" s="33">
        <v>0</v>
      </c>
      <c r="BM128" s="33">
        <v>0</v>
      </c>
      <c r="BN128" s="33">
        <v>0</v>
      </c>
      <c r="BO128" s="33">
        <v>0</v>
      </c>
      <c r="BP128" s="33">
        <v>0</v>
      </c>
    </row>
    <row r="129" spans="2:68" x14ac:dyDescent="0.25">
      <c r="B129" s="5" t="s">
        <v>473</v>
      </c>
      <c r="C129" s="5" t="s">
        <v>475</v>
      </c>
      <c r="D129" s="6" t="s">
        <v>474</v>
      </c>
      <c r="E129" s="7" t="s">
        <v>729</v>
      </c>
      <c r="F129" s="8">
        <v>43921</v>
      </c>
      <c r="G129" s="33">
        <v>636976158</v>
      </c>
      <c r="H129" s="33">
        <v>455481198.89999998</v>
      </c>
      <c r="I129" s="33">
        <v>455481198.89999998</v>
      </c>
      <c r="J129" s="33">
        <v>94486009.799999997</v>
      </c>
      <c r="K129" s="33">
        <v>0</v>
      </c>
      <c r="L129" s="33">
        <v>9115497.3000000007</v>
      </c>
      <c r="M129" s="33">
        <v>52313188.200000003</v>
      </c>
      <c r="N129" s="33">
        <v>24984468.600000001</v>
      </c>
      <c r="O129" s="33">
        <v>48012291.600000001</v>
      </c>
      <c r="P129" s="33">
        <v>217455938.69999999</v>
      </c>
      <c r="Q129" s="33">
        <v>9113804.6999999993</v>
      </c>
      <c r="R129" s="33">
        <v>0</v>
      </c>
      <c r="S129" s="33">
        <v>181494959.09999999</v>
      </c>
      <c r="T129" s="33">
        <v>22003.8</v>
      </c>
      <c r="U129" s="33">
        <v>4977936.5999999996</v>
      </c>
      <c r="V129" s="33">
        <v>194649</v>
      </c>
      <c r="W129" s="33">
        <v>0</v>
      </c>
      <c r="X129" s="33">
        <v>0</v>
      </c>
      <c r="Y129" s="33">
        <v>177723</v>
      </c>
      <c r="Z129" s="33">
        <v>19185621</v>
      </c>
      <c r="AA129" s="33">
        <v>0</v>
      </c>
      <c r="AB129" s="33">
        <v>117004360.2</v>
      </c>
      <c r="AC129" s="33">
        <v>31007585.699999999</v>
      </c>
      <c r="AD129" s="33">
        <v>0</v>
      </c>
      <c r="AE129" s="33">
        <v>0</v>
      </c>
      <c r="AF129" s="33">
        <v>0</v>
      </c>
      <c r="AG129" s="33">
        <v>8925079.8000000007</v>
      </c>
      <c r="AH129" s="33">
        <v>0</v>
      </c>
      <c r="AJ129" s="33">
        <v>636976158</v>
      </c>
      <c r="AK129" s="33">
        <v>328796013</v>
      </c>
      <c r="AL129" s="33">
        <v>126577705.8</v>
      </c>
      <c r="AM129" s="33">
        <v>126577705.8</v>
      </c>
      <c r="AN129" s="33">
        <v>24566396.399999999</v>
      </c>
      <c r="AO129" s="33">
        <v>0</v>
      </c>
      <c r="AP129" s="33">
        <v>72786031.5</v>
      </c>
      <c r="AQ129" s="33">
        <v>11146617.300000001</v>
      </c>
      <c r="AR129" s="33">
        <v>6770.4</v>
      </c>
      <c r="AS129" s="33">
        <v>16259961.9</v>
      </c>
      <c r="AT129" s="33">
        <v>1811928.3</v>
      </c>
      <c r="AU129" s="33">
        <v>0</v>
      </c>
      <c r="AV129" s="33">
        <v>0</v>
      </c>
      <c r="AW129" s="33">
        <v>202218307.19999999</v>
      </c>
      <c r="AX129" s="33">
        <v>162489600</v>
      </c>
      <c r="AY129" s="33">
        <v>0</v>
      </c>
      <c r="AZ129" s="33">
        <v>0</v>
      </c>
      <c r="BA129" s="33">
        <v>0</v>
      </c>
      <c r="BB129" s="33">
        <v>0</v>
      </c>
      <c r="BC129" s="33">
        <v>39728707.200000003</v>
      </c>
      <c r="BD129" s="33">
        <v>0</v>
      </c>
      <c r="BE129" s="33">
        <v>0</v>
      </c>
      <c r="BF129" s="33">
        <v>0</v>
      </c>
      <c r="BG129" s="33">
        <v>0</v>
      </c>
      <c r="BH129" s="33">
        <v>308180145</v>
      </c>
      <c r="BI129" s="33">
        <v>236842132.80000001</v>
      </c>
      <c r="BJ129" s="33">
        <v>129777566.09999999</v>
      </c>
      <c r="BK129" s="33">
        <v>62097262.5</v>
      </c>
      <c r="BL129" s="33">
        <v>0</v>
      </c>
      <c r="BM129" s="33">
        <v>0</v>
      </c>
      <c r="BN129" s="33">
        <v>0</v>
      </c>
      <c r="BO129" s="33">
        <v>44967304.200000003</v>
      </c>
      <c r="BP129" s="33">
        <v>71338012.200000003</v>
      </c>
    </row>
    <row r="130" spans="2:68" x14ac:dyDescent="0.25">
      <c r="B130" s="5" t="s">
        <v>477</v>
      </c>
      <c r="C130" s="5" t="s">
        <v>479</v>
      </c>
      <c r="D130" s="6" t="s">
        <v>478</v>
      </c>
      <c r="E130" s="7" t="s">
        <v>733</v>
      </c>
      <c r="F130" s="8">
        <v>43921</v>
      </c>
      <c r="G130" s="33">
        <v>14087432</v>
      </c>
      <c r="H130" s="33">
        <v>7355685</v>
      </c>
      <c r="I130" s="33">
        <v>7355685</v>
      </c>
      <c r="J130" s="33">
        <v>2021611</v>
      </c>
      <c r="K130" s="33">
        <v>0</v>
      </c>
      <c r="L130" s="33">
        <v>24134</v>
      </c>
      <c r="M130" s="33">
        <v>1437242</v>
      </c>
      <c r="N130" s="33">
        <v>0</v>
      </c>
      <c r="O130" s="33">
        <v>3861074</v>
      </c>
      <c r="P130" s="33">
        <v>0</v>
      </c>
      <c r="Q130" s="33">
        <v>11624</v>
      </c>
      <c r="R130" s="33">
        <v>0</v>
      </c>
      <c r="S130" s="33">
        <v>6731747</v>
      </c>
      <c r="T130" s="33">
        <v>21168</v>
      </c>
      <c r="U130" s="33">
        <v>0</v>
      </c>
      <c r="V130" s="33">
        <v>0</v>
      </c>
      <c r="W130" s="33">
        <v>0</v>
      </c>
      <c r="X130" s="33">
        <v>0</v>
      </c>
      <c r="Y130" s="33">
        <v>0</v>
      </c>
      <c r="Z130" s="33">
        <v>9137</v>
      </c>
      <c r="AA130" s="33">
        <v>0</v>
      </c>
      <c r="AB130" s="33">
        <v>1273040</v>
      </c>
      <c r="AC130" s="33">
        <v>0</v>
      </c>
      <c r="AD130" s="33">
        <v>4940310</v>
      </c>
      <c r="AE130" s="33">
        <v>0</v>
      </c>
      <c r="AF130" s="33">
        <v>0</v>
      </c>
      <c r="AG130" s="33">
        <v>488092</v>
      </c>
      <c r="AH130" s="33">
        <v>0</v>
      </c>
      <c r="AJ130" s="33">
        <v>14087432</v>
      </c>
      <c r="AK130" s="33">
        <v>3586092</v>
      </c>
      <c r="AL130" s="33">
        <v>1665662</v>
      </c>
      <c r="AM130" s="33">
        <v>1665662</v>
      </c>
      <c r="AN130" s="33">
        <v>533446</v>
      </c>
      <c r="AO130" s="33">
        <v>0</v>
      </c>
      <c r="AP130" s="33">
        <v>671785</v>
      </c>
      <c r="AQ130" s="33">
        <v>0</v>
      </c>
      <c r="AR130" s="33">
        <v>51523</v>
      </c>
      <c r="AS130" s="33">
        <v>197989</v>
      </c>
      <c r="AT130" s="33">
        <v>210919</v>
      </c>
      <c r="AU130" s="33">
        <v>0</v>
      </c>
      <c r="AV130" s="33">
        <v>0</v>
      </c>
      <c r="AW130" s="33">
        <v>1920430</v>
      </c>
      <c r="AX130" s="33">
        <v>618750</v>
      </c>
      <c r="AY130" s="33">
        <v>0</v>
      </c>
      <c r="AZ130" s="33">
        <v>0</v>
      </c>
      <c r="BA130" s="33">
        <v>0</v>
      </c>
      <c r="BB130" s="33">
        <v>0</v>
      </c>
      <c r="BC130" s="33">
        <v>1301680</v>
      </c>
      <c r="BD130" s="33">
        <v>0</v>
      </c>
      <c r="BE130" s="33">
        <v>0</v>
      </c>
      <c r="BF130" s="33">
        <v>0</v>
      </c>
      <c r="BG130" s="33">
        <v>0</v>
      </c>
      <c r="BH130" s="33">
        <v>10501340</v>
      </c>
      <c r="BI130" s="33">
        <v>10501340</v>
      </c>
      <c r="BJ130" s="33">
        <v>9992049</v>
      </c>
      <c r="BK130" s="33">
        <v>341350</v>
      </c>
      <c r="BL130" s="33">
        <v>0</v>
      </c>
      <c r="BM130" s="33">
        <v>0</v>
      </c>
      <c r="BN130" s="33">
        <v>0</v>
      </c>
      <c r="BO130" s="33">
        <v>167941</v>
      </c>
      <c r="BP130" s="33">
        <v>0</v>
      </c>
    </row>
    <row r="131" spans="2:68" x14ac:dyDescent="0.25">
      <c r="B131" s="5" t="s">
        <v>480</v>
      </c>
      <c r="C131" s="5" t="s">
        <v>482</v>
      </c>
      <c r="D131" s="6" t="s">
        <v>481</v>
      </c>
      <c r="E131" s="7" t="s">
        <v>742</v>
      </c>
      <c r="F131" s="8">
        <v>43921</v>
      </c>
      <c r="G131" s="33">
        <v>521569612.19999999</v>
      </c>
      <c r="H131" s="33">
        <v>30484572.300000001</v>
      </c>
      <c r="I131" s="33">
        <v>30484572.300000001</v>
      </c>
      <c r="J131" s="33">
        <v>147256.20000000001</v>
      </c>
      <c r="K131" s="33">
        <v>6771246.2999999998</v>
      </c>
      <c r="L131" s="33">
        <v>0</v>
      </c>
      <c r="M131" s="33">
        <v>0</v>
      </c>
      <c r="N131" s="33">
        <v>0</v>
      </c>
      <c r="O131" s="33">
        <v>0</v>
      </c>
      <c r="P131" s="33">
        <v>0</v>
      </c>
      <c r="Q131" s="33">
        <v>23566069.800000001</v>
      </c>
      <c r="R131" s="33">
        <v>0</v>
      </c>
      <c r="S131" s="33">
        <v>491085039.89999998</v>
      </c>
      <c r="T131" s="33">
        <v>0</v>
      </c>
      <c r="U131" s="33">
        <v>0</v>
      </c>
      <c r="V131" s="33">
        <v>0</v>
      </c>
      <c r="W131" s="33">
        <v>0</v>
      </c>
      <c r="X131" s="33">
        <v>0</v>
      </c>
      <c r="Y131" s="33">
        <v>490080481.80000001</v>
      </c>
      <c r="Z131" s="33">
        <v>0</v>
      </c>
      <c r="AA131" s="33">
        <v>0</v>
      </c>
      <c r="AB131" s="33">
        <v>0</v>
      </c>
      <c r="AC131" s="33">
        <v>0</v>
      </c>
      <c r="AD131" s="33">
        <v>0</v>
      </c>
      <c r="AE131" s="33">
        <v>0</v>
      </c>
      <c r="AF131" s="33">
        <v>0</v>
      </c>
      <c r="AG131" s="33">
        <v>1004558.1</v>
      </c>
      <c r="AH131" s="33">
        <v>0</v>
      </c>
      <c r="AJ131" s="33">
        <v>521569612.19999999</v>
      </c>
      <c r="AK131" s="33">
        <v>377419333.19999999</v>
      </c>
      <c r="AL131" s="33">
        <v>248173243.5</v>
      </c>
      <c r="AM131" s="33">
        <v>248173243.5</v>
      </c>
      <c r="AN131" s="33">
        <v>27756947.399999999</v>
      </c>
      <c r="AO131" s="33">
        <v>0</v>
      </c>
      <c r="AP131" s="33">
        <v>107480.1</v>
      </c>
      <c r="AQ131" s="33">
        <v>219316952.40000001</v>
      </c>
      <c r="AR131" s="33">
        <v>0</v>
      </c>
      <c r="AS131" s="33">
        <v>903002.1</v>
      </c>
      <c r="AT131" s="33">
        <v>0</v>
      </c>
      <c r="AU131" s="33">
        <v>88861.5</v>
      </c>
      <c r="AV131" s="33">
        <v>0</v>
      </c>
      <c r="AW131" s="33">
        <v>129246089.7</v>
      </c>
      <c r="AX131" s="33">
        <v>128994738.59999999</v>
      </c>
      <c r="AY131" s="33">
        <v>0</v>
      </c>
      <c r="AZ131" s="33">
        <v>0</v>
      </c>
      <c r="BA131" s="33">
        <v>0</v>
      </c>
      <c r="BB131" s="33">
        <v>0</v>
      </c>
      <c r="BC131" s="33"/>
      <c r="BD131" s="33">
        <v>0</v>
      </c>
      <c r="BE131" s="33">
        <v>251351.1</v>
      </c>
      <c r="BF131" s="33">
        <v>0</v>
      </c>
      <c r="BG131" s="33"/>
      <c r="BH131" s="33">
        <v>144150279</v>
      </c>
      <c r="BI131" s="33">
        <v>141835648.5</v>
      </c>
      <c r="BJ131" s="33">
        <v>7247713.2000000002</v>
      </c>
      <c r="BK131" s="33">
        <v>192567948.30000001</v>
      </c>
      <c r="BL131" s="33">
        <v>0</v>
      </c>
      <c r="BM131" s="33">
        <v>0</v>
      </c>
      <c r="BN131" s="33">
        <v>0</v>
      </c>
      <c r="BO131" s="33">
        <v>-57980013</v>
      </c>
      <c r="BP131" s="33">
        <v>2314630.5</v>
      </c>
    </row>
    <row r="132" spans="2:68" x14ac:dyDescent="0.25">
      <c r="B132" s="5" t="s">
        <v>486</v>
      </c>
      <c r="C132" s="5" t="s">
        <v>488</v>
      </c>
      <c r="D132" s="6" t="s">
        <v>487</v>
      </c>
      <c r="E132" s="7" t="s">
        <v>736</v>
      </c>
      <c r="F132" s="8">
        <v>43830</v>
      </c>
      <c r="G132" s="33">
        <v>4611241</v>
      </c>
      <c r="H132" s="33">
        <v>1021309</v>
      </c>
      <c r="I132" s="33">
        <v>1021309</v>
      </c>
      <c r="J132" s="33">
        <v>31414</v>
      </c>
      <c r="K132" s="33"/>
      <c r="L132" s="33"/>
      <c r="M132" s="33"/>
      <c r="N132" s="33"/>
      <c r="O132" s="33"/>
      <c r="P132" s="33"/>
      <c r="Q132" s="33">
        <v>6238</v>
      </c>
      <c r="R132" s="33">
        <v>0</v>
      </c>
      <c r="S132" s="33">
        <v>3589932</v>
      </c>
      <c r="T132" s="33">
        <v>0</v>
      </c>
      <c r="U132" s="33">
        <v>0</v>
      </c>
      <c r="V132" s="33">
        <v>0</v>
      </c>
      <c r="W132" s="33">
        <v>0</v>
      </c>
      <c r="X132" s="33">
        <v>0</v>
      </c>
      <c r="Y132" s="33">
        <v>0</v>
      </c>
      <c r="Z132" s="33">
        <v>10316</v>
      </c>
      <c r="AA132" s="33">
        <v>0</v>
      </c>
      <c r="AB132" s="33">
        <v>3475229</v>
      </c>
      <c r="AC132" s="33">
        <v>0</v>
      </c>
      <c r="AD132" s="33">
        <v>0</v>
      </c>
      <c r="AE132" s="33">
        <v>0</v>
      </c>
      <c r="AF132" s="33">
        <v>0</v>
      </c>
      <c r="AG132" s="33">
        <v>104387</v>
      </c>
      <c r="AH132" s="33">
        <v>0</v>
      </c>
      <c r="AJ132" s="33">
        <v>4611241</v>
      </c>
      <c r="AK132" s="33">
        <v>165912</v>
      </c>
      <c r="AL132" s="33">
        <v>165912</v>
      </c>
      <c r="AM132" s="33">
        <v>165912</v>
      </c>
      <c r="AN132" s="33">
        <v>43066</v>
      </c>
      <c r="AO132" s="33"/>
      <c r="AP132" s="33">
        <v>32403</v>
      </c>
      <c r="AQ132" s="33"/>
      <c r="AR132" s="33"/>
      <c r="AS132" s="33"/>
      <c r="AT132" s="33"/>
      <c r="AU132" s="33">
        <v>15769</v>
      </c>
      <c r="AV132" s="33">
        <v>0</v>
      </c>
      <c r="AW132" s="33">
        <v>0</v>
      </c>
      <c r="AX132" s="33">
        <v>0</v>
      </c>
      <c r="AY132" s="33">
        <v>0</v>
      </c>
      <c r="AZ132" s="33">
        <v>0</v>
      </c>
      <c r="BA132" s="33">
        <v>0</v>
      </c>
      <c r="BB132" s="33">
        <v>0</v>
      </c>
      <c r="BC132" s="33"/>
      <c r="BD132" s="33">
        <v>0</v>
      </c>
      <c r="BE132" s="33">
        <v>0</v>
      </c>
      <c r="BF132" s="33">
        <v>0</v>
      </c>
      <c r="BG132" s="33"/>
      <c r="BH132" s="33">
        <v>4445329</v>
      </c>
      <c r="BI132" s="33">
        <v>4439587</v>
      </c>
      <c r="BJ132" s="33">
        <v>1627768</v>
      </c>
      <c r="BK132" s="33"/>
      <c r="BL132" s="33"/>
      <c r="BM132" s="33"/>
      <c r="BN132" s="33"/>
      <c r="BO132" s="33"/>
      <c r="BP132" s="33">
        <v>5742</v>
      </c>
    </row>
    <row r="133" spans="2:68" x14ac:dyDescent="0.25">
      <c r="B133" s="5" t="s">
        <v>489</v>
      </c>
      <c r="C133" s="5" t="s">
        <v>30</v>
      </c>
      <c r="D133" s="6" t="s">
        <v>63</v>
      </c>
      <c r="E133" s="7" t="s">
        <v>736</v>
      </c>
      <c r="F133" s="8">
        <v>43921</v>
      </c>
      <c r="G133" s="33">
        <v>2774025951</v>
      </c>
      <c r="H133" s="33">
        <v>435057448</v>
      </c>
      <c r="I133" s="33">
        <v>435057448</v>
      </c>
      <c r="J133" s="33">
        <v>334473498</v>
      </c>
      <c r="K133" s="33">
        <v>4712984</v>
      </c>
      <c r="L133" s="33">
        <v>52146350</v>
      </c>
      <c r="M133" s="33">
        <v>31060856</v>
      </c>
      <c r="N133" s="33">
        <v>309693</v>
      </c>
      <c r="O133" s="33">
        <v>0</v>
      </c>
      <c r="P133" s="33">
        <v>0</v>
      </c>
      <c r="Q133" s="33">
        <v>12354067</v>
      </c>
      <c r="R133" s="33">
        <v>0</v>
      </c>
      <c r="S133" s="33">
        <v>2338968503</v>
      </c>
      <c r="T133" s="33">
        <v>4813131</v>
      </c>
      <c r="U133" s="33">
        <v>22257285</v>
      </c>
      <c r="V133" s="33">
        <v>51646</v>
      </c>
      <c r="W133" s="33">
        <v>0</v>
      </c>
      <c r="X133" s="33">
        <v>2223735</v>
      </c>
      <c r="Y133" s="33">
        <v>120864968</v>
      </c>
      <c r="Z133" s="33">
        <v>19384525</v>
      </c>
      <c r="AA133" s="33">
        <v>3403203</v>
      </c>
      <c r="AB133" s="33">
        <v>41049709</v>
      </c>
      <c r="AC133" s="33">
        <v>0</v>
      </c>
      <c r="AD133" s="33">
        <v>2077791140</v>
      </c>
      <c r="AE133" s="33">
        <v>0</v>
      </c>
      <c r="AF133" s="33">
        <v>0</v>
      </c>
      <c r="AG133" s="33">
        <v>47129161</v>
      </c>
      <c r="AH133" s="33">
        <v>0</v>
      </c>
      <c r="AJ133" s="33">
        <v>2774025951</v>
      </c>
      <c r="AK133" s="33">
        <v>1563662467</v>
      </c>
      <c r="AL133" s="33">
        <v>332229585</v>
      </c>
      <c r="AM133" s="33">
        <v>332229585</v>
      </c>
      <c r="AN133" s="33">
        <v>238895124</v>
      </c>
      <c r="AO133" s="33">
        <v>935850</v>
      </c>
      <c r="AP133" s="33">
        <v>59013688</v>
      </c>
      <c r="AQ133" s="33">
        <v>0</v>
      </c>
      <c r="AR133" s="33">
        <v>1326750</v>
      </c>
      <c r="AS133" s="33">
        <v>18538833</v>
      </c>
      <c r="AT133" s="33">
        <v>2983046</v>
      </c>
      <c r="AU133" s="33">
        <v>10536294</v>
      </c>
      <c r="AV133" s="33">
        <v>0</v>
      </c>
      <c r="AW133" s="33">
        <v>1231432882</v>
      </c>
      <c r="AX133" s="33">
        <v>901770952</v>
      </c>
      <c r="AY133" s="33">
        <v>49388764</v>
      </c>
      <c r="AZ133" s="33">
        <v>0</v>
      </c>
      <c r="BA133" s="33">
        <v>0</v>
      </c>
      <c r="BB133" s="33">
        <v>0</v>
      </c>
      <c r="BC133" s="33">
        <v>257576111</v>
      </c>
      <c r="BD133" s="33">
        <v>0</v>
      </c>
      <c r="BE133" s="33">
        <v>0</v>
      </c>
      <c r="BF133" s="33">
        <v>22697055</v>
      </c>
      <c r="BG133" s="33">
        <v>0</v>
      </c>
      <c r="BH133" s="33">
        <v>1210363484</v>
      </c>
      <c r="BI133" s="33">
        <v>1100846475</v>
      </c>
      <c r="BJ133" s="33">
        <v>423575312</v>
      </c>
      <c r="BK133" s="33">
        <v>598744208</v>
      </c>
      <c r="BL133" s="33">
        <v>289355</v>
      </c>
      <c r="BM133" s="33">
        <v>0</v>
      </c>
      <c r="BN133" s="33">
        <v>0</v>
      </c>
      <c r="BO133" s="33">
        <v>78237600</v>
      </c>
      <c r="BP133" s="33">
        <v>109517009</v>
      </c>
    </row>
    <row r="134" spans="2:68" x14ac:dyDescent="0.25">
      <c r="B134" s="5" t="s">
        <v>490</v>
      </c>
      <c r="C134" s="5" t="s">
        <v>492</v>
      </c>
      <c r="D134" s="6" t="s">
        <v>491</v>
      </c>
      <c r="E134" s="7" t="s">
        <v>736</v>
      </c>
      <c r="F134" s="8">
        <v>43921</v>
      </c>
      <c r="G134" s="33">
        <v>575171766</v>
      </c>
      <c r="H134" s="33">
        <v>216872250</v>
      </c>
      <c r="I134" s="33">
        <v>216872250</v>
      </c>
      <c r="J134" s="33">
        <v>54892332</v>
      </c>
      <c r="K134" s="33">
        <v>341666</v>
      </c>
      <c r="L134" s="33">
        <v>21885330</v>
      </c>
      <c r="M134" s="33">
        <v>7863283</v>
      </c>
      <c r="N134" s="33">
        <v>10049739</v>
      </c>
      <c r="O134" s="33">
        <v>121391163</v>
      </c>
      <c r="P134" s="33">
        <v>0</v>
      </c>
      <c r="Q134" s="33">
        <v>448737</v>
      </c>
      <c r="R134" s="33">
        <v>0</v>
      </c>
      <c r="S134" s="33">
        <v>358299516</v>
      </c>
      <c r="T134" s="33">
        <v>1440320</v>
      </c>
      <c r="U134" s="33">
        <v>0</v>
      </c>
      <c r="V134" s="33">
        <v>0</v>
      </c>
      <c r="W134" s="33">
        <v>268197024</v>
      </c>
      <c r="X134" s="33">
        <v>18762064</v>
      </c>
      <c r="Y134" s="33">
        <v>45485527</v>
      </c>
      <c r="Z134" s="33">
        <v>346180</v>
      </c>
      <c r="AA134" s="33">
        <v>0</v>
      </c>
      <c r="AB134" s="33">
        <v>485568</v>
      </c>
      <c r="AC134" s="33">
        <v>0</v>
      </c>
      <c r="AD134" s="33">
        <v>0</v>
      </c>
      <c r="AE134" s="33">
        <v>3926431</v>
      </c>
      <c r="AF134" s="33">
        <v>0</v>
      </c>
      <c r="AG134" s="33">
        <v>19656402</v>
      </c>
      <c r="AH134" s="33">
        <v>0</v>
      </c>
      <c r="AJ134" s="33">
        <v>575171766</v>
      </c>
      <c r="AK134" s="33">
        <v>379670697</v>
      </c>
      <c r="AL134" s="33">
        <v>149739639</v>
      </c>
      <c r="AM134" s="33">
        <v>149739639</v>
      </c>
      <c r="AN134" s="33">
        <v>110254454</v>
      </c>
      <c r="AO134" s="33">
        <v>296504</v>
      </c>
      <c r="AP134" s="33">
        <v>9303471</v>
      </c>
      <c r="AQ134" s="33">
        <v>363162</v>
      </c>
      <c r="AR134" s="33">
        <v>9011098</v>
      </c>
      <c r="AS134" s="33">
        <v>3959533</v>
      </c>
      <c r="AT134" s="33">
        <v>0</v>
      </c>
      <c r="AU134" s="33">
        <v>16551417</v>
      </c>
      <c r="AV134" s="33">
        <v>0</v>
      </c>
      <c r="AW134" s="33">
        <v>229931058</v>
      </c>
      <c r="AX134" s="33">
        <v>190133085</v>
      </c>
      <c r="AY134" s="33">
        <v>3729277</v>
      </c>
      <c r="AZ134" s="33">
        <v>14468554</v>
      </c>
      <c r="BA134" s="33">
        <v>0</v>
      </c>
      <c r="BB134" s="33">
        <v>1223233</v>
      </c>
      <c r="BC134" s="33">
        <v>0</v>
      </c>
      <c r="BD134" s="33">
        <v>0</v>
      </c>
      <c r="BE134" s="33">
        <v>0</v>
      </c>
      <c r="BF134" s="33">
        <v>20376909</v>
      </c>
      <c r="BG134" s="33">
        <v>0</v>
      </c>
      <c r="BH134" s="33">
        <v>195501069</v>
      </c>
      <c r="BI134" s="33">
        <v>190879471</v>
      </c>
      <c r="BJ134" s="33">
        <v>52492611</v>
      </c>
      <c r="BK134" s="33">
        <v>121148143</v>
      </c>
      <c r="BL134" s="33">
        <v>11160579</v>
      </c>
      <c r="BM134" s="33">
        <v>0</v>
      </c>
      <c r="BN134" s="33">
        <v>0</v>
      </c>
      <c r="BO134" s="33">
        <v>6078138</v>
      </c>
      <c r="BP134" s="33">
        <v>4621598</v>
      </c>
    </row>
    <row r="135" spans="2:68" x14ac:dyDescent="0.25">
      <c r="B135" s="5" t="s">
        <v>493</v>
      </c>
      <c r="C135" s="5" t="s">
        <v>495</v>
      </c>
      <c r="D135" s="6" t="s">
        <v>494</v>
      </c>
      <c r="E135" s="7" t="s">
        <v>733</v>
      </c>
      <c r="F135" s="8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  <c r="BO135" s="33"/>
      <c r="BP135" s="33"/>
    </row>
    <row r="136" spans="2:68" x14ac:dyDescent="0.25">
      <c r="B136" s="5" t="s">
        <v>496</v>
      </c>
      <c r="C136" s="5" t="s">
        <v>29</v>
      </c>
      <c r="D136" s="6" t="s">
        <v>62</v>
      </c>
      <c r="E136" s="7" t="s">
        <v>735</v>
      </c>
      <c r="F136" s="8">
        <v>43921</v>
      </c>
      <c r="G136" s="33">
        <v>3560933984</v>
      </c>
      <c r="H136" s="33">
        <v>315151957</v>
      </c>
      <c r="I136" s="33">
        <v>298170865</v>
      </c>
      <c r="J136" s="33">
        <v>164983293</v>
      </c>
      <c r="K136" s="33">
        <v>95561</v>
      </c>
      <c r="L136" s="33">
        <v>20191295</v>
      </c>
      <c r="M136" s="33">
        <v>52144962</v>
      </c>
      <c r="N136" s="33">
        <v>46889955</v>
      </c>
      <c r="O136" s="33">
        <v>0</v>
      </c>
      <c r="P136" s="33">
        <v>0</v>
      </c>
      <c r="Q136" s="33">
        <v>13865799</v>
      </c>
      <c r="R136" s="33">
        <v>16981092</v>
      </c>
      <c r="S136" s="33">
        <v>3245782027</v>
      </c>
      <c r="T136" s="33">
        <v>0</v>
      </c>
      <c r="U136" s="33">
        <v>43606987</v>
      </c>
      <c r="V136" s="33">
        <v>3232792</v>
      </c>
      <c r="W136" s="33">
        <v>0</v>
      </c>
      <c r="X136" s="33">
        <v>0</v>
      </c>
      <c r="Y136" s="33">
        <v>104682556</v>
      </c>
      <c r="Z136" s="33">
        <v>4558246</v>
      </c>
      <c r="AA136" s="33">
        <v>357778</v>
      </c>
      <c r="AB136" s="33">
        <v>3404858</v>
      </c>
      <c r="AC136" s="33">
        <v>0</v>
      </c>
      <c r="AD136" s="33">
        <v>3057202978</v>
      </c>
      <c r="AE136" s="33">
        <v>0</v>
      </c>
      <c r="AF136" s="33">
        <v>13445826</v>
      </c>
      <c r="AG136" s="33">
        <v>15290006</v>
      </c>
      <c r="AH136" s="33">
        <v>0</v>
      </c>
      <c r="AJ136" s="33">
        <v>3560933984</v>
      </c>
      <c r="AK136" s="33">
        <v>1614668181</v>
      </c>
      <c r="AL136" s="33">
        <v>310719885</v>
      </c>
      <c r="AM136" s="33">
        <v>310719885</v>
      </c>
      <c r="AN136" s="33">
        <v>211120289</v>
      </c>
      <c r="AO136" s="33">
        <v>0</v>
      </c>
      <c r="AP136" s="33">
        <v>80849583</v>
      </c>
      <c r="AQ136" s="33">
        <v>580360</v>
      </c>
      <c r="AR136" s="33">
        <v>573496</v>
      </c>
      <c r="AS136" s="33">
        <v>6349693</v>
      </c>
      <c r="AT136" s="33">
        <v>6179675</v>
      </c>
      <c r="AU136" s="33">
        <v>5066789</v>
      </c>
      <c r="AV136" s="33">
        <v>0</v>
      </c>
      <c r="AW136" s="33">
        <v>1303948296</v>
      </c>
      <c r="AX136" s="33">
        <v>816459507</v>
      </c>
      <c r="AY136" s="33">
        <v>0</v>
      </c>
      <c r="AZ136" s="33">
        <v>1095171</v>
      </c>
      <c r="BA136" s="33">
        <v>0</v>
      </c>
      <c r="BB136" s="33">
        <v>0</v>
      </c>
      <c r="BC136" s="33">
        <v>442038907</v>
      </c>
      <c r="BD136" s="33">
        <v>0</v>
      </c>
      <c r="BE136" s="33">
        <v>5042747</v>
      </c>
      <c r="BF136" s="33">
        <v>39311964</v>
      </c>
      <c r="BG136" s="33">
        <v>0</v>
      </c>
      <c r="BH136" s="33">
        <v>1946265803</v>
      </c>
      <c r="BI136" s="33">
        <v>1796348806</v>
      </c>
      <c r="BJ136" s="33">
        <v>175122686</v>
      </c>
      <c r="BK136" s="33">
        <v>1549660883</v>
      </c>
      <c r="BL136" s="33">
        <v>123573274</v>
      </c>
      <c r="BM136" s="33">
        <v>0</v>
      </c>
      <c r="BN136" s="33">
        <v>0</v>
      </c>
      <c r="BO136" s="33">
        <v>-52008037</v>
      </c>
      <c r="BP136" s="33">
        <v>149916997</v>
      </c>
    </row>
    <row r="137" spans="2:68" x14ac:dyDescent="0.25">
      <c r="B137" s="5" t="s">
        <v>505</v>
      </c>
      <c r="C137" s="5" t="s">
        <v>507</v>
      </c>
      <c r="D137" s="6" t="s">
        <v>506</v>
      </c>
      <c r="E137" s="7" t="s">
        <v>730</v>
      </c>
      <c r="F137" s="8">
        <v>39813</v>
      </c>
      <c r="G137" s="33">
        <v>12767522</v>
      </c>
      <c r="H137" s="33">
        <v>6577</v>
      </c>
      <c r="I137" s="33"/>
      <c r="J137" s="33">
        <v>1210</v>
      </c>
      <c r="K137" s="33"/>
      <c r="L137" s="33"/>
      <c r="M137" s="33">
        <v>0</v>
      </c>
      <c r="N137" s="33">
        <v>0</v>
      </c>
      <c r="O137" s="33">
        <v>0</v>
      </c>
      <c r="P137" s="33"/>
      <c r="Q137" s="33"/>
      <c r="R137" s="33"/>
      <c r="S137" s="33"/>
      <c r="T137" s="33"/>
      <c r="U137" s="33"/>
      <c r="V137" s="33"/>
      <c r="W137" s="33"/>
      <c r="X137" s="33">
        <v>0</v>
      </c>
      <c r="Y137" s="33"/>
      <c r="Z137" s="33"/>
      <c r="AA137" s="33"/>
      <c r="AB137" s="33">
        <v>12760945</v>
      </c>
      <c r="AC137" s="33"/>
      <c r="AD137" s="33"/>
      <c r="AE137" s="33"/>
      <c r="AF137" s="33"/>
      <c r="AG137" s="33">
        <v>0</v>
      </c>
      <c r="AH137" s="33"/>
      <c r="AJ137" s="33">
        <v>12767522</v>
      </c>
      <c r="AK137" s="33"/>
      <c r="AL137" s="33">
        <v>151741</v>
      </c>
      <c r="AM137" s="33"/>
      <c r="AN137" s="33"/>
      <c r="AO137" s="33"/>
      <c r="AP137" s="33"/>
      <c r="AQ137" s="33">
        <v>0</v>
      </c>
      <c r="AR137" s="33"/>
      <c r="AS137" s="33">
        <v>0</v>
      </c>
      <c r="AT137" s="33"/>
      <c r="AU137" s="33"/>
      <c r="AV137" s="33"/>
      <c r="AW137" s="33">
        <v>4965725</v>
      </c>
      <c r="AX137" s="33"/>
      <c r="AY137" s="33"/>
      <c r="AZ137" s="33"/>
      <c r="BA137" s="33">
        <v>3480504</v>
      </c>
      <c r="BB137" s="33"/>
      <c r="BC137" s="33"/>
      <c r="BD137" s="33"/>
      <c r="BE137" s="33"/>
      <c r="BF137" s="33"/>
      <c r="BG137" s="33"/>
      <c r="BH137" s="33"/>
      <c r="BI137" s="33">
        <v>7650056</v>
      </c>
      <c r="BJ137" s="33">
        <v>696392</v>
      </c>
      <c r="BK137" s="33">
        <v>-2288391</v>
      </c>
      <c r="BL137" s="33"/>
      <c r="BM137" s="33"/>
      <c r="BN137" s="33"/>
      <c r="BO137" s="33"/>
      <c r="BP137" s="33">
        <v>0</v>
      </c>
    </row>
    <row r="138" spans="2:68" x14ac:dyDescent="0.25">
      <c r="B138" s="5" t="s">
        <v>508</v>
      </c>
      <c r="C138" s="5" t="s">
        <v>509</v>
      </c>
      <c r="D138" s="6" t="s">
        <v>506</v>
      </c>
      <c r="E138" s="7" t="s">
        <v>730</v>
      </c>
      <c r="F138" s="8">
        <v>39813</v>
      </c>
      <c r="G138" s="33">
        <v>12767522</v>
      </c>
      <c r="H138" s="33">
        <v>6577</v>
      </c>
      <c r="I138" s="33"/>
      <c r="J138" s="33">
        <v>1210</v>
      </c>
      <c r="K138" s="33"/>
      <c r="L138" s="33"/>
      <c r="M138" s="33">
        <v>0</v>
      </c>
      <c r="N138" s="33">
        <v>0</v>
      </c>
      <c r="O138" s="33">
        <v>0</v>
      </c>
      <c r="P138" s="33"/>
      <c r="Q138" s="33"/>
      <c r="R138" s="33"/>
      <c r="S138" s="33"/>
      <c r="T138" s="33"/>
      <c r="U138" s="33"/>
      <c r="V138" s="33"/>
      <c r="W138" s="33"/>
      <c r="X138" s="33">
        <v>0</v>
      </c>
      <c r="Y138" s="33"/>
      <c r="Z138" s="33"/>
      <c r="AA138" s="33"/>
      <c r="AB138" s="33">
        <v>12760945</v>
      </c>
      <c r="AC138" s="33"/>
      <c r="AD138" s="33"/>
      <c r="AE138" s="33"/>
      <c r="AF138" s="33"/>
      <c r="AG138" s="33">
        <v>0</v>
      </c>
      <c r="AH138" s="33"/>
      <c r="AJ138" s="33">
        <v>12767522</v>
      </c>
      <c r="AK138" s="33"/>
      <c r="AL138" s="33">
        <v>151741</v>
      </c>
      <c r="AM138" s="33"/>
      <c r="AN138" s="33"/>
      <c r="AO138" s="33"/>
      <c r="AP138" s="33"/>
      <c r="AQ138" s="33">
        <v>0</v>
      </c>
      <c r="AR138" s="33"/>
      <c r="AS138" s="33">
        <v>0</v>
      </c>
      <c r="AT138" s="33"/>
      <c r="AU138" s="33"/>
      <c r="AV138" s="33"/>
      <c r="AW138" s="33">
        <v>4965725</v>
      </c>
      <c r="AX138" s="33"/>
      <c r="AY138" s="33"/>
      <c r="AZ138" s="33"/>
      <c r="BA138" s="33">
        <v>3480504</v>
      </c>
      <c r="BB138" s="33"/>
      <c r="BC138" s="33"/>
      <c r="BD138" s="33"/>
      <c r="BE138" s="33"/>
      <c r="BF138" s="33"/>
      <c r="BG138" s="33"/>
      <c r="BH138" s="33"/>
      <c r="BI138" s="33">
        <v>7650056</v>
      </c>
      <c r="BJ138" s="33">
        <v>696392</v>
      </c>
      <c r="BK138" s="33">
        <v>-2288391</v>
      </c>
      <c r="BL138" s="33"/>
      <c r="BM138" s="33"/>
      <c r="BN138" s="33"/>
      <c r="BO138" s="33"/>
      <c r="BP138" s="33">
        <v>0</v>
      </c>
    </row>
    <row r="139" spans="2:68" x14ac:dyDescent="0.25">
      <c r="B139" s="5" t="s">
        <v>510</v>
      </c>
      <c r="C139" s="5" t="s">
        <v>511</v>
      </c>
      <c r="D139" s="6" t="s">
        <v>506</v>
      </c>
      <c r="E139" s="7" t="s">
        <v>730</v>
      </c>
      <c r="F139" s="8">
        <v>39813</v>
      </c>
      <c r="G139" s="33">
        <v>12767522</v>
      </c>
      <c r="H139" s="33">
        <v>6577</v>
      </c>
      <c r="I139" s="33"/>
      <c r="J139" s="33">
        <v>1210</v>
      </c>
      <c r="K139" s="33"/>
      <c r="L139" s="33"/>
      <c r="M139" s="33">
        <v>0</v>
      </c>
      <c r="N139" s="33">
        <v>0</v>
      </c>
      <c r="O139" s="33">
        <v>0</v>
      </c>
      <c r="P139" s="33"/>
      <c r="Q139" s="33"/>
      <c r="R139" s="33"/>
      <c r="S139" s="33"/>
      <c r="T139" s="33"/>
      <c r="U139" s="33"/>
      <c r="V139" s="33"/>
      <c r="W139" s="33"/>
      <c r="X139" s="33">
        <v>0</v>
      </c>
      <c r="Y139" s="33"/>
      <c r="Z139" s="33"/>
      <c r="AA139" s="33"/>
      <c r="AB139" s="33">
        <v>12760945</v>
      </c>
      <c r="AC139" s="33"/>
      <c r="AD139" s="33"/>
      <c r="AE139" s="33"/>
      <c r="AF139" s="33"/>
      <c r="AG139" s="33">
        <v>0</v>
      </c>
      <c r="AH139" s="33"/>
      <c r="AJ139" s="33">
        <v>12767522</v>
      </c>
      <c r="AK139" s="33"/>
      <c r="AL139" s="33">
        <v>151741</v>
      </c>
      <c r="AM139" s="33"/>
      <c r="AN139" s="33"/>
      <c r="AO139" s="33"/>
      <c r="AP139" s="33"/>
      <c r="AQ139" s="33">
        <v>0</v>
      </c>
      <c r="AR139" s="33"/>
      <c r="AS139" s="33">
        <v>0</v>
      </c>
      <c r="AT139" s="33"/>
      <c r="AU139" s="33"/>
      <c r="AV139" s="33"/>
      <c r="AW139" s="33">
        <v>4965725</v>
      </c>
      <c r="AX139" s="33"/>
      <c r="AY139" s="33"/>
      <c r="AZ139" s="33"/>
      <c r="BA139" s="33">
        <v>3480504</v>
      </c>
      <c r="BB139" s="33"/>
      <c r="BC139" s="33"/>
      <c r="BD139" s="33"/>
      <c r="BE139" s="33"/>
      <c r="BF139" s="33"/>
      <c r="BG139" s="33"/>
      <c r="BH139" s="33"/>
      <c r="BI139" s="33">
        <v>7650056</v>
      </c>
      <c r="BJ139" s="33">
        <v>696392</v>
      </c>
      <c r="BK139" s="33">
        <v>-2288391</v>
      </c>
      <c r="BL139" s="33"/>
      <c r="BM139" s="33"/>
      <c r="BN139" s="33"/>
      <c r="BO139" s="33"/>
      <c r="BP139" s="33">
        <v>0</v>
      </c>
    </row>
    <row r="140" spans="2:68" x14ac:dyDescent="0.25">
      <c r="B140" s="5" t="s">
        <v>513</v>
      </c>
      <c r="C140" s="5" t="s">
        <v>515</v>
      </c>
      <c r="D140" s="6" t="s">
        <v>514</v>
      </c>
      <c r="E140" s="7" t="s">
        <v>728</v>
      </c>
      <c r="F140" s="8">
        <v>43921</v>
      </c>
      <c r="G140" s="33">
        <v>264259713.90000001</v>
      </c>
      <c r="H140" s="33">
        <v>53881382.100000001</v>
      </c>
      <c r="I140" s="33">
        <v>53881382.100000001</v>
      </c>
      <c r="J140" s="33">
        <v>11045061.300000001</v>
      </c>
      <c r="K140" s="33">
        <v>122713.5</v>
      </c>
      <c r="L140" s="33">
        <v>0</v>
      </c>
      <c r="M140" s="33">
        <v>37942167.899999999</v>
      </c>
      <c r="N140" s="33">
        <v>413840.7</v>
      </c>
      <c r="O140" s="33">
        <v>3181241.7</v>
      </c>
      <c r="P140" s="33">
        <v>0</v>
      </c>
      <c r="Q140" s="33">
        <v>1176357</v>
      </c>
      <c r="R140" s="33">
        <v>0</v>
      </c>
      <c r="S140" s="33">
        <v>210378331.80000001</v>
      </c>
      <c r="T140" s="33">
        <v>0</v>
      </c>
      <c r="U140" s="33">
        <v>0</v>
      </c>
      <c r="V140" s="33">
        <v>0</v>
      </c>
      <c r="W140" s="33">
        <v>0</v>
      </c>
      <c r="X140" s="33">
        <v>0</v>
      </c>
      <c r="Y140" s="33">
        <v>0</v>
      </c>
      <c r="Z140" s="33">
        <v>584793.30000000005</v>
      </c>
      <c r="AA140" s="33">
        <v>0</v>
      </c>
      <c r="AB140" s="33">
        <v>194908814.09999999</v>
      </c>
      <c r="AC140" s="33">
        <v>0</v>
      </c>
      <c r="AD140" s="33">
        <v>0</v>
      </c>
      <c r="AE140" s="33">
        <v>3502835.7</v>
      </c>
      <c r="AF140" s="33">
        <v>0</v>
      </c>
      <c r="AG140" s="33">
        <v>11381888.699999999</v>
      </c>
      <c r="AH140" s="33">
        <v>0</v>
      </c>
      <c r="AJ140" s="33">
        <v>264259713.90000001</v>
      </c>
      <c r="AK140" s="33">
        <v>133722170.40000001</v>
      </c>
      <c r="AL140" s="33">
        <v>44786196</v>
      </c>
      <c r="AM140" s="33">
        <v>44786196</v>
      </c>
      <c r="AN140" s="33">
        <v>18000801</v>
      </c>
      <c r="AO140" s="33">
        <v>1057875</v>
      </c>
      <c r="AP140" s="33">
        <v>21591651.899999999</v>
      </c>
      <c r="AQ140" s="33">
        <v>51624.3</v>
      </c>
      <c r="AR140" s="33">
        <v>846.3</v>
      </c>
      <c r="AS140" s="33">
        <v>846.3</v>
      </c>
      <c r="AT140" s="33">
        <v>1436171.1</v>
      </c>
      <c r="AU140" s="33">
        <v>2646380.1</v>
      </c>
      <c r="AV140" s="33">
        <v>0</v>
      </c>
      <c r="AW140" s="33">
        <v>88935974.400000006</v>
      </c>
      <c r="AX140" s="33">
        <v>74163807.900000006</v>
      </c>
      <c r="AY140" s="33">
        <v>2813101.2</v>
      </c>
      <c r="AZ140" s="33">
        <v>0</v>
      </c>
      <c r="BA140" s="33">
        <v>0</v>
      </c>
      <c r="BB140" s="33">
        <v>0</v>
      </c>
      <c r="BC140" s="33">
        <v>9432859.8000000007</v>
      </c>
      <c r="BD140" s="33">
        <v>0</v>
      </c>
      <c r="BE140" s="33">
        <v>224269.5</v>
      </c>
      <c r="BF140" s="33">
        <v>2301936</v>
      </c>
      <c r="BG140" s="33">
        <v>0</v>
      </c>
      <c r="BH140" s="33">
        <v>130537543.5</v>
      </c>
      <c r="BI140" s="33">
        <v>96334329</v>
      </c>
      <c r="BJ140" s="33">
        <v>74092718.700000003</v>
      </c>
      <c r="BK140" s="33">
        <v>45264355.5</v>
      </c>
      <c r="BL140" s="33">
        <v>1172125.5</v>
      </c>
      <c r="BM140" s="33">
        <v>0</v>
      </c>
      <c r="BN140" s="33">
        <v>0</v>
      </c>
      <c r="BO140" s="33">
        <v>-24194870.699999999</v>
      </c>
      <c r="BP140" s="33">
        <v>34203214.5</v>
      </c>
    </row>
    <row r="141" spans="2:68" x14ac:dyDescent="0.25">
      <c r="B141" s="5" t="s">
        <v>516</v>
      </c>
      <c r="C141" s="5" t="s">
        <v>518</v>
      </c>
      <c r="D141" s="6" t="s">
        <v>517</v>
      </c>
      <c r="E141" s="7" t="s">
        <v>728</v>
      </c>
      <c r="F141" s="8">
        <v>43921</v>
      </c>
      <c r="G141" s="33">
        <v>533339952.60000002</v>
      </c>
      <c r="H141" s="33">
        <v>92305941</v>
      </c>
      <c r="I141" s="33">
        <v>92305941</v>
      </c>
      <c r="J141" s="33">
        <v>65705885.700000003</v>
      </c>
      <c r="K141" s="33">
        <v>16079.7</v>
      </c>
      <c r="L141" s="33">
        <v>1612201.5</v>
      </c>
      <c r="M141" s="33">
        <v>18790398.899999999</v>
      </c>
      <c r="N141" s="33">
        <v>0</v>
      </c>
      <c r="O141" s="33">
        <v>2746243.5</v>
      </c>
      <c r="P141" s="33">
        <v>434998.2</v>
      </c>
      <c r="Q141" s="33">
        <v>3000133.5</v>
      </c>
      <c r="R141" s="33">
        <v>0</v>
      </c>
      <c r="S141" s="33">
        <v>441034011.60000002</v>
      </c>
      <c r="T141" s="33">
        <v>81244.800000000003</v>
      </c>
      <c r="U141" s="33">
        <v>0</v>
      </c>
      <c r="V141" s="33">
        <v>64006515.299999997</v>
      </c>
      <c r="W141" s="33">
        <v>0</v>
      </c>
      <c r="X141" s="33">
        <v>0</v>
      </c>
      <c r="Y141" s="33">
        <v>0</v>
      </c>
      <c r="Z141" s="33">
        <v>173170752.30000001</v>
      </c>
      <c r="AA141" s="33">
        <v>0</v>
      </c>
      <c r="AB141" s="33">
        <v>195966689.09999999</v>
      </c>
      <c r="AC141" s="33">
        <v>0</v>
      </c>
      <c r="AD141" s="33">
        <v>3041602.2</v>
      </c>
      <c r="AE141" s="33">
        <v>1159431</v>
      </c>
      <c r="AF141" s="33">
        <v>0</v>
      </c>
      <c r="AG141" s="33">
        <v>3607776.9</v>
      </c>
      <c r="AH141" s="33">
        <v>0</v>
      </c>
      <c r="AJ141" s="33">
        <v>533339952.60000002</v>
      </c>
      <c r="AK141" s="33">
        <v>311337690.30000001</v>
      </c>
      <c r="AL141" s="33">
        <v>31457817.300000001</v>
      </c>
      <c r="AM141" s="33">
        <v>31457817.300000001</v>
      </c>
      <c r="AN141" s="33">
        <v>15698865</v>
      </c>
      <c r="AO141" s="33">
        <v>594948.9</v>
      </c>
      <c r="AP141" s="33">
        <v>9085876.8000000007</v>
      </c>
      <c r="AQ141" s="33">
        <v>1673981.4</v>
      </c>
      <c r="AR141" s="33">
        <v>40622.400000000001</v>
      </c>
      <c r="AS141" s="33">
        <v>3248099.4</v>
      </c>
      <c r="AT141" s="33">
        <v>1032486</v>
      </c>
      <c r="AU141" s="33">
        <v>82937.399999999994</v>
      </c>
      <c r="AV141" s="33">
        <v>0</v>
      </c>
      <c r="AW141" s="33">
        <v>279879873</v>
      </c>
      <c r="AX141" s="33">
        <v>257982706.80000001</v>
      </c>
      <c r="AY141" s="33">
        <v>516243</v>
      </c>
      <c r="AZ141" s="33">
        <v>0</v>
      </c>
      <c r="BA141" s="33">
        <v>0</v>
      </c>
      <c r="BB141" s="33">
        <v>46546.5</v>
      </c>
      <c r="BC141" s="33">
        <v>20040384</v>
      </c>
      <c r="BD141" s="33">
        <v>0</v>
      </c>
      <c r="BE141" s="33">
        <v>1293992.7</v>
      </c>
      <c r="BF141" s="33">
        <v>0</v>
      </c>
      <c r="BG141" s="33">
        <v>0</v>
      </c>
      <c r="BH141" s="33">
        <v>222002262.30000001</v>
      </c>
      <c r="BI141" s="33">
        <v>222002262.30000001</v>
      </c>
      <c r="BJ141" s="33">
        <v>82699589.700000003</v>
      </c>
      <c r="BK141" s="33">
        <v>159312589.80000001</v>
      </c>
      <c r="BL141" s="33">
        <v>-3936141.3</v>
      </c>
      <c r="BM141" s="33">
        <v>0</v>
      </c>
      <c r="BN141" s="33">
        <v>0</v>
      </c>
      <c r="BO141" s="33">
        <v>-16073775.9</v>
      </c>
      <c r="BP141" s="33">
        <v>0</v>
      </c>
    </row>
    <row r="142" spans="2:68" x14ac:dyDescent="0.25">
      <c r="B142" s="5" t="s">
        <v>520</v>
      </c>
      <c r="C142" s="5" t="s">
        <v>522</v>
      </c>
      <c r="D142" s="6" t="s">
        <v>521</v>
      </c>
      <c r="E142" s="7" t="s">
        <v>736</v>
      </c>
      <c r="F142" s="8">
        <v>43921</v>
      </c>
      <c r="G142" s="33">
        <v>27776178</v>
      </c>
      <c r="H142" s="33">
        <v>4839331</v>
      </c>
      <c r="I142" s="33">
        <v>4839331</v>
      </c>
      <c r="J142" s="33">
        <v>362963</v>
      </c>
      <c r="K142" s="33">
        <v>2012518</v>
      </c>
      <c r="L142" s="33">
        <v>4799</v>
      </c>
      <c r="M142" s="33">
        <v>442912</v>
      </c>
      <c r="N142" s="33">
        <v>0</v>
      </c>
      <c r="O142" s="33">
        <v>1968981</v>
      </c>
      <c r="P142" s="33">
        <v>0</v>
      </c>
      <c r="Q142" s="33">
        <v>47158</v>
      </c>
      <c r="R142" s="33">
        <v>0</v>
      </c>
      <c r="S142" s="33">
        <v>22936847</v>
      </c>
      <c r="T142" s="33">
        <v>0</v>
      </c>
      <c r="U142" s="33">
        <v>0</v>
      </c>
      <c r="V142" s="33">
        <v>0</v>
      </c>
      <c r="W142" s="33">
        <v>0</v>
      </c>
      <c r="X142" s="33">
        <v>8662459</v>
      </c>
      <c r="Y142" s="33">
        <v>13523576</v>
      </c>
      <c r="Z142" s="33">
        <v>3985</v>
      </c>
      <c r="AA142" s="33">
        <v>0</v>
      </c>
      <c r="AB142" s="33">
        <v>545940</v>
      </c>
      <c r="AC142" s="33">
        <v>0</v>
      </c>
      <c r="AD142" s="33">
        <v>0</v>
      </c>
      <c r="AE142" s="33">
        <v>0</v>
      </c>
      <c r="AF142" s="33">
        <v>0</v>
      </c>
      <c r="AG142" s="33">
        <v>200887</v>
      </c>
      <c r="AH142" s="33">
        <v>0</v>
      </c>
      <c r="AJ142" s="33">
        <v>27776178</v>
      </c>
      <c r="AK142" s="33">
        <v>5173119</v>
      </c>
      <c r="AL142" s="33">
        <v>4690282</v>
      </c>
      <c r="AM142" s="33">
        <v>4690282</v>
      </c>
      <c r="AN142" s="33">
        <v>3175122</v>
      </c>
      <c r="AO142" s="33">
        <v>0</v>
      </c>
      <c r="AP142" s="33">
        <v>963627</v>
      </c>
      <c r="AQ142" s="33">
        <v>486592</v>
      </c>
      <c r="AR142" s="33">
        <v>0</v>
      </c>
      <c r="AS142" s="33">
        <v>50202</v>
      </c>
      <c r="AT142" s="33">
        <v>11757</v>
      </c>
      <c r="AU142" s="33">
        <v>2982</v>
      </c>
      <c r="AV142" s="33">
        <v>0</v>
      </c>
      <c r="AW142" s="33">
        <v>482837</v>
      </c>
      <c r="AX142" s="33">
        <v>0</v>
      </c>
      <c r="AY142" s="33">
        <v>0</v>
      </c>
      <c r="AZ142" s="33">
        <v>0</v>
      </c>
      <c r="BA142" s="33">
        <v>115116</v>
      </c>
      <c r="BB142" s="33">
        <v>0</v>
      </c>
      <c r="BC142" s="33">
        <v>159817</v>
      </c>
      <c r="BD142" s="33">
        <v>0</v>
      </c>
      <c r="BE142" s="33">
        <v>207904</v>
      </c>
      <c r="BF142" s="33">
        <v>0</v>
      </c>
      <c r="BG142" s="33">
        <v>0</v>
      </c>
      <c r="BH142" s="33">
        <v>22603059</v>
      </c>
      <c r="BI142" s="33">
        <v>22602038</v>
      </c>
      <c r="BJ142" s="33">
        <v>5176015</v>
      </c>
      <c r="BK142" s="33">
        <v>17304172</v>
      </c>
      <c r="BL142" s="33">
        <v>0</v>
      </c>
      <c r="BM142" s="33">
        <v>0</v>
      </c>
      <c r="BN142" s="33">
        <v>0</v>
      </c>
      <c r="BO142" s="33">
        <v>121851</v>
      </c>
      <c r="BP142" s="33">
        <v>1021</v>
      </c>
    </row>
    <row r="143" spans="2:68" x14ac:dyDescent="0.25">
      <c r="B143" s="5" t="s">
        <v>524</v>
      </c>
      <c r="C143" s="5" t="s">
        <v>526</v>
      </c>
      <c r="D143" s="6" t="s">
        <v>525</v>
      </c>
      <c r="E143" s="7" t="s">
        <v>647</v>
      </c>
      <c r="F143" s="8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  <c r="BO143" s="33"/>
      <c r="BP143" s="33"/>
    </row>
    <row r="144" spans="2:68" x14ac:dyDescent="0.25">
      <c r="B144" s="5" t="s">
        <v>527</v>
      </c>
      <c r="C144" s="5" t="s">
        <v>529</v>
      </c>
      <c r="D144" s="6" t="s">
        <v>528</v>
      </c>
      <c r="E144" s="7" t="s">
        <v>733</v>
      </c>
      <c r="F144" s="8">
        <v>43921</v>
      </c>
      <c r="G144" s="33">
        <v>7739441</v>
      </c>
      <c r="H144" s="33">
        <v>2728913</v>
      </c>
      <c r="I144" s="33">
        <v>2728913</v>
      </c>
      <c r="J144" s="33">
        <v>515532</v>
      </c>
      <c r="K144" s="33">
        <v>0</v>
      </c>
      <c r="L144" s="33">
        <v>452569</v>
      </c>
      <c r="M144" s="33">
        <v>1286230</v>
      </c>
      <c r="N144" s="33">
        <v>23006</v>
      </c>
      <c r="O144" s="33">
        <v>364035</v>
      </c>
      <c r="P144" s="33">
        <v>0</v>
      </c>
      <c r="Q144" s="33">
        <v>87541</v>
      </c>
      <c r="R144" s="33">
        <v>0</v>
      </c>
      <c r="S144" s="33">
        <v>5010528</v>
      </c>
      <c r="T144" s="33">
        <v>0</v>
      </c>
      <c r="U144" s="33">
        <v>11373</v>
      </c>
      <c r="V144" s="33">
        <v>0</v>
      </c>
      <c r="W144" s="33">
        <v>0</v>
      </c>
      <c r="X144" s="33">
        <v>0</v>
      </c>
      <c r="Y144" s="33">
        <v>0</v>
      </c>
      <c r="Z144" s="33">
        <v>585682</v>
      </c>
      <c r="AA144" s="33">
        <v>0</v>
      </c>
      <c r="AB144" s="33">
        <v>4071941</v>
      </c>
      <c r="AC144" s="33">
        <v>0</v>
      </c>
      <c r="AD144" s="33">
        <v>321881</v>
      </c>
      <c r="AE144" s="33">
        <v>0</v>
      </c>
      <c r="AF144" s="33">
        <v>0</v>
      </c>
      <c r="AG144" s="33">
        <v>19651</v>
      </c>
      <c r="AH144" s="33">
        <v>0</v>
      </c>
      <c r="AJ144" s="33">
        <v>7739441</v>
      </c>
      <c r="AK144" s="33">
        <v>5657935</v>
      </c>
      <c r="AL144" s="33">
        <v>3338417</v>
      </c>
      <c r="AM144" s="33">
        <v>3338417</v>
      </c>
      <c r="AN144" s="33">
        <v>1507432</v>
      </c>
      <c r="AO144" s="33">
        <v>113280</v>
      </c>
      <c r="AP144" s="33">
        <v>1464373</v>
      </c>
      <c r="AQ144" s="33">
        <v>0</v>
      </c>
      <c r="AR144" s="33">
        <v>0</v>
      </c>
      <c r="AS144" s="33">
        <v>84560</v>
      </c>
      <c r="AT144" s="33">
        <v>102673</v>
      </c>
      <c r="AU144" s="33">
        <v>66099</v>
      </c>
      <c r="AV144" s="33">
        <v>0</v>
      </c>
      <c r="AW144" s="33">
        <v>2319518</v>
      </c>
      <c r="AX144" s="33">
        <v>2098719</v>
      </c>
      <c r="AY144" s="33">
        <v>159202</v>
      </c>
      <c r="AZ144" s="33">
        <v>0</v>
      </c>
      <c r="BA144" s="33">
        <v>0</v>
      </c>
      <c r="BB144" s="33">
        <v>0</v>
      </c>
      <c r="BC144" s="33">
        <v>0</v>
      </c>
      <c r="BD144" s="33">
        <v>0</v>
      </c>
      <c r="BE144" s="33">
        <v>0</v>
      </c>
      <c r="BF144" s="33">
        <v>61597</v>
      </c>
      <c r="BG144" s="33">
        <v>0</v>
      </c>
      <c r="BH144" s="33">
        <v>2081506</v>
      </c>
      <c r="BI144" s="33">
        <v>2051945</v>
      </c>
      <c r="BJ144" s="33">
        <v>2415026</v>
      </c>
      <c r="BK144" s="33">
        <v>-363593</v>
      </c>
      <c r="BL144" s="33">
        <v>0</v>
      </c>
      <c r="BM144" s="33">
        <v>0</v>
      </c>
      <c r="BN144" s="33">
        <v>0</v>
      </c>
      <c r="BO144" s="33">
        <v>512</v>
      </c>
      <c r="BP144" s="33">
        <v>29561</v>
      </c>
    </row>
    <row r="145" spans="2:68" x14ac:dyDescent="0.25">
      <c r="B145" s="5" t="s">
        <v>530</v>
      </c>
      <c r="C145" s="5" t="s">
        <v>531</v>
      </c>
      <c r="D145" s="6" t="s">
        <v>528</v>
      </c>
      <c r="E145" s="7" t="s">
        <v>733</v>
      </c>
      <c r="F145" s="8">
        <v>43921</v>
      </c>
      <c r="G145" s="33">
        <v>7739441</v>
      </c>
      <c r="H145" s="33">
        <v>2728913</v>
      </c>
      <c r="I145" s="33">
        <v>2728913</v>
      </c>
      <c r="J145" s="33">
        <v>515532</v>
      </c>
      <c r="K145" s="33">
        <v>0</v>
      </c>
      <c r="L145" s="33">
        <v>452569</v>
      </c>
      <c r="M145" s="33">
        <v>1286230</v>
      </c>
      <c r="N145" s="33">
        <v>23006</v>
      </c>
      <c r="O145" s="33">
        <v>364035</v>
      </c>
      <c r="P145" s="33">
        <v>0</v>
      </c>
      <c r="Q145" s="33">
        <v>87541</v>
      </c>
      <c r="R145" s="33">
        <v>0</v>
      </c>
      <c r="S145" s="33">
        <v>5010528</v>
      </c>
      <c r="T145" s="33">
        <v>0</v>
      </c>
      <c r="U145" s="33">
        <v>11373</v>
      </c>
      <c r="V145" s="33">
        <v>0</v>
      </c>
      <c r="W145" s="33">
        <v>0</v>
      </c>
      <c r="X145" s="33">
        <v>0</v>
      </c>
      <c r="Y145" s="33">
        <v>0</v>
      </c>
      <c r="Z145" s="33">
        <v>585682</v>
      </c>
      <c r="AA145" s="33">
        <v>0</v>
      </c>
      <c r="AB145" s="33">
        <v>4071941</v>
      </c>
      <c r="AC145" s="33">
        <v>0</v>
      </c>
      <c r="AD145" s="33">
        <v>321881</v>
      </c>
      <c r="AE145" s="33">
        <v>0</v>
      </c>
      <c r="AF145" s="33">
        <v>0</v>
      </c>
      <c r="AG145" s="33">
        <v>19651</v>
      </c>
      <c r="AH145" s="33">
        <v>0</v>
      </c>
      <c r="AJ145" s="33">
        <v>7739441</v>
      </c>
      <c r="AK145" s="33">
        <v>5657935</v>
      </c>
      <c r="AL145" s="33">
        <v>3338417</v>
      </c>
      <c r="AM145" s="33">
        <v>3338417</v>
      </c>
      <c r="AN145" s="33">
        <v>1507432</v>
      </c>
      <c r="AO145" s="33">
        <v>113280</v>
      </c>
      <c r="AP145" s="33">
        <v>1464373</v>
      </c>
      <c r="AQ145" s="33">
        <v>0</v>
      </c>
      <c r="AR145" s="33">
        <v>0</v>
      </c>
      <c r="AS145" s="33">
        <v>84560</v>
      </c>
      <c r="AT145" s="33">
        <v>102673</v>
      </c>
      <c r="AU145" s="33">
        <v>66099</v>
      </c>
      <c r="AV145" s="33">
        <v>0</v>
      </c>
      <c r="AW145" s="33">
        <v>2319518</v>
      </c>
      <c r="AX145" s="33">
        <v>2098719</v>
      </c>
      <c r="AY145" s="33">
        <v>159202</v>
      </c>
      <c r="AZ145" s="33">
        <v>0</v>
      </c>
      <c r="BA145" s="33">
        <v>0</v>
      </c>
      <c r="BB145" s="33">
        <v>0</v>
      </c>
      <c r="BC145" s="33">
        <v>0</v>
      </c>
      <c r="BD145" s="33">
        <v>0</v>
      </c>
      <c r="BE145" s="33">
        <v>0</v>
      </c>
      <c r="BF145" s="33">
        <v>61597</v>
      </c>
      <c r="BG145" s="33">
        <v>0</v>
      </c>
      <c r="BH145" s="33">
        <v>2081506</v>
      </c>
      <c r="BI145" s="33">
        <v>2051945</v>
      </c>
      <c r="BJ145" s="33">
        <v>2415026</v>
      </c>
      <c r="BK145" s="33">
        <v>-363593</v>
      </c>
      <c r="BL145" s="33">
        <v>0</v>
      </c>
      <c r="BM145" s="33">
        <v>0</v>
      </c>
      <c r="BN145" s="33">
        <v>0</v>
      </c>
      <c r="BO145" s="33">
        <v>512</v>
      </c>
      <c r="BP145" s="33">
        <v>29561</v>
      </c>
    </row>
    <row r="146" spans="2:68" x14ac:dyDescent="0.25">
      <c r="B146" s="5" t="s">
        <v>532</v>
      </c>
      <c r="C146" s="5" t="s">
        <v>9</v>
      </c>
      <c r="D146" s="6" t="s">
        <v>41</v>
      </c>
      <c r="E146" s="7" t="s">
        <v>735</v>
      </c>
      <c r="F146" s="8">
        <v>43921</v>
      </c>
      <c r="G146" s="33">
        <v>3691894408</v>
      </c>
      <c r="H146" s="33">
        <v>1561341864</v>
      </c>
      <c r="I146" s="33">
        <v>1553678202</v>
      </c>
      <c r="J146" s="33">
        <v>248227426</v>
      </c>
      <c r="K146" s="33">
        <v>112011428</v>
      </c>
      <c r="L146" s="33">
        <v>11166861</v>
      </c>
      <c r="M146" s="33">
        <v>808546347</v>
      </c>
      <c r="N146" s="33">
        <v>1398024</v>
      </c>
      <c r="O146" s="33">
        <v>302486044</v>
      </c>
      <c r="P146" s="33">
        <v>0</v>
      </c>
      <c r="Q146" s="33">
        <v>69842072</v>
      </c>
      <c r="R146" s="33">
        <v>7663662</v>
      </c>
      <c r="S146" s="33">
        <v>2130552544</v>
      </c>
      <c r="T146" s="33">
        <v>123740374</v>
      </c>
      <c r="U146" s="33">
        <v>4392947</v>
      </c>
      <c r="V146" s="33">
        <v>466931305</v>
      </c>
      <c r="W146" s="33">
        <v>0</v>
      </c>
      <c r="X146" s="33">
        <v>0</v>
      </c>
      <c r="Y146" s="33">
        <v>275755905</v>
      </c>
      <c r="Z146" s="33">
        <v>79235823</v>
      </c>
      <c r="AA146" s="33">
        <v>27604149</v>
      </c>
      <c r="AB146" s="33">
        <v>256155509</v>
      </c>
      <c r="AC146" s="33">
        <v>0</v>
      </c>
      <c r="AD146" s="33">
        <v>385851853</v>
      </c>
      <c r="AE146" s="33">
        <v>349104350</v>
      </c>
      <c r="AF146" s="33">
        <v>0</v>
      </c>
      <c r="AG146" s="33">
        <v>161780329</v>
      </c>
      <c r="AH146" s="33">
        <v>0</v>
      </c>
      <c r="AJ146" s="33">
        <v>3691894408</v>
      </c>
      <c r="AK146" s="33">
        <v>2623590299</v>
      </c>
      <c r="AL146" s="33">
        <v>1466626309</v>
      </c>
      <c r="AM146" s="33">
        <v>1466626309</v>
      </c>
      <c r="AN146" s="33">
        <v>1070328396</v>
      </c>
      <c r="AO146" s="33">
        <v>31485794</v>
      </c>
      <c r="AP146" s="33">
        <v>272041489</v>
      </c>
      <c r="AQ146" s="33">
        <v>25684004</v>
      </c>
      <c r="AR146" s="33">
        <v>31385804</v>
      </c>
      <c r="AS146" s="33">
        <v>9836336</v>
      </c>
      <c r="AT146" s="33">
        <v>17406799</v>
      </c>
      <c r="AU146" s="33">
        <v>8457687</v>
      </c>
      <c r="AV146" s="33">
        <v>0</v>
      </c>
      <c r="AW146" s="33">
        <v>1156963990</v>
      </c>
      <c r="AX146" s="33">
        <v>596419024</v>
      </c>
      <c r="AY146" s="33">
        <v>383661396</v>
      </c>
      <c r="AZ146" s="33">
        <v>708181</v>
      </c>
      <c r="BA146" s="33">
        <v>85337087</v>
      </c>
      <c r="BB146" s="33">
        <v>13052537</v>
      </c>
      <c r="BC146" s="33">
        <v>67929011</v>
      </c>
      <c r="BD146" s="33">
        <v>0</v>
      </c>
      <c r="BE146" s="33">
        <v>9122766</v>
      </c>
      <c r="BF146" s="33">
        <v>733988</v>
      </c>
      <c r="BG146" s="33">
        <v>0</v>
      </c>
      <c r="BH146" s="33">
        <v>1068304109</v>
      </c>
      <c r="BI146" s="33">
        <v>1068168556</v>
      </c>
      <c r="BJ146" s="33">
        <v>203872822</v>
      </c>
      <c r="BK146" s="33">
        <v>609877058</v>
      </c>
      <c r="BL146" s="33">
        <v>162503704</v>
      </c>
      <c r="BM146" s="33">
        <v>0</v>
      </c>
      <c r="BN146" s="33">
        <v>0</v>
      </c>
      <c r="BO146" s="33">
        <v>91914972</v>
      </c>
      <c r="BP146" s="33">
        <v>135553</v>
      </c>
    </row>
    <row r="147" spans="2:68" x14ac:dyDescent="0.25">
      <c r="B147" s="5" t="s">
        <v>533</v>
      </c>
      <c r="C147" s="5" t="s">
        <v>535</v>
      </c>
      <c r="D147" s="6" t="s">
        <v>534</v>
      </c>
      <c r="E147" s="7" t="s">
        <v>736</v>
      </c>
      <c r="F147" s="8">
        <v>43830</v>
      </c>
      <c r="G147" s="33">
        <v>9235012</v>
      </c>
      <c r="H147" s="33">
        <v>297499</v>
      </c>
      <c r="I147" s="33">
        <v>297499</v>
      </c>
      <c r="J147" s="33">
        <v>295373</v>
      </c>
      <c r="K147" s="33">
        <v>0</v>
      </c>
      <c r="L147" s="33">
        <v>0</v>
      </c>
      <c r="M147" s="33">
        <v>2126</v>
      </c>
      <c r="N147" s="33">
        <v>0</v>
      </c>
      <c r="O147" s="33">
        <v>0</v>
      </c>
      <c r="P147" s="33">
        <v>0</v>
      </c>
      <c r="Q147" s="33">
        <v>0</v>
      </c>
      <c r="R147" s="33">
        <v>0</v>
      </c>
      <c r="S147" s="33">
        <v>8937513</v>
      </c>
      <c r="T147" s="33">
        <v>0</v>
      </c>
      <c r="U147" s="33">
        <v>0</v>
      </c>
      <c r="V147" s="33">
        <v>0</v>
      </c>
      <c r="W147" s="33">
        <v>0</v>
      </c>
      <c r="X147" s="33">
        <v>0</v>
      </c>
      <c r="Y147" s="33">
        <v>0</v>
      </c>
      <c r="Z147" s="33">
        <v>0</v>
      </c>
      <c r="AA147" s="33">
        <v>0</v>
      </c>
      <c r="AB147" s="33">
        <v>8937513</v>
      </c>
      <c r="AC147" s="33">
        <v>0</v>
      </c>
      <c r="AD147" s="33">
        <v>0</v>
      </c>
      <c r="AE147" s="33">
        <v>0</v>
      </c>
      <c r="AF147" s="33">
        <v>0</v>
      </c>
      <c r="AG147" s="33">
        <v>0</v>
      </c>
      <c r="AH147" s="33">
        <v>0</v>
      </c>
      <c r="AJ147" s="33">
        <v>9235012</v>
      </c>
      <c r="AK147" s="33">
        <v>3428703</v>
      </c>
      <c r="AL147" s="33">
        <v>103126</v>
      </c>
      <c r="AM147" s="33">
        <v>103126</v>
      </c>
      <c r="AN147" s="33">
        <v>103126</v>
      </c>
      <c r="AO147" s="33">
        <v>0</v>
      </c>
      <c r="AP147" s="33">
        <v>0</v>
      </c>
      <c r="AQ147" s="33">
        <v>0</v>
      </c>
      <c r="AR147" s="33">
        <v>0</v>
      </c>
      <c r="AS147" s="33">
        <v>0</v>
      </c>
      <c r="AT147" s="33">
        <v>0</v>
      </c>
      <c r="AU147" s="33">
        <v>0</v>
      </c>
      <c r="AV147" s="33">
        <v>0</v>
      </c>
      <c r="AW147" s="33">
        <v>3325577</v>
      </c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>
        <v>5806309</v>
      </c>
      <c r="BI147" s="33">
        <v>5806309</v>
      </c>
      <c r="BJ147" s="33">
        <v>3220942</v>
      </c>
      <c r="BK147" s="33"/>
      <c r="BL147" s="33"/>
      <c r="BM147" s="33"/>
      <c r="BN147" s="33"/>
      <c r="BO147" s="33">
        <v>137226</v>
      </c>
      <c r="BP147" s="33">
        <v>0</v>
      </c>
    </row>
    <row r="148" spans="2:68" x14ac:dyDescent="0.25">
      <c r="B148" s="5" t="s">
        <v>536</v>
      </c>
      <c r="C148" s="5" t="s">
        <v>32</v>
      </c>
      <c r="D148" s="6" t="s">
        <v>65</v>
      </c>
      <c r="E148" s="7" t="s">
        <v>732</v>
      </c>
      <c r="F148" s="8">
        <v>43921</v>
      </c>
      <c r="G148" s="33">
        <v>1076340338</v>
      </c>
      <c r="H148" s="33">
        <v>367767593</v>
      </c>
      <c r="I148" s="33">
        <v>365692076</v>
      </c>
      <c r="J148" s="33">
        <v>63828435</v>
      </c>
      <c r="K148" s="33">
        <v>877665</v>
      </c>
      <c r="L148" s="33">
        <v>14031272</v>
      </c>
      <c r="M148" s="33">
        <v>119264022</v>
      </c>
      <c r="N148" s="33">
        <v>33436206</v>
      </c>
      <c r="O148" s="33">
        <v>87819527</v>
      </c>
      <c r="P148" s="33">
        <v>0</v>
      </c>
      <c r="Q148" s="33">
        <v>46434949</v>
      </c>
      <c r="R148" s="33">
        <v>2075517</v>
      </c>
      <c r="S148" s="33">
        <v>708572745</v>
      </c>
      <c r="T148" s="33">
        <v>1441421</v>
      </c>
      <c r="U148" s="33">
        <v>2886885</v>
      </c>
      <c r="V148" s="33">
        <v>24969480</v>
      </c>
      <c r="W148" s="33">
        <v>286292685</v>
      </c>
      <c r="X148" s="33">
        <v>46952311</v>
      </c>
      <c r="Y148" s="33">
        <v>101617966</v>
      </c>
      <c r="Z148" s="33">
        <v>65065923</v>
      </c>
      <c r="AA148" s="33">
        <v>21459521</v>
      </c>
      <c r="AB148" s="33">
        <v>51035562</v>
      </c>
      <c r="AC148" s="33">
        <v>0</v>
      </c>
      <c r="AD148" s="33">
        <v>5593249</v>
      </c>
      <c r="AE148" s="33">
        <v>6760440</v>
      </c>
      <c r="AF148" s="33">
        <v>26381246</v>
      </c>
      <c r="AG148" s="33">
        <v>68116056</v>
      </c>
      <c r="AH148" s="33">
        <v>0</v>
      </c>
      <c r="AJ148" s="33">
        <v>1076340338</v>
      </c>
      <c r="AK148" s="33">
        <v>692604361</v>
      </c>
      <c r="AL148" s="33">
        <v>396177575</v>
      </c>
      <c r="AM148" s="33">
        <v>396177575</v>
      </c>
      <c r="AN148" s="33">
        <v>208567406</v>
      </c>
      <c r="AO148" s="33">
        <v>2120426</v>
      </c>
      <c r="AP148" s="33">
        <v>116875713</v>
      </c>
      <c r="AQ148" s="33">
        <v>15064698</v>
      </c>
      <c r="AR148" s="33">
        <v>1115253</v>
      </c>
      <c r="AS148" s="33">
        <v>13100040</v>
      </c>
      <c r="AT148" s="33">
        <v>0</v>
      </c>
      <c r="AU148" s="33">
        <v>39334039</v>
      </c>
      <c r="AV148" s="33">
        <v>0</v>
      </c>
      <c r="AW148" s="33">
        <v>296426786</v>
      </c>
      <c r="AX148" s="33">
        <v>242466433</v>
      </c>
      <c r="AY148" s="33">
        <v>10724118</v>
      </c>
      <c r="AZ148" s="33">
        <v>0</v>
      </c>
      <c r="BA148" s="33">
        <v>478569</v>
      </c>
      <c r="BB148" s="33">
        <v>18187132</v>
      </c>
      <c r="BC148" s="33">
        <v>23546658</v>
      </c>
      <c r="BD148" s="33">
        <v>0</v>
      </c>
      <c r="BE148" s="33">
        <v>0</v>
      </c>
      <c r="BF148" s="33">
        <v>1023876</v>
      </c>
      <c r="BG148" s="33">
        <v>0</v>
      </c>
      <c r="BH148" s="33">
        <v>383735977</v>
      </c>
      <c r="BI148" s="33">
        <v>382656889</v>
      </c>
      <c r="BJ148" s="33">
        <v>183973411</v>
      </c>
      <c r="BK148" s="33">
        <v>201409757</v>
      </c>
      <c r="BL148" s="33">
        <v>0</v>
      </c>
      <c r="BM148" s="33">
        <v>0</v>
      </c>
      <c r="BN148" s="33">
        <v>0</v>
      </c>
      <c r="BO148" s="33">
        <v>-2726279</v>
      </c>
      <c r="BP148" s="33">
        <v>1079088</v>
      </c>
    </row>
    <row r="149" spans="2:68" x14ac:dyDescent="0.25">
      <c r="B149" s="5" t="s">
        <v>537</v>
      </c>
      <c r="C149" s="5" t="s">
        <v>539</v>
      </c>
      <c r="D149" s="6" t="s">
        <v>538</v>
      </c>
      <c r="E149" s="7" t="s">
        <v>729</v>
      </c>
      <c r="F149" s="8">
        <v>43921</v>
      </c>
      <c r="G149" s="33">
        <v>342521306.39999998</v>
      </c>
      <c r="H149" s="33">
        <v>232628405.09999999</v>
      </c>
      <c r="I149" s="33">
        <v>232628405.09999999</v>
      </c>
      <c r="J149" s="33">
        <v>20560012.199999999</v>
      </c>
      <c r="K149" s="33">
        <v>25389</v>
      </c>
      <c r="L149" s="33">
        <v>7519375.5</v>
      </c>
      <c r="M149" s="33">
        <v>19564763.399999999</v>
      </c>
      <c r="N149" s="33">
        <v>39414729.899999999</v>
      </c>
      <c r="O149" s="33">
        <v>26095660.5</v>
      </c>
      <c r="P149" s="33">
        <v>114647414.7</v>
      </c>
      <c r="Q149" s="33">
        <v>4801059.9000000004</v>
      </c>
      <c r="R149" s="33">
        <v>0</v>
      </c>
      <c r="S149" s="33">
        <v>109892901.3</v>
      </c>
      <c r="T149" s="33">
        <v>22850.1</v>
      </c>
      <c r="U149" s="33">
        <v>94785.600000000006</v>
      </c>
      <c r="V149" s="33">
        <v>930930</v>
      </c>
      <c r="W149" s="33">
        <v>0</v>
      </c>
      <c r="X149" s="33">
        <v>0</v>
      </c>
      <c r="Y149" s="33">
        <v>4039389.9</v>
      </c>
      <c r="Z149" s="33">
        <v>5880092.4000000004</v>
      </c>
      <c r="AA149" s="33">
        <v>0</v>
      </c>
      <c r="AB149" s="33">
        <v>97202632.799999997</v>
      </c>
      <c r="AC149" s="33">
        <v>0</v>
      </c>
      <c r="AD149" s="33">
        <v>0</v>
      </c>
      <c r="AE149" s="33">
        <v>0</v>
      </c>
      <c r="AF149" s="33">
        <v>0</v>
      </c>
      <c r="AG149" s="33">
        <v>1722220.5</v>
      </c>
      <c r="AH149" s="33">
        <v>0</v>
      </c>
      <c r="AJ149" s="33">
        <v>342521306.39999998</v>
      </c>
      <c r="AK149" s="33">
        <v>172627427.69999999</v>
      </c>
      <c r="AL149" s="33">
        <v>83842941</v>
      </c>
      <c r="AM149" s="33">
        <v>83842941</v>
      </c>
      <c r="AN149" s="33">
        <v>11348883</v>
      </c>
      <c r="AO149" s="33">
        <v>534861.6</v>
      </c>
      <c r="AP149" s="33">
        <v>50834702.100000001</v>
      </c>
      <c r="AQ149" s="33">
        <v>15669244.5</v>
      </c>
      <c r="AR149" s="33">
        <v>4087629</v>
      </c>
      <c r="AS149" s="33">
        <v>604258.19999999995</v>
      </c>
      <c r="AT149" s="33">
        <v>763362.6</v>
      </c>
      <c r="AU149" s="33">
        <v>0</v>
      </c>
      <c r="AV149" s="33">
        <v>0</v>
      </c>
      <c r="AW149" s="33">
        <v>88784486.700000003</v>
      </c>
      <c r="AX149" s="33">
        <v>76167000</v>
      </c>
      <c r="AY149" s="33">
        <v>94785.600000000006</v>
      </c>
      <c r="AZ149" s="33">
        <v>0</v>
      </c>
      <c r="BA149" s="33">
        <v>0</v>
      </c>
      <c r="BB149" s="33">
        <v>0</v>
      </c>
      <c r="BC149" s="33">
        <v>12418606.199999999</v>
      </c>
      <c r="BD149" s="33">
        <v>0</v>
      </c>
      <c r="BE149" s="33">
        <v>104094.9</v>
      </c>
      <c r="BF149" s="33">
        <v>0</v>
      </c>
      <c r="BG149" s="33">
        <v>0</v>
      </c>
      <c r="BH149" s="33">
        <v>169893878.69999999</v>
      </c>
      <c r="BI149" s="33">
        <v>169893878.69999999</v>
      </c>
      <c r="BJ149" s="33">
        <v>77678491.799999997</v>
      </c>
      <c r="BK149" s="33">
        <v>50061183.899999999</v>
      </c>
      <c r="BL149" s="33">
        <v>23306255.699999999</v>
      </c>
      <c r="BM149" s="33">
        <v>0</v>
      </c>
      <c r="BN149" s="33">
        <v>0</v>
      </c>
      <c r="BO149" s="33">
        <v>18847947.300000001</v>
      </c>
      <c r="BP149" s="33">
        <v>0</v>
      </c>
    </row>
    <row r="150" spans="2:68" s="13" customFormat="1" x14ac:dyDescent="0.25">
      <c r="B150" s="5" t="s">
        <v>540</v>
      </c>
      <c r="C150" s="5" t="s">
        <v>542</v>
      </c>
      <c r="D150" s="6" t="s">
        <v>541</v>
      </c>
      <c r="E150" s="7" t="s">
        <v>733</v>
      </c>
      <c r="F150" s="8">
        <v>43921</v>
      </c>
      <c r="G150" s="33">
        <v>199870850</v>
      </c>
      <c r="H150" s="33">
        <v>148856998</v>
      </c>
      <c r="I150" s="33">
        <v>148856998</v>
      </c>
      <c r="J150" s="33">
        <v>41373307</v>
      </c>
      <c r="K150" s="33">
        <v>69347128</v>
      </c>
      <c r="L150" s="33">
        <v>0</v>
      </c>
      <c r="M150" s="33">
        <v>8807</v>
      </c>
      <c r="N150" s="33">
        <v>38046539</v>
      </c>
      <c r="O150" s="33">
        <v>0</v>
      </c>
      <c r="P150" s="33">
        <v>0</v>
      </c>
      <c r="Q150" s="33">
        <v>81217</v>
      </c>
      <c r="R150" s="33">
        <v>0</v>
      </c>
      <c r="S150" s="33">
        <v>51013852</v>
      </c>
      <c r="T150" s="33">
        <v>50333002</v>
      </c>
      <c r="U150" s="33">
        <v>0</v>
      </c>
      <c r="V150" s="33">
        <v>0</v>
      </c>
      <c r="W150" s="33">
        <v>0</v>
      </c>
      <c r="X150" s="33">
        <v>21668</v>
      </c>
      <c r="Y150" s="33">
        <v>340440</v>
      </c>
      <c r="Z150" s="33">
        <v>0</v>
      </c>
      <c r="AA150" s="33">
        <v>0</v>
      </c>
      <c r="AB150" s="33">
        <v>107085</v>
      </c>
      <c r="AC150" s="33">
        <v>0</v>
      </c>
      <c r="AD150" s="33">
        <v>179404</v>
      </c>
      <c r="AE150" s="33">
        <v>0</v>
      </c>
      <c r="AF150" s="33">
        <v>32253</v>
      </c>
      <c r="AG150" s="33">
        <v>0</v>
      </c>
      <c r="AH150" s="33">
        <v>0</v>
      </c>
      <c r="AJ150" s="33">
        <v>199870850</v>
      </c>
      <c r="AK150" s="33">
        <v>6732257</v>
      </c>
      <c r="AL150" s="33">
        <v>6399133</v>
      </c>
      <c r="AM150" s="33">
        <v>6399133</v>
      </c>
      <c r="AN150" s="33">
        <v>5748833</v>
      </c>
      <c r="AO150" s="33">
        <v>0</v>
      </c>
      <c r="AP150" s="33">
        <v>626074</v>
      </c>
      <c r="AQ150" s="33">
        <v>8579</v>
      </c>
      <c r="AR150" s="33">
        <v>15647</v>
      </c>
      <c r="AS150" s="33">
        <v>0</v>
      </c>
      <c r="AT150" s="33">
        <v>0</v>
      </c>
      <c r="AU150" s="33">
        <v>0</v>
      </c>
      <c r="AV150" s="33">
        <v>0</v>
      </c>
      <c r="AW150" s="33">
        <v>333124</v>
      </c>
      <c r="AX150" s="33">
        <v>0</v>
      </c>
      <c r="AY150" s="33">
        <v>0</v>
      </c>
      <c r="AZ150" s="33">
        <v>0</v>
      </c>
      <c r="BA150" s="33">
        <v>0</v>
      </c>
      <c r="BB150" s="33">
        <v>0</v>
      </c>
      <c r="BC150" s="33">
        <v>333124</v>
      </c>
      <c r="BD150" s="33">
        <v>0</v>
      </c>
      <c r="BE150" s="33">
        <v>0</v>
      </c>
      <c r="BF150" s="33">
        <v>0</v>
      </c>
      <c r="BG150" s="33">
        <v>0</v>
      </c>
      <c r="BH150" s="33">
        <v>193138593</v>
      </c>
      <c r="BI150" s="33">
        <v>193138593</v>
      </c>
      <c r="BJ150" s="33">
        <v>161996807</v>
      </c>
      <c r="BK150" s="33">
        <v>30179054</v>
      </c>
      <c r="BL150" s="33">
        <v>0</v>
      </c>
      <c r="BM150" s="33">
        <v>0</v>
      </c>
      <c r="BN150" s="33">
        <v>0</v>
      </c>
      <c r="BO150" s="33">
        <v>962732</v>
      </c>
      <c r="BP150" s="33">
        <v>0</v>
      </c>
    </row>
    <row r="151" spans="2:68" s="11" customFormat="1" ht="12.75" x14ac:dyDescent="0.2">
      <c r="B151" s="5" t="s">
        <v>543</v>
      </c>
      <c r="C151" s="5" t="s">
        <v>545</v>
      </c>
      <c r="D151" s="9" t="s">
        <v>544</v>
      </c>
      <c r="E151" s="1" t="s">
        <v>729</v>
      </c>
      <c r="F151" s="10">
        <v>43921</v>
      </c>
      <c r="G151" s="30">
        <v>43658796</v>
      </c>
      <c r="H151" s="30">
        <v>14047575</v>
      </c>
      <c r="I151" s="30">
        <v>14047575</v>
      </c>
      <c r="J151" s="30">
        <v>112999</v>
      </c>
      <c r="K151" s="30">
        <v>0</v>
      </c>
      <c r="L151" s="30">
        <v>1235075</v>
      </c>
      <c r="M151" s="30">
        <v>6264247</v>
      </c>
      <c r="N151" s="30">
        <v>0</v>
      </c>
      <c r="O151" s="30">
        <v>4236083</v>
      </c>
      <c r="P151" s="30">
        <v>0</v>
      </c>
      <c r="Q151" s="30">
        <v>2199171</v>
      </c>
      <c r="R151" s="30">
        <v>0</v>
      </c>
      <c r="S151" s="30">
        <v>29611221</v>
      </c>
      <c r="T151" s="30">
        <v>0</v>
      </c>
      <c r="U151" s="30">
        <v>787420</v>
      </c>
      <c r="V151" s="30">
        <v>0</v>
      </c>
      <c r="W151" s="30">
        <v>0</v>
      </c>
      <c r="X151" s="30">
        <v>0</v>
      </c>
      <c r="Y151" s="30">
        <v>0</v>
      </c>
      <c r="Z151" s="30">
        <v>4234538</v>
      </c>
      <c r="AA151" s="30">
        <v>4000443</v>
      </c>
      <c r="AB151" s="30">
        <v>12393516</v>
      </c>
      <c r="AC151" s="30">
        <v>0</v>
      </c>
      <c r="AD151" s="30">
        <v>1049959</v>
      </c>
      <c r="AE151" s="30">
        <v>0</v>
      </c>
      <c r="AF151" s="30">
        <v>0</v>
      </c>
      <c r="AG151" s="30">
        <v>7145345</v>
      </c>
      <c r="AH151" s="30">
        <v>0</v>
      </c>
      <c r="AJ151" s="30">
        <v>43658796</v>
      </c>
      <c r="AK151" s="30">
        <v>26540013</v>
      </c>
      <c r="AL151" s="30">
        <v>13276325</v>
      </c>
      <c r="AM151" s="30">
        <v>13276325</v>
      </c>
      <c r="AN151" s="30">
        <v>2841515</v>
      </c>
      <c r="AO151" s="30">
        <v>834926</v>
      </c>
      <c r="AP151" s="30">
        <v>6935508</v>
      </c>
      <c r="AQ151" s="30">
        <v>40000</v>
      </c>
      <c r="AR151" s="30">
        <v>701287</v>
      </c>
      <c r="AS151" s="30">
        <v>918004</v>
      </c>
      <c r="AT151" s="30">
        <v>0</v>
      </c>
      <c r="AU151" s="30">
        <v>1005085</v>
      </c>
      <c r="AV151" s="30">
        <v>0</v>
      </c>
      <c r="AW151" s="30">
        <v>13263688</v>
      </c>
      <c r="AX151" s="30">
        <v>5043201</v>
      </c>
      <c r="AY151" s="30">
        <v>1650709</v>
      </c>
      <c r="AZ151" s="30">
        <v>592046</v>
      </c>
      <c r="BA151" s="30">
        <v>1634313</v>
      </c>
      <c r="BB151" s="30">
        <v>0</v>
      </c>
      <c r="BC151" s="30">
        <v>2131896</v>
      </c>
      <c r="BD151" s="30">
        <v>0</v>
      </c>
      <c r="BE151" s="30">
        <v>2034608</v>
      </c>
      <c r="BF151" s="30">
        <v>176915</v>
      </c>
      <c r="BG151" s="30">
        <v>0</v>
      </c>
      <c r="BH151" s="30">
        <v>17118783</v>
      </c>
      <c r="BI151" s="30">
        <v>14127364</v>
      </c>
      <c r="BJ151" s="30">
        <v>22018293</v>
      </c>
      <c r="BK151" s="30">
        <v>-9599359</v>
      </c>
      <c r="BL151" s="30">
        <v>0</v>
      </c>
      <c r="BM151" s="30">
        <v>0</v>
      </c>
      <c r="BN151" s="30">
        <v>0</v>
      </c>
      <c r="BO151" s="30">
        <v>1708430</v>
      </c>
      <c r="BP151" s="30">
        <v>2991419</v>
      </c>
    </row>
    <row r="152" spans="2:68" s="11" customFormat="1" ht="12.75" x14ac:dyDescent="0.2">
      <c r="B152" s="5" t="s">
        <v>558</v>
      </c>
      <c r="C152" s="5" t="s">
        <v>33</v>
      </c>
      <c r="D152" s="9" t="s">
        <v>66</v>
      </c>
      <c r="E152" s="1" t="s">
        <v>735</v>
      </c>
      <c r="F152" s="10">
        <v>43921</v>
      </c>
      <c r="G152" s="30">
        <v>2051525549</v>
      </c>
      <c r="H152" s="30">
        <v>336672252</v>
      </c>
      <c r="I152" s="30">
        <v>336672252</v>
      </c>
      <c r="J152" s="30">
        <v>37051416</v>
      </c>
      <c r="K152" s="30">
        <v>18870</v>
      </c>
      <c r="L152" s="30">
        <v>23169358</v>
      </c>
      <c r="M152" s="30">
        <v>67402507</v>
      </c>
      <c r="N152" s="30">
        <v>1395788</v>
      </c>
      <c r="O152" s="30">
        <v>204414519</v>
      </c>
      <c r="P152" s="30">
        <v>0</v>
      </c>
      <c r="Q152" s="30">
        <v>3219794</v>
      </c>
      <c r="R152" s="30">
        <v>0</v>
      </c>
      <c r="S152" s="30">
        <v>1714853297</v>
      </c>
      <c r="T152" s="30">
        <v>252301</v>
      </c>
      <c r="U152" s="30">
        <v>2320943</v>
      </c>
      <c r="V152" s="30">
        <v>1116398</v>
      </c>
      <c r="W152" s="30">
        <v>0</v>
      </c>
      <c r="X152" s="30">
        <v>10000000</v>
      </c>
      <c r="Y152" s="30">
        <v>13807378</v>
      </c>
      <c r="Z152" s="30">
        <v>63665473</v>
      </c>
      <c r="AA152" s="30">
        <v>476326068</v>
      </c>
      <c r="AB152" s="30">
        <v>338230076</v>
      </c>
      <c r="AC152" s="30">
        <v>0</v>
      </c>
      <c r="AD152" s="30">
        <v>0</v>
      </c>
      <c r="AE152" s="30">
        <v>382751731</v>
      </c>
      <c r="AF152" s="30">
        <v>0</v>
      </c>
      <c r="AG152" s="30">
        <v>426382929</v>
      </c>
      <c r="AH152" s="30">
        <v>0</v>
      </c>
      <c r="AJ152" s="30">
        <v>2051525549</v>
      </c>
      <c r="AK152" s="30">
        <v>1321414449</v>
      </c>
      <c r="AL152" s="30">
        <v>609022046</v>
      </c>
      <c r="AM152" s="30">
        <v>609022046</v>
      </c>
      <c r="AN152" s="30">
        <v>173467284</v>
      </c>
      <c r="AO152" s="30">
        <v>41542510</v>
      </c>
      <c r="AP152" s="30">
        <v>367709681</v>
      </c>
      <c r="AQ152" s="30">
        <v>751112</v>
      </c>
      <c r="AR152" s="30">
        <v>5754354</v>
      </c>
      <c r="AS152" s="30">
        <v>1650933</v>
      </c>
      <c r="AT152" s="30">
        <v>13255697</v>
      </c>
      <c r="AU152" s="30">
        <v>4890475</v>
      </c>
      <c r="AV152" s="30">
        <v>0</v>
      </c>
      <c r="AW152" s="30">
        <v>712392403</v>
      </c>
      <c r="AX152" s="30">
        <v>298933197</v>
      </c>
      <c r="AY152" s="30">
        <v>408530551</v>
      </c>
      <c r="AZ152" s="30">
        <v>43928</v>
      </c>
      <c r="BA152" s="30">
        <v>0</v>
      </c>
      <c r="BB152" s="30">
        <v>0</v>
      </c>
      <c r="BC152" s="30">
        <v>78668</v>
      </c>
      <c r="BD152" s="30">
        <v>0</v>
      </c>
      <c r="BE152" s="30">
        <v>2744059</v>
      </c>
      <c r="BF152" s="30">
        <v>2062000</v>
      </c>
      <c r="BG152" s="30">
        <v>0</v>
      </c>
      <c r="BH152" s="30">
        <v>730111100</v>
      </c>
      <c r="BI152" s="30">
        <v>730111100</v>
      </c>
      <c r="BJ152" s="30">
        <v>523741973</v>
      </c>
      <c r="BK152" s="30">
        <v>54201479</v>
      </c>
      <c r="BL152" s="30">
        <v>0</v>
      </c>
      <c r="BM152" s="30">
        <v>0</v>
      </c>
      <c r="BN152" s="30">
        <v>0</v>
      </c>
      <c r="BO152" s="30">
        <v>152167648</v>
      </c>
      <c r="BP152" s="30">
        <v>0</v>
      </c>
    </row>
    <row r="153" spans="2:68" s="11" customFormat="1" ht="12.75" x14ac:dyDescent="0.2">
      <c r="B153" s="5" t="s">
        <v>559</v>
      </c>
      <c r="C153" s="5" t="s">
        <v>561</v>
      </c>
      <c r="D153" s="9" t="s">
        <v>560</v>
      </c>
      <c r="E153" s="1" t="s">
        <v>730</v>
      </c>
      <c r="F153" s="10">
        <v>39082</v>
      </c>
      <c r="G153" s="30">
        <v>316046</v>
      </c>
      <c r="H153" s="30">
        <v>106134</v>
      </c>
      <c r="I153" s="30"/>
      <c r="J153" s="30">
        <v>23</v>
      </c>
      <c r="K153" s="30"/>
      <c r="L153" s="30"/>
      <c r="M153" s="30">
        <v>0</v>
      </c>
      <c r="N153" s="30">
        <v>0</v>
      </c>
      <c r="O153" s="30">
        <v>0</v>
      </c>
      <c r="P153" s="30"/>
      <c r="Q153" s="30"/>
      <c r="R153" s="30"/>
      <c r="S153" s="30"/>
      <c r="T153" s="30"/>
      <c r="U153" s="30"/>
      <c r="V153" s="30"/>
      <c r="W153" s="30"/>
      <c r="X153" s="30">
        <v>5610</v>
      </c>
      <c r="Y153" s="30"/>
      <c r="Z153" s="30"/>
      <c r="AA153" s="30"/>
      <c r="AB153" s="30">
        <v>204302</v>
      </c>
      <c r="AC153" s="30"/>
      <c r="AD153" s="30"/>
      <c r="AE153" s="30"/>
      <c r="AF153" s="30"/>
      <c r="AG153" s="30">
        <v>0</v>
      </c>
      <c r="AH153" s="30"/>
      <c r="AJ153" s="30">
        <v>316046</v>
      </c>
      <c r="AK153" s="30"/>
      <c r="AL153" s="30">
        <v>29811</v>
      </c>
      <c r="AM153" s="30"/>
      <c r="AN153" s="30"/>
      <c r="AO153" s="30"/>
      <c r="AP153" s="30"/>
      <c r="AQ153" s="30">
        <v>0</v>
      </c>
      <c r="AR153" s="30"/>
      <c r="AS153" s="30">
        <v>0</v>
      </c>
      <c r="AT153" s="30"/>
      <c r="AU153" s="30"/>
      <c r="AV153" s="30"/>
      <c r="AW153" s="30">
        <v>9059</v>
      </c>
      <c r="AX153" s="30"/>
      <c r="AY153" s="30"/>
      <c r="AZ153" s="30"/>
      <c r="BA153" s="30">
        <v>0</v>
      </c>
      <c r="BB153" s="30"/>
      <c r="BC153" s="30"/>
      <c r="BD153" s="30"/>
      <c r="BE153" s="30"/>
      <c r="BF153" s="30"/>
      <c r="BG153" s="30"/>
      <c r="BH153" s="30"/>
      <c r="BI153" s="30">
        <v>277176</v>
      </c>
      <c r="BJ153" s="30">
        <v>289761</v>
      </c>
      <c r="BK153" s="30">
        <v>-165369</v>
      </c>
      <c r="BL153" s="30"/>
      <c r="BM153" s="30"/>
      <c r="BN153" s="30"/>
      <c r="BO153" s="30"/>
      <c r="BP153" s="30">
        <v>0</v>
      </c>
    </row>
    <row r="154" spans="2:68" s="11" customFormat="1" ht="12.75" x14ac:dyDescent="0.2">
      <c r="B154" s="5" t="s">
        <v>562</v>
      </c>
      <c r="C154" s="5" t="s">
        <v>564</v>
      </c>
      <c r="D154" s="9" t="s">
        <v>563</v>
      </c>
      <c r="E154" s="1" t="s">
        <v>740</v>
      </c>
      <c r="F154" s="10">
        <v>43921</v>
      </c>
      <c r="G154" s="30">
        <v>587674</v>
      </c>
      <c r="H154" s="30">
        <v>135216</v>
      </c>
      <c r="I154" s="30">
        <v>135216</v>
      </c>
      <c r="J154" s="30">
        <v>128127</v>
      </c>
      <c r="K154" s="30">
        <v>0</v>
      </c>
      <c r="L154" s="30">
        <v>1470</v>
      </c>
      <c r="M154" s="30">
        <v>2026</v>
      </c>
      <c r="N154" s="30">
        <v>0</v>
      </c>
      <c r="O154" s="30">
        <v>90</v>
      </c>
      <c r="P154" s="30">
        <v>0</v>
      </c>
      <c r="Q154" s="30">
        <v>3503</v>
      </c>
      <c r="R154" s="30">
        <v>0</v>
      </c>
      <c r="S154" s="30">
        <v>452458</v>
      </c>
      <c r="T154" s="30">
        <v>0</v>
      </c>
      <c r="U154" s="30">
        <v>0</v>
      </c>
      <c r="V154" s="30">
        <v>0</v>
      </c>
      <c r="W154" s="30">
        <v>0</v>
      </c>
      <c r="X154" s="30">
        <v>0</v>
      </c>
      <c r="Y154" s="30">
        <v>0</v>
      </c>
      <c r="Z154" s="30">
        <v>0</v>
      </c>
      <c r="AA154" s="30">
        <v>374702</v>
      </c>
      <c r="AB154" s="30">
        <v>64532</v>
      </c>
      <c r="AC154" s="30">
        <v>0</v>
      </c>
      <c r="AD154" s="30">
        <v>0</v>
      </c>
      <c r="AE154" s="30">
        <v>0</v>
      </c>
      <c r="AF154" s="30">
        <v>0</v>
      </c>
      <c r="AG154" s="30">
        <v>13224</v>
      </c>
      <c r="AH154" s="30">
        <v>0</v>
      </c>
      <c r="AJ154" s="30">
        <v>587674</v>
      </c>
      <c r="AK154" s="30">
        <v>60721</v>
      </c>
      <c r="AL154" s="30">
        <v>60721</v>
      </c>
      <c r="AM154" s="30">
        <v>60721</v>
      </c>
      <c r="AN154" s="30">
        <v>0</v>
      </c>
      <c r="AO154" s="30">
        <v>0</v>
      </c>
      <c r="AP154" s="30">
        <v>39033</v>
      </c>
      <c r="AQ154" s="30">
        <v>0</v>
      </c>
      <c r="AR154" s="30">
        <v>8224</v>
      </c>
      <c r="AS154" s="30">
        <v>374</v>
      </c>
      <c r="AT154" s="30">
        <v>6094</v>
      </c>
      <c r="AU154" s="30">
        <v>6996</v>
      </c>
      <c r="AV154" s="30">
        <v>0</v>
      </c>
      <c r="AW154" s="30">
        <v>0</v>
      </c>
      <c r="AX154" s="30">
        <v>0</v>
      </c>
      <c r="AY154" s="30">
        <v>0</v>
      </c>
      <c r="AZ154" s="30">
        <v>0</v>
      </c>
      <c r="BA154" s="30">
        <v>0</v>
      </c>
      <c r="BB154" s="30">
        <v>0</v>
      </c>
      <c r="BC154" s="30"/>
      <c r="BD154" s="30">
        <v>0</v>
      </c>
      <c r="BE154" s="30">
        <v>0</v>
      </c>
      <c r="BF154" s="30">
        <v>0</v>
      </c>
      <c r="BG154" s="30"/>
      <c r="BH154" s="30">
        <v>526953</v>
      </c>
      <c r="BI154" s="30">
        <v>526953</v>
      </c>
      <c r="BJ154" s="30">
        <v>188393</v>
      </c>
      <c r="BK154" s="30">
        <v>88737</v>
      </c>
      <c r="BL154" s="30">
        <v>0</v>
      </c>
      <c r="BM154" s="30">
        <v>0</v>
      </c>
      <c r="BN154" s="30">
        <v>0</v>
      </c>
      <c r="BO154" s="30">
        <v>249823</v>
      </c>
      <c r="BP154" s="30">
        <v>0</v>
      </c>
    </row>
    <row r="155" spans="2:68" s="11" customFormat="1" ht="12.75" x14ac:dyDescent="0.2">
      <c r="B155" s="5" t="s">
        <v>565</v>
      </c>
      <c r="C155" s="5" t="s">
        <v>567</v>
      </c>
      <c r="D155" s="9" t="s">
        <v>566</v>
      </c>
      <c r="E155" s="1" t="s">
        <v>729</v>
      </c>
      <c r="F155" s="10">
        <v>43921</v>
      </c>
      <c r="G155" s="30">
        <v>88898161</v>
      </c>
      <c r="H155" s="30">
        <v>32770974</v>
      </c>
      <c r="I155" s="30">
        <v>31922144</v>
      </c>
      <c r="J155" s="30">
        <v>2203678</v>
      </c>
      <c r="K155" s="30">
        <v>150</v>
      </c>
      <c r="L155" s="30">
        <v>1025195</v>
      </c>
      <c r="M155" s="30">
        <v>7742347</v>
      </c>
      <c r="N155" s="30">
        <v>99998</v>
      </c>
      <c r="O155" s="30">
        <v>14430283</v>
      </c>
      <c r="P155" s="30">
        <v>5179299</v>
      </c>
      <c r="Q155" s="30">
        <v>1241194</v>
      </c>
      <c r="R155" s="30">
        <v>848830</v>
      </c>
      <c r="S155" s="30">
        <v>56127187</v>
      </c>
      <c r="T155" s="30">
        <v>0</v>
      </c>
      <c r="U155" s="30">
        <v>53673</v>
      </c>
      <c r="V155" s="30">
        <v>0</v>
      </c>
      <c r="W155" s="30">
        <v>0</v>
      </c>
      <c r="X155" s="30">
        <v>33387</v>
      </c>
      <c r="Y155" s="30">
        <v>0</v>
      </c>
      <c r="Z155" s="30">
        <v>0</v>
      </c>
      <c r="AA155" s="30">
        <v>0</v>
      </c>
      <c r="AB155" s="30">
        <v>51411117</v>
      </c>
      <c r="AC155" s="30">
        <v>0</v>
      </c>
      <c r="AD155" s="30">
        <v>0</v>
      </c>
      <c r="AE155" s="30">
        <v>1986977</v>
      </c>
      <c r="AF155" s="30">
        <v>0</v>
      </c>
      <c r="AG155" s="30">
        <v>2642033</v>
      </c>
      <c r="AH155" s="30">
        <v>0</v>
      </c>
      <c r="AJ155" s="30">
        <v>88898161</v>
      </c>
      <c r="AK155" s="30">
        <v>49537935</v>
      </c>
      <c r="AL155" s="30">
        <v>27562154</v>
      </c>
      <c r="AM155" s="30">
        <v>27562154</v>
      </c>
      <c r="AN155" s="30">
        <v>16353592</v>
      </c>
      <c r="AO155" s="30">
        <v>448752</v>
      </c>
      <c r="AP155" s="30">
        <v>10351380</v>
      </c>
      <c r="AQ155" s="30">
        <v>408430</v>
      </c>
      <c r="AR155" s="30">
        <v>0</v>
      </c>
      <c r="AS155" s="30">
        <v>0</v>
      </c>
      <c r="AT155" s="30">
        <v>0</v>
      </c>
      <c r="AU155" s="30">
        <v>0</v>
      </c>
      <c r="AV155" s="30">
        <v>0</v>
      </c>
      <c r="AW155" s="30">
        <v>21975781</v>
      </c>
      <c r="AX155" s="30">
        <v>20709416</v>
      </c>
      <c r="AY155" s="30">
        <v>1266365</v>
      </c>
      <c r="AZ155" s="30">
        <v>0</v>
      </c>
      <c r="BA155" s="30">
        <v>0</v>
      </c>
      <c r="BB155" s="30">
        <v>0</v>
      </c>
      <c r="BC155" s="30">
        <v>0</v>
      </c>
      <c r="BD155" s="30">
        <v>0</v>
      </c>
      <c r="BE155" s="30">
        <v>0</v>
      </c>
      <c r="BF155" s="30">
        <v>0</v>
      </c>
      <c r="BG155" s="30">
        <v>0</v>
      </c>
      <c r="BH155" s="30">
        <v>39360226</v>
      </c>
      <c r="BI155" s="30">
        <v>39425593</v>
      </c>
      <c r="BJ155" s="30">
        <v>11360485</v>
      </c>
      <c r="BK155" s="30">
        <v>28038988</v>
      </c>
      <c r="BL155" s="30">
        <v>26175</v>
      </c>
      <c r="BM155" s="30">
        <v>0</v>
      </c>
      <c r="BN155" s="30">
        <v>0</v>
      </c>
      <c r="BO155" s="30">
        <v>-55</v>
      </c>
      <c r="BP155" s="30">
        <v>-65367</v>
      </c>
    </row>
    <row r="156" spans="2:68" s="11" customFormat="1" ht="12.75" x14ac:dyDescent="0.2">
      <c r="B156" s="5" t="s">
        <v>568</v>
      </c>
      <c r="C156" s="5" t="s">
        <v>570</v>
      </c>
      <c r="D156" s="9" t="s">
        <v>569</v>
      </c>
      <c r="E156" s="1" t="s">
        <v>733</v>
      </c>
      <c r="F156" s="10">
        <v>43921</v>
      </c>
      <c r="G156" s="30">
        <v>347996087</v>
      </c>
      <c r="H156" s="30">
        <v>177094201</v>
      </c>
      <c r="I156" s="30">
        <v>177094201</v>
      </c>
      <c r="J156" s="30">
        <v>37424428</v>
      </c>
      <c r="K156" s="30">
        <v>22720</v>
      </c>
      <c r="L156" s="30">
        <v>1296312</v>
      </c>
      <c r="M156" s="30">
        <v>47907677</v>
      </c>
      <c r="N156" s="30">
        <v>653698</v>
      </c>
      <c r="O156" s="30">
        <v>70905658</v>
      </c>
      <c r="P156" s="30">
        <v>15295014</v>
      </c>
      <c r="Q156" s="30">
        <v>3588694</v>
      </c>
      <c r="R156" s="30">
        <v>0</v>
      </c>
      <c r="S156" s="30">
        <v>170901886</v>
      </c>
      <c r="T156" s="30">
        <v>0</v>
      </c>
      <c r="U156" s="30">
        <v>1691277</v>
      </c>
      <c r="V156" s="30">
        <v>0</v>
      </c>
      <c r="W156" s="30">
        <v>0</v>
      </c>
      <c r="X156" s="30">
        <v>0</v>
      </c>
      <c r="Y156" s="30">
        <v>27871889</v>
      </c>
      <c r="Z156" s="30">
        <v>10145047</v>
      </c>
      <c r="AA156" s="30">
        <v>0</v>
      </c>
      <c r="AB156" s="30">
        <v>123287642</v>
      </c>
      <c r="AC156" s="30">
        <v>0</v>
      </c>
      <c r="AD156" s="30">
        <v>4501983</v>
      </c>
      <c r="AE156" s="30">
        <v>2218392</v>
      </c>
      <c r="AF156" s="30">
        <v>748869</v>
      </c>
      <c r="AG156" s="30">
        <v>436787</v>
      </c>
      <c r="AH156" s="30">
        <v>0</v>
      </c>
      <c r="AJ156" s="30">
        <v>347996087</v>
      </c>
      <c r="AK156" s="30">
        <v>169096014</v>
      </c>
      <c r="AL156" s="30">
        <v>89163633</v>
      </c>
      <c r="AM156" s="30">
        <v>89163633</v>
      </c>
      <c r="AN156" s="30">
        <v>54156840</v>
      </c>
      <c r="AO156" s="30">
        <v>252713</v>
      </c>
      <c r="AP156" s="30">
        <v>23577661</v>
      </c>
      <c r="AQ156" s="30">
        <v>8722066</v>
      </c>
      <c r="AR156" s="30">
        <v>0</v>
      </c>
      <c r="AS156" s="30">
        <v>1200479</v>
      </c>
      <c r="AT156" s="30">
        <v>1119752</v>
      </c>
      <c r="AU156" s="30">
        <v>134122</v>
      </c>
      <c r="AV156" s="30">
        <v>0</v>
      </c>
      <c r="AW156" s="30">
        <v>79932381</v>
      </c>
      <c r="AX156" s="30">
        <v>68722134</v>
      </c>
      <c r="AY156" s="30">
        <v>1993731</v>
      </c>
      <c r="AZ156" s="30">
        <v>1750896</v>
      </c>
      <c r="BA156" s="30">
        <v>0</v>
      </c>
      <c r="BB156" s="30">
        <v>0</v>
      </c>
      <c r="BC156" s="30">
        <v>5905393</v>
      </c>
      <c r="BD156" s="30">
        <v>0</v>
      </c>
      <c r="BE156" s="30">
        <v>1560227</v>
      </c>
      <c r="BF156" s="30">
        <v>0</v>
      </c>
      <c r="BG156" s="30">
        <v>0</v>
      </c>
      <c r="BH156" s="30">
        <v>178900073</v>
      </c>
      <c r="BI156" s="30">
        <v>178886739</v>
      </c>
      <c r="BJ156" s="30">
        <v>62854266</v>
      </c>
      <c r="BK156" s="30">
        <v>129900141</v>
      </c>
      <c r="BL156" s="30">
        <v>0</v>
      </c>
      <c r="BM156" s="30">
        <v>0</v>
      </c>
      <c r="BN156" s="30">
        <v>0</v>
      </c>
      <c r="BO156" s="30">
        <v>-13867668</v>
      </c>
      <c r="BP156" s="30">
        <v>13334</v>
      </c>
    </row>
    <row r="157" spans="2:68" s="11" customFormat="1" ht="12.75" x14ac:dyDescent="0.2">
      <c r="B157" s="5" t="s">
        <v>587</v>
      </c>
      <c r="C157" s="5" t="s">
        <v>589</v>
      </c>
      <c r="D157" s="9" t="s">
        <v>588</v>
      </c>
      <c r="E157" s="1" t="s">
        <v>736</v>
      </c>
      <c r="F157" s="10">
        <v>43921</v>
      </c>
      <c r="G157" s="30">
        <v>400494</v>
      </c>
      <c r="H157" s="30">
        <v>4173</v>
      </c>
      <c r="I157" s="30">
        <v>4173</v>
      </c>
      <c r="J157" s="30">
        <v>3931</v>
      </c>
      <c r="K157" s="30">
        <v>0</v>
      </c>
      <c r="L157" s="30">
        <v>0</v>
      </c>
      <c r="M157" s="30">
        <v>0</v>
      </c>
      <c r="N157" s="30">
        <v>0</v>
      </c>
      <c r="O157" s="30">
        <v>0</v>
      </c>
      <c r="P157" s="30">
        <v>0</v>
      </c>
      <c r="Q157" s="30">
        <v>242</v>
      </c>
      <c r="R157" s="30">
        <v>0</v>
      </c>
      <c r="S157" s="30">
        <v>396321</v>
      </c>
      <c r="T157" s="30">
        <v>2923</v>
      </c>
      <c r="U157" s="30">
        <v>0</v>
      </c>
      <c r="V157" s="30">
        <v>0</v>
      </c>
      <c r="W157" s="30">
        <v>0</v>
      </c>
      <c r="X157" s="30">
        <v>0</v>
      </c>
      <c r="Y157" s="30">
        <v>0</v>
      </c>
      <c r="Z157" s="30">
        <v>0</v>
      </c>
      <c r="AA157" s="30">
        <v>0</v>
      </c>
      <c r="AB157" s="30">
        <v>0</v>
      </c>
      <c r="AC157" s="30">
        <v>0</v>
      </c>
      <c r="AD157" s="30">
        <v>393398</v>
      </c>
      <c r="AE157" s="30">
        <v>0</v>
      </c>
      <c r="AF157" s="30">
        <v>0</v>
      </c>
      <c r="AG157" s="30">
        <v>0</v>
      </c>
      <c r="AH157" s="30">
        <v>0</v>
      </c>
      <c r="AJ157" s="30">
        <v>400494</v>
      </c>
      <c r="AK157" s="30">
        <v>5683</v>
      </c>
      <c r="AL157" s="30">
        <v>2760</v>
      </c>
      <c r="AM157" s="30">
        <v>2760</v>
      </c>
      <c r="AN157" s="30">
        <v>0</v>
      </c>
      <c r="AO157" s="30">
        <v>0</v>
      </c>
      <c r="AP157" s="30">
        <v>2760</v>
      </c>
      <c r="AQ157" s="30">
        <v>0</v>
      </c>
      <c r="AR157" s="30">
        <v>0</v>
      </c>
      <c r="AS157" s="30">
        <v>0</v>
      </c>
      <c r="AT157" s="30">
        <v>0</v>
      </c>
      <c r="AU157" s="30">
        <v>0</v>
      </c>
      <c r="AV157" s="30">
        <v>0</v>
      </c>
      <c r="AW157" s="30">
        <v>2923</v>
      </c>
      <c r="AX157" s="30">
        <v>0</v>
      </c>
      <c r="AY157" s="30">
        <v>0</v>
      </c>
      <c r="AZ157" s="30">
        <v>2923</v>
      </c>
      <c r="BA157" s="30">
        <v>0</v>
      </c>
      <c r="BB157" s="30">
        <v>0</v>
      </c>
      <c r="BC157" s="30"/>
      <c r="BD157" s="30">
        <v>0</v>
      </c>
      <c r="BE157" s="30">
        <v>0</v>
      </c>
      <c r="BF157" s="30">
        <v>0</v>
      </c>
      <c r="BG157" s="30"/>
      <c r="BH157" s="30">
        <v>394811</v>
      </c>
      <c r="BI157" s="30">
        <v>394811</v>
      </c>
      <c r="BJ157" s="30">
        <v>682496</v>
      </c>
      <c r="BK157" s="30">
        <v>-303920</v>
      </c>
      <c r="BL157" s="30">
        <v>0</v>
      </c>
      <c r="BM157" s="30">
        <v>0</v>
      </c>
      <c r="BN157" s="30">
        <v>0</v>
      </c>
      <c r="BO157" s="30">
        <v>16235</v>
      </c>
      <c r="BP157" s="30">
        <v>0</v>
      </c>
    </row>
    <row r="158" spans="2:68" s="11" customFormat="1" ht="12.75" x14ac:dyDescent="0.2">
      <c r="B158" s="5" t="s">
        <v>591</v>
      </c>
      <c r="C158" s="5" t="s">
        <v>593</v>
      </c>
      <c r="D158" s="9" t="s">
        <v>592</v>
      </c>
      <c r="E158" s="1" t="s">
        <v>729</v>
      </c>
      <c r="F158" s="10">
        <v>43921</v>
      </c>
      <c r="G158" s="30">
        <v>5225056.2</v>
      </c>
      <c r="H158" s="30">
        <v>5225056.2</v>
      </c>
      <c r="I158" s="30">
        <v>5225056.2</v>
      </c>
      <c r="J158" s="30">
        <v>4862839.8</v>
      </c>
      <c r="K158" s="30">
        <v>0</v>
      </c>
      <c r="L158" s="30">
        <v>0</v>
      </c>
      <c r="M158" s="30">
        <v>309745.8</v>
      </c>
      <c r="N158" s="30">
        <v>0</v>
      </c>
      <c r="O158" s="30">
        <v>0</v>
      </c>
      <c r="P158" s="30">
        <v>0</v>
      </c>
      <c r="Q158" s="30">
        <v>52470.6</v>
      </c>
      <c r="R158" s="30">
        <v>0</v>
      </c>
      <c r="S158" s="30">
        <v>0</v>
      </c>
      <c r="T158" s="30">
        <v>0</v>
      </c>
      <c r="U158" s="30">
        <v>0</v>
      </c>
      <c r="V158" s="30">
        <v>0</v>
      </c>
      <c r="W158" s="30">
        <v>0</v>
      </c>
      <c r="X158" s="30">
        <v>0</v>
      </c>
      <c r="Y158" s="30">
        <v>0</v>
      </c>
      <c r="Z158" s="30">
        <v>0</v>
      </c>
      <c r="AA158" s="30">
        <v>0</v>
      </c>
      <c r="AB158" s="30">
        <v>0</v>
      </c>
      <c r="AC158" s="30">
        <v>0</v>
      </c>
      <c r="AD158" s="30">
        <v>0</v>
      </c>
      <c r="AE158" s="30">
        <v>0</v>
      </c>
      <c r="AF158" s="30">
        <v>0</v>
      </c>
      <c r="AG158" s="30">
        <v>0</v>
      </c>
      <c r="AH158" s="30">
        <v>0</v>
      </c>
      <c r="AJ158" s="30">
        <v>5225056.2</v>
      </c>
      <c r="AK158" s="30">
        <v>72781.8</v>
      </c>
      <c r="AL158" s="30">
        <v>72781.8</v>
      </c>
      <c r="AM158" s="30">
        <v>72781.8</v>
      </c>
      <c r="AN158" s="30">
        <v>0</v>
      </c>
      <c r="AO158" s="30">
        <v>0</v>
      </c>
      <c r="AP158" s="30">
        <v>60087.3</v>
      </c>
      <c r="AQ158" s="30">
        <v>12694.5</v>
      </c>
      <c r="AR158" s="30">
        <v>0</v>
      </c>
      <c r="AS158" s="30">
        <v>0</v>
      </c>
      <c r="AT158" s="30">
        <v>0</v>
      </c>
      <c r="AU158" s="30">
        <v>0</v>
      </c>
      <c r="AV158" s="30">
        <v>0</v>
      </c>
      <c r="AW158" s="30">
        <v>0</v>
      </c>
      <c r="AX158" s="30">
        <v>0</v>
      </c>
      <c r="AY158" s="30">
        <v>0</v>
      </c>
      <c r="AZ158" s="30">
        <v>0</v>
      </c>
      <c r="BA158" s="30">
        <v>0</v>
      </c>
      <c r="BB158" s="30">
        <v>0</v>
      </c>
      <c r="BC158" s="30"/>
      <c r="BD158" s="30">
        <v>0</v>
      </c>
      <c r="BE158" s="30">
        <v>0</v>
      </c>
      <c r="BF158" s="30">
        <v>0</v>
      </c>
      <c r="BG158" s="30"/>
      <c r="BH158" s="30">
        <v>5152274.4000000004</v>
      </c>
      <c r="BI158" s="30">
        <v>5152274.4000000004</v>
      </c>
      <c r="BJ158" s="30">
        <v>4599640.5</v>
      </c>
      <c r="BK158" s="30">
        <v>552633.9</v>
      </c>
      <c r="BL158" s="30">
        <v>0</v>
      </c>
      <c r="BM158" s="30">
        <v>0</v>
      </c>
      <c r="BN158" s="30">
        <v>0</v>
      </c>
      <c r="BO158" s="30">
        <v>0</v>
      </c>
      <c r="BP158" s="30">
        <v>0</v>
      </c>
    </row>
    <row r="159" spans="2:68" s="11" customFormat="1" ht="12.75" x14ac:dyDescent="0.2">
      <c r="B159" s="5" t="s">
        <v>594</v>
      </c>
      <c r="C159" s="5" t="s">
        <v>36</v>
      </c>
      <c r="D159" s="9" t="s">
        <v>69</v>
      </c>
      <c r="E159" s="1" t="s">
        <v>742</v>
      </c>
      <c r="F159" s="10">
        <v>43921</v>
      </c>
      <c r="G159" s="30">
        <v>477015302.39999998</v>
      </c>
      <c r="H159" s="30">
        <v>75922419.299999997</v>
      </c>
      <c r="I159" s="30">
        <v>75922419.299999997</v>
      </c>
      <c r="J159" s="30">
        <v>43523516.399999999</v>
      </c>
      <c r="K159" s="30">
        <v>0</v>
      </c>
      <c r="L159" s="30">
        <v>4014000.9</v>
      </c>
      <c r="M159" s="30">
        <v>10894419.9</v>
      </c>
      <c r="N159" s="30">
        <v>0</v>
      </c>
      <c r="O159" s="30">
        <v>15315491.1</v>
      </c>
      <c r="P159" s="30">
        <v>0</v>
      </c>
      <c r="Q159" s="30">
        <v>2174991</v>
      </c>
      <c r="R159" s="30">
        <v>0</v>
      </c>
      <c r="S159" s="30">
        <v>401092883.10000002</v>
      </c>
      <c r="T159" s="30">
        <v>0</v>
      </c>
      <c r="U159" s="30">
        <v>2905347.9</v>
      </c>
      <c r="V159" s="30">
        <v>0</v>
      </c>
      <c r="W159" s="30">
        <v>0</v>
      </c>
      <c r="X159" s="30">
        <v>0</v>
      </c>
      <c r="Y159" s="30">
        <v>0</v>
      </c>
      <c r="Z159" s="30">
        <v>127181117.7</v>
      </c>
      <c r="AA159" s="30">
        <v>13831080.9</v>
      </c>
      <c r="AB159" s="30">
        <v>257175336.59999999</v>
      </c>
      <c r="AC159" s="30">
        <v>0</v>
      </c>
      <c r="AD159" s="30">
        <v>0</v>
      </c>
      <c r="AE159" s="30">
        <v>0</v>
      </c>
      <c r="AF159" s="30">
        <v>0</v>
      </c>
      <c r="AG159" s="30">
        <v>0</v>
      </c>
      <c r="AH159" s="30">
        <v>0</v>
      </c>
      <c r="AJ159" s="30">
        <v>477015302.39999998</v>
      </c>
      <c r="AK159" s="30">
        <v>145430730.90000001</v>
      </c>
      <c r="AL159" s="30">
        <v>72907898.700000003</v>
      </c>
      <c r="AM159" s="30">
        <v>72907898.700000003</v>
      </c>
      <c r="AN159" s="30">
        <v>17086797</v>
      </c>
      <c r="AO159" s="30">
        <v>14389638.9</v>
      </c>
      <c r="AP159" s="30">
        <v>30375399.600000001</v>
      </c>
      <c r="AQ159" s="30">
        <v>7795269.2999999998</v>
      </c>
      <c r="AR159" s="30">
        <v>1675674</v>
      </c>
      <c r="AS159" s="30">
        <v>1585119.9</v>
      </c>
      <c r="AT159" s="30">
        <v>0</v>
      </c>
      <c r="AU159" s="30">
        <v>0</v>
      </c>
      <c r="AV159" s="30">
        <v>0</v>
      </c>
      <c r="AW159" s="30">
        <v>72522832.200000003</v>
      </c>
      <c r="AX159" s="30">
        <v>16926000</v>
      </c>
      <c r="AY159" s="30">
        <v>29557027.5</v>
      </c>
      <c r="AZ159" s="30">
        <v>1329537.3</v>
      </c>
      <c r="BA159" s="30">
        <v>0</v>
      </c>
      <c r="BB159" s="30">
        <v>11875281.6</v>
      </c>
      <c r="BC159" s="30">
        <v>12834985.800000001</v>
      </c>
      <c r="BD159" s="30">
        <v>0</v>
      </c>
      <c r="BE159" s="30">
        <v>0</v>
      </c>
      <c r="BF159" s="30">
        <v>0</v>
      </c>
      <c r="BG159" s="30">
        <v>0</v>
      </c>
      <c r="BH159" s="30">
        <v>331584571.5</v>
      </c>
      <c r="BI159" s="30">
        <v>331584571.5</v>
      </c>
      <c r="BJ159" s="30">
        <v>10800480.6</v>
      </c>
      <c r="BK159" s="30">
        <v>336662371.5</v>
      </c>
      <c r="BL159" s="30">
        <v>0</v>
      </c>
      <c r="BM159" s="30">
        <v>0</v>
      </c>
      <c r="BN159" s="30">
        <v>0</v>
      </c>
      <c r="BO159" s="30">
        <v>-15878280.6</v>
      </c>
      <c r="BP159" s="30">
        <v>0</v>
      </c>
    </row>
    <row r="160" spans="2:68" s="11" customFormat="1" ht="12.75" x14ac:dyDescent="0.2">
      <c r="B160" s="5" t="s">
        <v>595</v>
      </c>
      <c r="C160" s="5" t="s">
        <v>597</v>
      </c>
      <c r="D160" s="9" t="s">
        <v>596</v>
      </c>
      <c r="E160" s="1" t="s">
        <v>742</v>
      </c>
      <c r="F160" s="10">
        <v>43921</v>
      </c>
      <c r="G160" s="30">
        <v>4259939065.1999998</v>
      </c>
      <c r="H160" s="30">
        <v>2556479343.5999999</v>
      </c>
      <c r="I160" s="30">
        <v>2555031324.3000002</v>
      </c>
      <c r="J160" s="30">
        <v>615767033.70000005</v>
      </c>
      <c r="K160" s="30">
        <v>573573054.60000002</v>
      </c>
      <c r="L160" s="30">
        <v>33889237.200000003</v>
      </c>
      <c r="M160" s="30">
        <v>305196937.5</v>
      </c>
      <c r="N160" s="30">
        <v>55395412.799999997</v>
      </c>
      <c r="O160" s="30">
        <v>881325818.10000002</v>
      </c>
      <c r="P160" s="30">
        <v>0</v>
      </c>
      <c r="Q160" s="30">
        <v>89883830.400000006</v>
      </c>
      <c r="R160" s="30">
        <v>1448019.3</v>
      </c>
      <c r="S160" s="30">
        <v>1703459721.5999999</v>
      </c>
      <c r="T160" s="30">
        <v>3505374.6</v>
      </c>
      <c r="U160" s="30">
        <v>16332743.699999999</v>
      </c>
      <c r="V160" s="30">
        <v>1492873.2</v>
      </c>
      <c r="W160" s="30">
        <v>0</v>
      </c>
      <c r="X160" s="30">
        <v>0</v>
      </c>
      <c r="Y160" s="30">
        <v>89955765.900000006</v>
      </c>
      <c r="Z160" s="30">
        <v>158999458.80000001</v>
      </c>
      <c r="AA160" s="30">
        <v>29388613.800000001</v>
      </c>
      <c r="AB160" s="30">
        <v>1346887296.3</v>
      </c>
      <c r="AC160" s="30">
        <v>0</v>
      </c>
      <c r="AD160" s="30">
        <v>0</v>
      </c>
      <c r="AE160" s="30">
        <v>29664507.600000001</v>
      </c>
      <c r="AF160" s="30">
        <v>27233087.699999999</v>
      </c>
      <c r="AG160" s="30">
        <v>0</v>
      </c>
      <c r="AH160" s="30">
        <v>0</v>
      </c>
      <c r="AJ160" s="30">
        <v>4259939065.1999998</v>
      </c>
      <c r="AK160" s="30">
        <v>2473871154.3000002</v>
      </c>
      <c r="AL160" s="30">
        <v>788938632.29999995</v>
      </c>
      <c r="AM160" s="30">
        <v>788938632.29999995</v>
      </c>
      <c r="AN160" s="30">
        <v>389338622.39999998</v>
      </c>
      <c r="AO160" s="30">
        <v>6364176</v>
      </c>
      <c r="AP160" s="30">
        <v>144872172.90000001</v>
      </c>
      <c r="AQ160" s="30">
        <v>256428.9</v>
      </c>
      <c r="AR160" s="30">
        <v>70335146.700000003</v>
      </c>
      <c r="AS160" s="30">
        <v>18825097.199999999</v>
      </c>
      <c r="AT160" s="30">
        <v>9478560</v>
      </c>
      <c r="AU160" s="30">
        <v>149468428.19999999</v>
      </c>
      <c r="AV160" s="30">
        <v>0</v>
      </c>
      <c r="AW160" s="30">
        <v>1684932522</v>
      </c>
      <c r="AX160" s="30">
        <v>1449129645.5999999</v>
      </c>
      <c r="AY160" s="30">
        <v>24014608.800000001</v>
      </c>
      <c r="AZ160" s="30">
        <v>17914478.399999999</v>
      </c>
      <c r="BA160" s="30">
        <v>0</v>
      </c>
      <c r="BB160" s="30">
        <v>29408078.699999999</v>
      </c>
      <c r="BC160" s="30">
        <v>142462756.80000001</v>
      </c>
      <c r="BD160" s="30">
        <v>0</v>
      </c>
      <c r="BE160" s="30">
        <v>22002953.699999999</v>
      </c>
      <c r="BF160" s="30">
        <v>0</v>
      </c>
      <c r="BG160" s="30">
        <v>0</v>
      </c>
      <c r="BH160" s="30">
        <v>1786067910.9000001</v>
      </c>
      <c r="BI160" s="30">
        <v>1748338164.3</v>
      </c>
      <c r="BJ160" s="30">
        <v>404011771.80000001</v>
      </c>
      <c r="BK160" s="30">
        <v>1373632915.2</v>
      </c>
      <c r="BL160" s="30">
        <v>0</v>
      </c>
      <c r="BM160" s="30">
        <v>0</v>
      </c>
      <c r="BN160" s="30">
        <v>0</v>
      </c>
      <c r="BO160" s="30">
        <v>-29306522.699999999</v>
      </c>
      <c r="BP160" s="30">
        <v>37729746.600000001</v>
      </c>
    </row>
    <row r="161" spans="2:68" s="11" customFormat="1" ht="12.75" x14ac:dyDescent="0.2">
      <c r="B161" s="5" t="s">
        <v>598</v>
      </c>
      <c r="C161" s="5" t="s">
        <v>599</v>
      </c>
      <c r="D161" s="9" t="s">
        <v>596</v>
      </c>
      <c r="E161" s="1" t="s">
        <v>742</v>
      </c>
      <c r="F161" s="10">
        <v>43921</v>
      </c>
      <c r="G161" s="30">
        <v>4259939065.1999998</v>
      </c>
      <c r="H161" s="30">
        <v>2556479343.5999999</v>
      </c>
      <c r="I161" s="30">
        <v>2555031324.3000002</v>
      </c>
      <c r="J161" s="30">
        <v>615767033.70000005</v>
      </c>
      <c r="K161" s="30">
        <v>573573054.60000002</v>
      </c>
      <c r="L161" s="30">
        <v>33889237.200000003</v>
      </c>
      <c r="M161" s="30">
        <v>305196937.5</v>
      </c>
      <c r="N161" s="30">
        <v>55395412.799999997</v>
      </c>
      <c r="O161" s="30">
        <v>881325818.10000002</v>
      </c>
      <c r="P161" s="30">
        <v>0</v>
      </c>
      <c r="Q161" s="30">
        <v>89883830.400000006</v>
      </c>
      <c r="R161" s="30">
        <v>1448019.3</v>
      </c>
      <c r="S161" s="30">
        <v>1703459721.5999999</v>
      </c>
      <c r="T161" s="30">
        <v>3505374.6</v>
      </c>
      <c r="U161" s="30">
        <v>16332743.699999999</v>
      </c>
      <c r="V161" s="30">
        <v>1492873.2</v>
      </c>
      <c r="W161" s="30">
        <v>0</v>
      </c>
      <c r="X161" s="30">
        <v>0</v>
      </c>
      <c r="Y161" s="30">
        <v>89955765.900000006</v>
      </c>
      <c r="Z161" s="30">
        <v>158999458.80000001</v>
      </c>
      <c r="AA161" s="30">
        <v>29388613.800000001</v>
      </c>
      <c r="AB161" s="30">
        <v>1346887296.3</v>
      </c>
      <c r="AC161" s="30">
        <v>0</v>
      </c>
      <c r="AD161" s="30">
        <v>0</v>
      </c>
      <c r="AE161" s="30">
        <v>29664507.600000001</v>
      </c>
      <c r="AF161" s="30">
        <v>27233087.699999999</v>
      </c>
      <c r="AG161" s="30">
        <v>0</v>
      </c>
      <c r="AH161" s="30">
        <v>0</v>
      </c>
      <c r="AJ161" s="30">
        <v>4259939065.1999998</v>
      </c>
      <c r="AK161" s="30">
        <v>2473871154.3000002</v>
      </c>
      <c r="AL161" s="30">
        <v>788938632.29999995</v>
      </c>
      <c r="AM161" s="30">
        <v>788938632.29999995</v>
      </c>
      <c r="AN161" s="30">
        <v>389338622.39999998</v>
      </c>
      <c r="AO161" s="30">
        <v>6364176</v>
      </c>
      <c r="AP161" s="30">
        <v>144872172.90000001</v>
      </c>
      <c r="AQ161" s="30">
        <v>256428.9</v>
      </c>
      <c r="AR161" s="30">
        <v>70335146.700000003</v>
      </c>
      <c r="AS161" s="30">
        <v>18825097.199999999</v>
      </c>
      <c r="AT161" s="30">
        <v>9478560</v>
      </c>
      <c r="AU161" s="30">
        <v>149468428.19999999</v>
      </c>
      <c r="AV161" s="30">
        <v>0</v>
      </c>
      <c r="AW161" s="30">
        <v>1684932522</v>
      </c>
      <c r="AX161" s="30">
        <v>1449129645.5999999</v>
      </c>
      <c r="AY161" s="30">
        <v>24014608.800000001</v>
      </c>
      <c r="AZ161" s="30">
        <v>17914478.399999999</v>
      </c>
      <c r="BA161" s="30">
        <v>0</v>
      </c>
      <c r="BB161" s="30">
        <v>29408078.699999999</v>
      </c>
      <c r="BC161" s="30">
        <v>142462756.80000001</v>
      </c>
      <c r="BD161" s="30">
        <v>0</v>
      </c>
      <c r="BE161" s="30">
        <v>22002953.699999999</v>
      </c>
      <c r="BF161" s="30">
        <v>0</v>
      </c>
      <c r="BG161" s="30">
        <v>0</v>
      </c>
      <c r="BH161" s="30">
        <v>1786067910.9000001</v>
      </c>
      <c r="BI161" s="30">
        <v>1748338164.3</v>
      </c>
      <c r="BJ161" s="30">
        <v>404011771.80000001</v>
      </c>
      <c r="BK161" s="30">
        <v>1373632915.2</v>
      </c>
      <c r="BL161" s="30">
        <v>0</v>
      </c>
      <c r="BM161" s="30">
        <v>0</v>
      </c>
      <c r="BN161" s="30">
        <v>0</v>
      </c>
      <c r="BO161" s="30">
        <v>-29306522.699999999</v>
      </c>
      <c r="BP161" s="30">
        <v>37729746.600000001</v>
      </c>
    </row>
    <row r="162" spans="2:68" s="11" customFormat="1" ht="12.75" x14ac:dyDescent="0.2">
      <c r="B162" s="5" t="s">
        <v>600</v>
      </c>
      <c r="C162" s="5" t="s">
        <v>602</v>
      </c>
      <c r="D162" s="9" t="s">
        <v>601</v>
      </c>
      <c r="E162" s="1" t="s">
        <v>732</v>
      </c>
      <c r="F162" s="10">
        <v>43921</v>
      </c>
      <c r="G162" s="30">
        <v>1080453740</v>
      </c>
      <c r="H162" s="30">
        <v>495080944</v>
      </c>
      <c r="I162" s="30">
        <v>495080944</v>
      </c>
      <c r="J162" s="30">
        <v>54178658</v>
      </c>
      <c r="K162" s="30">
        <v>1427012</v>
      </c>
      <c r="L162" s="30">
        <v>1627331</v>
      </c>
      <c r="M162" s="30">
        <v>139277998</v>
      </c>
      <c r="N162" s="30">
        <v>636899</v>
      </c>
      <c r="O162" s="30">
        <v>279532337</v>
      </c>
      <c r="P162" s="30">
        <v>0</v>
      </c>
      <c r="Q162" s="30">
        <v>18400709</v>
      </c>
      <c r="R162" s="30">
        <v>0</v>
      </c>
      <c r="S162" s="30">
        <v>585372796</v>
      </c>
      <c r="T162" s="30">
        <v>3029227</v>
      </c>
      <c r="U162" s="30">
        <v>0</v>
      </c>
      <c r="V162" s="30">
        <v>13415915</v>
      </c>
      <c r="W162" s="30">
        <v>207659266</v>
      </c>
      <c r="X162" s="30">
        <v>4088918</v>
      </c>
      <c r="Y162" s="30">
        <v>3930954</v>
      </c>
      <c r="Z162" s="30">
        <v>61971015</v>
      </c>
      <c r="AA162" s="30">
        <v>12900421</v>
      </c>
      <c r="AB162" s="30">
        <v>18290209</v>
      </c>
      <c r="AC162" s="30">
        <v>0</v>
      </c>
      <c r="AD162" s="30">
        <v>214283794</v>
      </c>
      <c r="AE162" s="30">
        <v>0</v>
      </c>
      <c r="AF162" s="30">
        <v>9501896</v>
      </c>
      <c r="AG162" s="30">
        <v>36301181</v>
      </c>
      <c r="AH162" s="30">
        <v>0</v>
      </c>
      <c r="AJ162" s="30">
        <v>1080453740</v>
      </c>
      <c r="AK162" s="30">
        <v>719196628</v>
      </c>
      <c r="AL162" s="30">
        <v>694940084</v>
      </c>
      <c r="AM162" s="30">
        <v>694940084</v>
      </c>
      <c r="AN162" s="30">
        <v>546018753</v>
      </c>
      <c r="AO162" s="30">
        <v>2213291</v>
      </c>
      <c r="AP162" s="30">
        <v>131881499</v>
      </c>
      <c r="AQ162" s="30">
        <v>9844293</v>
      </c>
      <c r="AR162" s="30">
        <v>3463122</v>
      </c>
      <c r="AS162" s="30">
        <v>1494098</v>
      </c>
      <c r="AT162" s="30">
        <v>0</v>
      </c>
      <c r="AU162" s="30">
        <v>25028</v>
      </c>
      <c r="AV162" s="30">
        <v>0</v>
      </c>
      <c r="AW162" s="30">
        <v>24256544</v>
      </c>
      <c r="AX162" s="30">
        <v>0</v>
      </c>
      <c r="AY162" s="30">
        <v>5033221</v>
      </c>
      <c r="AZ162" s="30">
        <v>7713447</v>
      </c>
      <c r="BA162" s="30">
        <v>0</v>
      </c>
      <c r="BB162" s="30">
        <v>1965187</v>
      </c>
      <c r="BC162" s="30">
        <v>9544689</v>
      </c>
      <c r="BD162" s="30">
        <v>0</v>
      </c>
      <c r="BE162" s="30">
        <v>0</v>
      </c>
      <c r="BF162" s="30">
        <v>0</v>
      </c>
      <c r="BG162" s="30">
        <v>0</v>
      </c>
      <c r="BH162" s="30">
        <v>361257112</v>
      </c>
      <c r="BI162" s="30">
        <v>352616250</v>
      </c>
      <c r="BJ162" s="30">
        <v>127688597</v>
      </c>
      <c r="BK162" s="30">
        <v>174311737</v>
      </c>
      <c r="BL162" s="30">
        <v>49597096</v>
      </c>
      <c r="BM162" s="30">
        <v>0</v>
      </c>
      <c r="BN162" s="30">
        <v>0</v>
      </c>
      <c r="BO162" s="30">
        <v>1018820</v>
      </c>
      <c r="BP162" s="30">
        <v>8640862</v>
      </c>
    </row>
    <row r="163" spans="2:68" s="11" customFormat="1" ht="12.75" x14ac:dyDescent="0.2">
      <c r="B163" s="5" t="s">
        <v>603</v>
      </c>
      <c r="C163" s="5" t="s">
        <v>37</v>
      </c>
      <c r="D163" s="9" t="s">
        <v>70</v>
      </c>
      <c r="E163" s="1" t="s">
        <v>740</v>
      </c>
      <c r="F163" s="10">
        <v>43921</v>
      </c>
      <c r="G163" s="30">
        <v>1058066751</v>
      </c>
      <c r="H163" s="30">
        <v>517928152</v>
      </c>
      <c r="I163" s="30">
        <v>517928152</v>
      </c>
      <c r="J163" s="30">
        <v>141313953</v>
      </c>
      <c r="K163" s="30">
        <v>13773070</v>
      </c>
      <c r="L163" s="30">
        <v>22095478</v>
      </c>
      <c r="M163" s="30">
        <v>254271266</v>
      </c>
      <c r="N163" s="30">
        <v>1524798</v>
      </c>
      <c r="O163" s="30">
        <v>48577827</v>
      </c>
      <c r="P163" s="30">
        <v>0</v>
      </c>
      <c r="Q163" s="30">
        <v>36371760</v>
      </c>
      <c r="R163" s="30">
        <v>0</v>
      </c>
      <c r="S163" s="30">
        <v>540138599</v>
      </c>
      <c r="T163" s="30">
        <v>16755279</v>
      </c>
      <c r="U163" s="30">
        <v>6381207</v>
      </c>
      <c r="V163" s="30">
        <v>73495602</v>
      </c>
      <c r="W163" s="30">
        <v>0</v>
      </c>
      <c r="X163" s="30">
        <v>859712</v>
      </c>
      <c r="Y163" s="30">
        <v>8957598</v>
      </c>
      <c r="Z163" s="30">
        <v>16285897</v>
      </c>
      <c r="AA163" s="30">
        <v>222757470</v>
      </c>
      <c r="AB163" s="30">
        <v>144658514</v>
      </c>
      <c r="AC163" s="30">
        <v>0</v>
      </c>
      <c r="AD163" s="30">
        <v>3350669</v>
      </c>
      <c r="AE163" s="30">
        <v>23213239</v>
      </c>
      <c r="AF163" s="30">
        <v>0</v>
      </c>
      <c r="AG163" s="30">
        <v>23423412</v>
      </c>
      <c r="AH163" s="30">
        <v>0</v>
      </c>
      <c r="AJ163" s="30">
        <v>1058066751</v>
      </c>
      <c r="AK163" s="30">
        <v>548031472</v>
      </c>
      <c r="AL163" s="30">
        <v>273516691</v>
      </c>
      <c r="AM163" s="30">
        <v>273516691</v>
      </c>
      <c r="AN163" s="30">
        <v>75686773</v>
      </c>
      <c r="AO163" s="30">
        <v>11078863</v>
      </c>
      <c r="AP163" s="30">
        <v>113435864</v>
      </c>
      <c r="AQ163" s="30">
        <v>3975597</v>
      </c>
      <c r="AR163" s="30">
        <v>6904203</v>
      </c>
      <c r="AS163" s="30">
        <v>15385369</v>
      </c>
      <c r="AT163" s="30">
        <v>23865098</v>
      </c>
      <c r="AU163" s="30">
        <v>23184924</v>
      </c>
      <c r="AV163" s="30">
        <v>0</v>
      </c>
      <c r="AW163" s="30">
        <v>274514781</v>
      </c>
      <c r="AX163" s="30">
        <v>204892352</v>
      </c>
      <c r="AY163" s="30">
        <v>18610342</v>
      </c>
      <c r="AZ163" s="30">
        <v>9601115</v>
      </c>
      <c r="BA163" s="30">
        <v>0</v>
      </c>
      <c r="BB163" s="30">
        <v>12869393</v>
      </c>
      <c r="BC163" s="30">
        <v>23069849</v>
      </c>
      <c r="BD163" s="30">
        <v>0</v>
      </c>
      <c r="BE163" s="30">
        <v>3694526</v>
      </c>
      <c r="BF163" s="30">
        <v>1777204</v>
      </c>
      <c r="BG163" s="30">
        <v>0</v>
      </c>
      <c r="BH163" s="30">
        <v>510035279</v>
      </c>
      <c r="BI163" s="30">
        <v>507085931</v>
      </c>
      <c r="BJ163" s="30">
        <v>373119044</v>
      </c>
      <c r="BK163" s="30">
        <v>257740269</v>
      </c>
      <c r="BL163" s="30">
        <v>0</v>
      </c>
      <c r="BM163" s="30">
        <v>0</v>
      </c>
      <c r="BN163" s="30">
        <v>0</v>
      </c>
      <c r="BO163" s="30">
        <v>-123773382</v>
      </c>
      <c r="BP163" s="30">
        <v>2949348</v>
      </c>
    </row>
    <row r="164" spans="2:68" s="11" customFormat="1" ht="12.75" x14ac:dyDescent="0.2">
      <c r="B164" s="5" t="s">
        <v>604</v>
      </c>
      <c r="C164" s="5" t="s">
        <v>606</v>
      </c>
      <c r="D164" s="9" t="s">
        <v>605</v>
      </c>
      <c r="E164" s="1" t="s">
        <v>742</v>
      </c>
      <c r="F164" s="10">
        <v>43921</v>
      </c>
      <c r="G164" s="30">
        <v>10614298</v>
      </c>
      <c r="H164" s="30">
        <v>6693353</v>
      </c>
      <c r="I164" s="30">
        <v>6693353</v>
      </c>
      <c r="J164" s="30">
        <v>2316383</v>
      </c>
      <c r="K164" s="30">
        <v>0</v>
      </c>
      <c r="L164" s="30">
        <v>223277</v>
      </c>
      <c r="M164" s="30">
        <v>2447938</v>
      </c>
      <c r="N164" s="30">
        <v>55748</v>
      </c>
      <c r="O164" s="30">
        <v>1561754</v>
      </c>
      <c r="P164" s="30">
        <v>0</v>
      </c>
      <c r="Q164" s="30">
        <v>88253</v>
      </c>
      <c r="R164" s="30">
        <v>0</v>
      </c>
      <c r="S164" s="30">
        <v>3920945</v>
      </c>
      <c r="T164" s="30">
        <v>0</v>
      </c>
      <c r="U164" s="30">
        <v>0</v>
      </c>
      <c r="V164" s="30">
        <v>0</v>
      </c>
      <c r="W164" s="30">
        <v>0</v>
      </c>
      <c r="X164" s="30">
        <v>0</v>
      </c>
      <c r="Y164" s="30">
        <v>424762</v>
      </c>
      <c r="Z164" s="30">
        <v>0</v>
      </c>
      <c r="AA164" s="30">
        <v>0</v>
      </c>
      <c r="AB164" s="30">
        <v>3496183</v>
      </c>
      <c r="AC164" s="30">
        <v>0</v>
      </c>
      <c r="AD164" s="30">
        <v>0</v>
      </c>
      <c r="AE164" s="30">
        <v>0</v>
      </c>
      <c r="AF164" s="30">
        <v>0</v>
      </c>
      <c r="AG164" s="30">
        <v>0</v>
      </c>
      <c r="AH164" s="30">
        <v>0</v>
      </c>
      <c r="AJ164" s="30">
        <v>10614298</v>
      </c>
      <c r="AK164" s="30">
        <v>2605287</v>
      </c>
      <c r="AL164" s="30">
        <v>1554795</v>
      </c>
      <c r="AM164" s="30">
        <v>1554795</v>
      </c>
      <c r="AN164" s="30">
        <v>25285</v>
      </c>
      <c r="AO164" s="30">
        <v>0</v>
      </c>
      <c r="AP164" s="30">
        <v>1251190</v>
      </c>
      <c r="AQ164" s="30">
        <v>182003</v>
      </c>
      <c r="AR164" s="30">
        <v>0</v>
      </c>
      <c r="AS164" s="30">
        <v>0</v>
      </c>
      <c r="AT164" s="30">
        <v>96317</v>
      </c>
      <c r="AU164" s="30">
        <v>0</v>
      </c>
      <c r="AV164" s="30">
        <v>0</v>
      </c>
      <c r="AW164" s="30">
        <v>1050492</v>
      </c>
      <c r="AX164" s="30">
        <v>0</v>
      </c>
      <c r="AY164" s="30">
        <v>0</v>
      </c>
      <c r="AZ164" s="30">
        <v>0</v>
      </c>
      <c r="BA164" s="30">
        <v>0</v>
      </c>
      <c r="BB164" s="30">
        <v>0</v>
      </c>
      <c r="BC164" s="30">
        <v>295364</v>
      </c>
      <c r="BD164" s="30">
        <v>0</v>
      </c>
      <c r="BE164" s="30">
        <v>755128</v>
      </c>
      <c r="BF164" s="30">
        <v>0</v>
      </c>
      <c r="BG164" s="30">
        <v>0</v>
      </c>
      <c r="BH164" s="30">
        <v>8009011</v>
      </c>
      <c r="BI164" s="30">
        <v>7264237</v>
      </c>
      <c r="BJ164" s="30">
        <v>4055335</v>
      </c>
      <c r="BK164" s="30">
        <v>3604724</v>
      </c>
      <c r="BL164" s="30">
        <v>0</v>
      </c>
      <c r="BM164" s="30">
        <v>0</v>
      </c>
      <c r="BN164" s="30">
        <v>0</v>
      </c>
      <c r="BO164" s="30">
        <v>-395822</v>
      </c>
      <c r="BP164" s="30">
        <v>744774</v>
      </c>
    </row>
    <row r="165" spans="2:68" s="11" customFormat="1" ht="12.75" x14ac:dyDescent="0.2">
      <c r="B165" s="5" t="s">
        <v>607</v>
      </c>
      <c r="C165" s="5" t="s">
        <v>609</v>
      </c>
      <c r="D165" s="9" t="s">
        <v>608</v>
      </c>
      <c r="E165" s="1" t="s">
        <v>734</v>
      </c>
      <c r="F165" s="10">
        <v>43921</v>
      </c>
      <c r="G165" s="30">
        <v>117906516</v>
      </c>
      <c r="H165" s="30">
        <v>108782555.7</v>
      </c>
      <c r="I165" s="30">
        <v>107334536.40000001</v>
      </c>
      <c r="J165" s="30">
        <v>31612690.199999999</v>
      </c>
      <c r="K165" s="30">
        <v>20281579.5</v>
      </c>
      <c r="L165" s="30">
        <v>355446</v>
      </c>
      <c r="M165" s="30">
        <v>28700571.899999999</v>
      </c>
      <c r="N165" s="30">
        <v>0</v>
      </c>
      <c r="O165" s="30">
        <v>26384248.800000001</v>
      </c>
      <c r="P165" s="30">
        <v>0</v>
      </c>
      <c r="Q165" s="30">
        <v>0</v>
      </c>
      <c r="R165" s="30">
        <v>1448019.3</v>
      </c>
      <c r="S165" s="30">
        <v>9123960.3000000007</v>
      </c>
      <c r="T165" s="30">
        <v>0</v>
      </c>
      <c r="U165" s="30">
        <v>0</v>
      </c>
      <c r="V165" s="30">
        <v>0</v>
      </c>
      <c r="W165" s="30">
        <v>0</v>
      </c>
      <c r="X165" s="30">
        <v>0</v>
      </c>
      <c r="Y165" s="30">
        <v>0</v>
      </c>
      <c r="Z165" s="30">
        <v>1188205.2</v>
      </c>
      <c r="AA165" s="30">
        <v>118482</v>
      </c>
      <c r="AB165" s="30">
        <v>2357791.7999999998</v>
      </c>
      <c r="AC165" s="30">
        <v>0</v>
      </c>
      <c r="AD165" s="30">
        <v>0</v>
      </c>
      <c r="AE165" s="30">
        <v>4119788.4</v>
      </c>
      <c r="AF165" s="30">
        <v>0</v>
      </c>
      <c r="AG165" s="30">
        <v>1339692.8999999999</v>
      </c>
      <c r="AH165" s="30">
        <v>0</v>
      </c>
      <c r="AJ165" s="30">
        <v>117906516</v>
      </c>
      <c r="AK165" s="30">
        <v>40440445.5</v>
      </c>
      <c r="AL165" s="30">
        <v>36159860.100000001</v>
      </c>
      <c r="AM165" s="30">
        <v>36159860.100000001</v>
      </c>
      <c r="AN165" s="30">
        <v>42315</v>
      </c>
      <c r="AO165" s="30">
        <v>812448</v>
      </c>
      <c r="AP165" s="30">
        <v>10850412.300000001</v>
      </c>
      <c r="AQ165" s="30">
        <v>12342439.199999999</v>
      </c>
      <c r="AR165" s="30">
        <v>0</v>
      </c>
      <c r="AS165" s="30">
        <v>822603.6</v>
      </c>
      <c r="AT165" s="30">
        <v>0</v>
      </c>
      <c r="AU165" s="30">
        <v>11289642</v>
      </c>
      <c r="AV165" s="30">
        <v>0</v>
      </c>
      <c r="AW165" s="30">
        <v>4280585.4000000004</v>
      </c>
      <c r="AX165" s="30">
        <v>0</v>
      </c>
      <c r="AY165" s="30">
        <v>3397048.2</v>
      </c>
      <c r="AZ165" s="30">
        <v>0</v>
      </c>
      <c r="BA165" s="30">
        <v>0</v>
      </c>
      <c r="BB165" s="30">
        <v>0</v>
      </c>
      <c r="BC165" s="30">
        <v>131176.5</v>
      </c>
      <c r="BD165" s="30">
        <v>0</v>
      </c>
      <c r="BE165" s="30">
        <v>752360.7</v>
      </c>
      <c r="BF165" s="30">
        <v>0</v>
      </c>
      <c r="BG165" s="30">
        <v>0</v>
      </c>
      <c r="BH165" s="30">
        <v>77466070.5</v>
      </c>
      <c r="BI165" s="30">
        <v>77981467.200000003</v>
      </c>
      <c r="BJ165" s="30">
        <v>45171262.5</v>
      </c>
      <c r="BK165" s="30">
        <v>30294154.800000001</v>
      </c>
      <c r="BL165" s="30">
        <v>0</v>
      </c>
      <c r="BM165" s="30">
        <v>0</v>
      </c>
      <c r="BN165" s="30">
        <v>0</v>
      </c>
      <c r="BO165" s="30">
        <v>2516049.9</v>
      </c>
      <c r="BP165" s="30">
        <v>-515396.7</v>
      </c>
    </row>
    <row r="166" spans="2:68" s="11" customFormat="1" ht="12.75" x14ac:dyDescent="0.2">
      <c r="B166" s="5" t="s">
        <v>610</v>
      </c>
      <c r="C166" s="5" t="s">
        <v>612</v>
      </c>
      <c r="D166" s="9" t="s">
        <v>611</v>
      </c>
      <c r="E166" s="1" t="s">
        <v>738</v>
      </c>
      <c r="F166" s="10">
        <v>43921</v>
      </c>
      <c r="G166" s="30">
        <v>1784119558</v>
      </c>
      <c r="H166" s="30">
        <v>442443427</v>
      </c>
      <c r="I166" s="30">
        <v>442443427</v>
      </c>
      <c r="J166" s="30">
        <v>83743563</v>
      </c>
      <c r="K166" s="30">
        <v>11448893</v>
      </c>
      <c r="L166" s="30">
        <v>29797024</v>
      </c>
      <c r="M166" s="30">
        <v>156487343</v>
      </c>
      <c r="N166" s="30">
        <v>123813611</v>
      </c>
      <c r="O166" s="30">
        <v>33230632</v>
      </c>
      <c r="P166" s="30">
        <v>0</v>
      </c>
      <c r="Q166" s="30">
        <v>3922361</v>
      </c>
      <c r="R166" s="30">
        <v>0</v>
      </c>
      <c r="S166" s="30">
        <v>1341676131</v>
      </c>
      <c r="T166" s="30">
        <v>223525827</v>
      </c>
      <c r="U166" s="30">
        <v>15823706</v>
      </c>
      <c r="V166" s="30">
        <v>21759793</v>
      </c>
      <c r="W166" s="30">
        <v>0</v>
      </c>
      <c r="X166" s="30">
        <v>1366521</v>
      </c>
      <c r="Y166" s="30">
        <v>0</v>
      </c>
      <c r="Z166" s="30">
        <v>38739879</v>
      </c>
      <c r="AA166" s="30">
        <v>21595147</v>
      </c>
      <c r="AB166" s="30">
        <v>967765630</v>
      </c>
      <c r="AC166" s="30">
        <v>0</v>
      </c>
      <c r="AD166" s="30">
        <v>4271699</v>
      </c>
      <c r="AE166" s="30">
        <v>27666733</v>
      </c>
      <c r="AF166" s="30">
        <v>0</v>
      </c>
      <c r="AG166" s="30">
        <v>19161196</v>
      </c>
      <c r="AH166" s="30">
        <v>0</v>
      </c>
      <c r="AJ166" s="30">
        <v>1784119558</v>
      </c>
      <c r="AK166" s="30">
        <v>1078989766</v>
      </c>
      <c r="AL166" s="30">
        <v>438655524</v>
      </c>
      <c r="AM166" s="30">
        <v>438655524</v>
      </c>
      <c r="AN166" s="30">
        <v>7939836</v>
      </c>
      <c r="AO166" s="30">
        <v>8970416</v>
      </c>
      <c r="AP166" s="30">
        <v>179246535</v>
      </c>
      <c r="AQ166" s="30">
        <v>213752411</v>
      </c>
      <c r="AR166" s="30">
        <v>1009606</v>
      </c>
      <c r="AS166" s="30">
        <v>6235836</v>
      </c>
      <c r="AT166" s="30">
        <v>9795859</v>
      </c>
      <c r="AU166" s="30">
        <v>11705025</v>
      </c>
      <c r="AV166" s="30">
        <v>0</v>
      </c>
      <c r="AW166" s="30">
        <v>640334242</v>
      </c>
      <c r="AX166" s="30">
        <v>496389392</v>
      </c>
      <c r="AY166" s="30">
        <v>21110687</v>
      </c>
      <c r="AZ166" s="30">
        <v>1878349</v>
      </c>
      <c r="BA166" s="30">
        <v>1058105</v>
      </c>
      <c r="BB166" s="30">
        <v>1359546</v>
      </c>
      <c r="BC166" s="30">
        <v>87857985</v>
      </c>
      <c r="BD166" s="30">
        <v>0</v>
      </c>
      <c r="BE166" s="30">
        <v>25797502</v>
      </c>
      <c r="BF166" s="30">
        <v>4882676</v>
      </c>
      <c r="BG166" s="30">
        <v>0</v>
      </c>
      <c r="BH166" s="30">
        <v>705129792</v>
      </c>
      <c r="BI166" s="30">
        <v>675552518</v>
      </c>
      <c r="BJ166" s="30">
        <v>569772780</v>
      </c>
      <c r="BK166" s="30">
        <v>101786553</v>
      </c>
      <c r="BL166" s="30">
        <v>0</v>
      </c>
      <c r="BM166" s="30">
        <v>0</v>
      </c>
      <c r="BN166" s="30">
        <v>0</v>
      </c>
      <c r="BO166" s="30">
        <v>3993185</v>
      </c>
      <c r="BP166" s="30">
        <v>29577274</v>
      </c>
    </row>
    <row r="167" spans="2:68" s="11" customFormat="1" ht="12.75" x14ac:dyDescent="0.2">
      <c r="B167" s="5" t="s">
        <v>613</v>
      </c>
      <c r="C167" s="5" t="s">
        <v>615</v>
      </c>
      <c r="D167" s="9" t="s">
        <v>614</v>
      </c>
      <c r="E167" s="1" t="s">
        <v>730</v>
      </c>
      <c r="F167" s="10">
        <v>43921</v>
      </c>
      <c r="G167" s="30">
        <v>8822272</v>
      </c>
      <c r="H167" s="30">
        <v>462503</v>
      </c>
      <c r="I167" s="30">
        <v>462503</v>
      </c>
      <c r="J167" s="30">
        <v>35528</v>
      </c>
      <c r="K167" s="30">
        <v>0</v>
      </c>
      <c r="L167" s="30">
        <v>85298</v>
      </c>
      <c r="M167" s="30">
        <v>279003</v>
      </c>
      <c r="N167" s="30">
        <v>0</v>
      </c>
      <c r="O167" s="30">
        <v>40547</v>
      </c>
      <c r="P167" s="30">
        <v>0</v>
      </c>
      <c r="Q167" s="30">
        <v>22127</v>
      </c>
      <c r="R167" s="30">
        <v>0</v>
      </c>
      <c r="S167" s="30">
        <v>8359769</v>
      </c>
      <c r="T167" s="30">
        <v>0</v>
      </c>
      <c r="U167" s="30">
        <v>0</v>
      </c>
      <c r="V167" s="30">
        <v>0</v>
      </c>
      <c r="W167" s="30">
        <v>0</v>
      </c>
      <c r="X167" s="30">
        <v>0</v>
      </c>
      <c r="Y167" s="30">
        <v>0</v>
      </c>
      <c r="Z167" s="30">
        <v>31567</v>
      </c>
      <c r="AA167" s="30">
        <v>0</v>
      </c>
      <c r="AB167" s="30">
        <v>6806428</v>
      </c>
      <c r="AC167" s="30">
        <v>0</v>
      </c>
      <c r="AD167" s="30">
        <v>0</v>
      </c>
      <c r="AE167" s="30">
        <v>0</v>
      </c>
      <c r="AF167" s="30">
        <v>0</v>
      </c>
      <c r="AG167" s="30">
        <v>1521774</v>
      </c>
      <c r="AH167" s="30">
        <v>0</v>
      </c>
      <c r="AJ167" s="30">
        <v>8822272</v>
      </c>
      <c r="AK167" s="30">
        <v>7332407</v>
      </c>
      <c r="AL167" s="30">
        <v>546824</v>
      </c>
      <c r="AM167" s="30">
        <v>546824</v>
      </c>
      <c r="AN167" s="30">
        <v>0</v>
      </c>
      <c r="AO167" s="30">
        <v>196655</v>
      </c>
      <c r="AP167" s="30">
        <v>282238</v>
      </c>
      <c r="AQ167" s="30">
        <v>0</v>
      </c>
      <c r="AR167" s="30">
        <v>6990</v>
      </c>
      <c r="AS167" s="30">
        <v>24367</v>
      </c>
      <c r="AT167" s="30">
        <v>31088</v>
      </c>
      <c r="AU167" s="30">
        <v>5486</v>
      </c>
      <c r="AV167" s="30">
        <v>0</v>
      </c>
      <c r="AW167" s="30">
        <v>6785583</v>
      </c>
      <c r="AX167" s="30">
        <v>0</v>
      </c>
      <c r="AY167" s="30">
        <v>2642040</v>
      </c>
      <c r="AZ167" s="30">
        <v>0</v>
      </c>
      <c r="BA167" s="30">
        <v>4000434</v>
      </c>
      <c r="BB167" s="30">
        <v>0</v>
      </c>
      <c r="BC167" s="30">
        <v>125277</v>
      </c>
      <c r="BD167" s="30">
        <v>0</v>
      </c>
      <c r="BE167" s="30">
        <v>0</v>
      </c>
      <c r="BF167" s="30">
        <v>17832</v>
      </c>
      <c r="BG167" s="30">
        <v>0</v>
      </c>
      <c r="BH167" s="30">
        <v>1489865</v>
      </c>
      <c r="BI167" s="30">
        <v>1503144</v>
      </c>
      <c r="BJ167" s="30">
        <v>14610474</v>
      </c>
      <c r="BK167" s="30">
        <v>-13344828</v>
      </c>
      <c r="BL167" s="30">
        <v>0</v>
      </c>
      <c r="BM167" s="30">
        <v>0</v>
      </c>
      <c r="BN167" s="30">
        <v>0</v>
      </c>
      <c r="BO167" s="30">
        <v>237498</v>
      </c>
      <c r="BP167" s="30">
        <v>-13279</v>
      </c>
    </row>
    <row r="168" spans="2:68" s="11" customFormat="1" ht="12.75" x14ac:dyDescent="0.2">
      <c r="B168" s="5" t="s">
        <v>616</v>
      </c>
      <c r="C168" s="5" t="s">
        <v>618</v>
      </c>
      <c r="D168" s="9" t="s">
        <v>617</v>
      </c>
      <c r="E168" s="1" t="s">
        <v>736</v>
      </c>
      <c r="F168" s="10">
        <v>43921</v>
      </c>
      <c r="G168" s="30">
        <v>268565</v>
      </c>
      <c r="H168" s="30">
        <v>373</v>
      </c>
      <c r="I168" s="30">
        <v>373</v>
      </c>
      <c r="J168" s="30">
        <v>373</v>
      </c>
      <c r="K168" s="30">
        <v>0</v>
      </c>
      <c r="L168" s="30">
        <v>0</v>
      </c>
      <c r="M168" s="30">
        <v>0</v>
      </c>
      <c r="N168" s="30">
        <v>0</v>
      </c>
      <c r="O168" s="30">
        <v>0</v>
      </c>
      <c r="P168" s="30">
        <v>0</v>
      </c>
      <c r="Q168" s="30">
        <v>0</v>
      </c>
      <c r="R168" s="30">
        <v>0</v>
      </c>
      <c r="S168" s="30">
        <v>268192</v>
      </c>
      <c r="T168" s="30">
        <v>0</v>
      </c>
      <c r="U168" s="30">
        <v>0</v>
      </c>
      <c r="V168" s="30">
        <v>0</v>
      </c>
      <c r="W168" s="30">
        <v>0</v>
      </c>
      <c r="X168" s="30">
        <v>11097</v>
      </c>
      <c r="Y168" s="30">
        <v>0</v>
      </c>
      <c r="Z168" s="30">
        <v>0</v>
      </c>
      <c r="AA168" s="30">
        <v>0</v>
      </c>
      <c r="AB168" s="30">
        <v>223741</v>
      </c>
      <c r="AC168" s="30">
        <v>0</v>
      </c>
      <c r="AD168" s="30">
        <v>0</v>
      </c>
      <c r="AE168" s="30">
        <v>0</v>
      </c>
      <c r="AF168" s="30">
        <v>0</v>
      </c>
      <c r="AG168" s="30">
        <v>33354</v>
      </c>
      <c r="AH168" s="30">
        <v>0</v>
      </c>
      <c r="AJ168" s="30">
        <v>268565</v>
      </c>
      <c r="AK168" s="30">
        <v>455</v>
      </c>
      <c r="AL168" s="30">
        <v>455</v>
      </c>
      <c r="AM168" s="30">
        <v>455</v>
      </c>
      <c r="AN168" s="30">
        <v>0</v>
      </c>
      <c r="AO168" s="30">
        <v>0</v>
      </c>
      <c r="AP168" s="30">
        <v>0</v>
      </c>
      <c r="AQ168" s="30">
        <v>455</v>
      </c>
      <c r="AR168" s="30">
        <v>0</v>
      </c>
      <c r="AS168" s="30">
        <v>0</v>
      </c>
      <c r="AT168" s="30">
        <v>0</v>
      </c>
      <c r="AU168" s="30">
        <v>0</v>
      </c>
      <c r="AV168" s="30">
        <v>0</v>
      </c>
      <c r="AW168" s="30">
        <v>0</v>
      </c>
      <c r="AX168" s="30">
        <v>0</v>
      </c>
      <c r="AY168" s="30">
        <v>0</v>
      </c>
      <c r="AZ168" s="30">
        <v>0</v>
      </c>
      <c r="BA168" s="30">
        <v>0</v>
      </c>
      <c r="BB168" s="30">
        <v>0</v>
      </c>
      <c r="BC168" s="30"/>
      <c r="BD168" s="30">
        <v>0</v>
      </c>
      <c r="BE168" s="30">
        <v>0</v>
      </c>
      <c r="BF168" s="30">
        <v>0</v>
      </c>
      <c r="BG168" s="30"/>
      <c r="BH168" s="30">
        <v>268110</v>
      </c>
      <c r="BI168" s="30">
        <v>268110</v>
      </c>
      <c r="BJ168" s="30">
        <v>553852</v>
      </c>
      <c r="BK168" s="30">
        <v>-491360</v>
      </c>
      <c r="BL168" s="30">
        <v>0</v>
      </c>
      <c r="BM168" s="30">
        <v>0</v>
      </c>
      <c r="BN168" s="30">
        <v>0</v>
      </c>
      <c r="BO168" s="30">
        <v>205618</v>
      </c>
      <c r="BP168" s="30">
        <v>0</v>
      </c>
    </row>
    <row r="169" spans="2:68" s="11" customFormat="1" ht="12.75" x14ac:dyDescent="0.2">
      <c r="B169" s="5" t="s">
        <v>619</v>
      </c>
      <c r="C169" s="5" t="s">
        <v>621</v>
      </c>
      <c r="D169" s="9" t="s">
        <v>620</v>
      </c>
      <c r="E169" s="1" t="s">
        <v>736</v>
      </c>
      <c r="F169" s="10">
        <v>43921</v>
      </c>
      <c r="G169" s="30">
        <v>31559834</v>
      </c>
      <c r="H169" s="30">
        <v>2774864</v>
      </c>
      <c r="I169" s="30">
        <v>2774864</v>
      </c>
      <c r="J169" s="30">
        <v>2067510</v>
      </c>
      <c r="K169" s="30">
        <v>147934</v>
      </c>
      <c r="L169" s="30">
        <v>33051</v>
      </c>
      <c r="M169" s="30">
        <v>479368</v>
      </c>
      <c r="N169" s="30">
        <v>0</v>
      </c>
      <c r="O169" s="30">
        <v>15544</v>
      </c>
      <c r="P169" s="30">
        <v>0</v>
      </c>
      <c r="Q169" s="30">
        <v>31457</v>
      </c>
      <c r="R169" s="30">
        <v>0</v>
      </c>
      <c r="S169" s="30">
        <v>28784970</v>
      </c>
      <c r="T169" s="30">
        <v>5337</v>
      </c>
      <c r="U169" s="30">
        <v>51786</v>
      </c>
      <c r="V169" s="30">
        <v>10228</v>
      </c>
      <c r="W169" s="30">
        <v>0</v>
      </c>
      <c r="X169" s="30">
        <v>0</v>
      </c>
      <c r="Y169" s="30">
        <v>0</v>
      </c>
      <c r="Z169" s="30">
        <v>45560</v>
      </c>
      <c r="AA169" s="30">
        <v>0</v>
      </c>
      <c r="AB169" s="30">
        <v>25478605</v>
      </c>
      <c r="AC169" s="30">
        <v>0</v>
      </c>
      <c r="AD169" s="30">
        <v>1750868</v>
      </c>
      <c r="AE169" s="30">
        <v>1442586</v>
      </c>
      <c r="AF169" s="30">
        <v>0</v>
      </c>
      <c r="AG169" s="30">
        <v>0</v>
      </c>
      <c r="AH169" s="30">
        <v>0</v>
      </c>
      <c r="AJ169" s="30">
        <v>31559834</v>
      </c>
      <c r="AK169" s="30">
        <v>3687487</v>
      </c>
      <c r="AL169" s="30">
        <v>1929895</v>
      </c>
      <c r="AM169" s="30">
        <v>1929895</v>
      </c>
      <c r="AN169" s="30">
        <v>0</v>
      </c>
      <c r="AO169" s="30">
        <v>445368</v>
      </c>
      <c r="AP169" s="30">
        <v>952350</v>
      </c>
      <c r="AQ169" s="30">
        <v>0</v>
      </c>
      <c r="AR169" s="30">
        <v>0</v>
      </c>
      <c r="AS169" s="30">
        <v>0</v>
      </c>
      <c r="AT169" s="30">
        <v>219250</v>
      </c>
      <c r="AU169" s="30">
        <v>312927</v>
      </c>
      <c r="AV169" s="30">
        <v>0</v>
      </c>
      <c r="AW169" s="30">
        <v>1757592</v>
      </c>
      <c r="AX169" s="30">
        <v>0</v>
      </c>
      <c r="AY169" s="30">
        <v>1452714</v>
      </c>
      <c r="AZ169" s="30">
        <v>0</v>
      </c>
      <c r="BA169" s="30">
        <v>0</v>
      </c>
      <c r="BB169" s="30">
        <v>0</v>
      </c>
      <c r="BC169" s="30">
        <v>304878</v>
      </c>
      <c r="BD169" s="30">
        <v>0</v>
      </c>
      <c r="BE169" s="30">
        <v>0</v>
      </c>
      <c r="BF169" s="30">
        <v>0</v>
      </c>
      <c r="BG169" s="30">
        <v>0</v>
      </c>
      <c r="BH169" s="30">
        <v>27872347</v>
      </c>
      <c r="BI169" s="30">
        <v>27869036</v>
      </c>
      <c r="BJ169" s="30">
        <v>4715348</v>
      </c>
      <c r="BK169" s="30">
        <v>10907968</v>
      </c>
      <c r="BL169" s="30">
        <v>45203</v>
      </c>
      <c r="BM169" s="30">
        <v>0</v>
      </c>
      <c r="BN169" s="30">
        <v>0</v>
      </c>
      <c r="BO169" s="30">
        <v>12200517</v>
      </c>
      <c r="BP169" s="30">
        <v>3311</v>
      </c>
    </row>
    <row r="170" spans="2:68" s="11" customFormat="1" ht="12.75" x14ac:dyDescent="0.2">
      <c r="B170" s="5" t="s">
        <v>622</v>
      </c>
      <c r="C170" s="5" t="s">
        <v>624</v>
      </c>
      <c r="D170" s="9" t="s">
        <v>623</v>
      </c>
      <c r="E170" s="1" t="s">
        <v>733</v>
      </c>
      <c r="F170" s="10">
        <v>43921</v>
      </c>
      <c r="G170" s="30">
        <v>1288522845</v>
      </c>
      <c r="H170" s="30">
        <v>640137429</v>
      </c>
      <c r="I170" s="30">
        <v>640137429</v>
      </c>
      <c r="J170" s="30">
        <v>79654798</v>
      </c>
      <c r="K170" s="30">
        <v>10802694</v>
      </c>
      <c r="L170" s="30">
        <v>9376770</v>
      </c>
      <c r="M170" s="30">
        <v>186188148</v>
      </c>
      <c r="N170" s="30">
        <v>3386106</v>
      </c>
      <c r="O170" s="30">
        <v>331460939</v>
      </c>
      <c r="P170" s="30">
        <v>4865756</v>
      </c>
      <c r="Q170" s="30">
        <v>14402218</v>
      </c>
      <c r="R170" s="30">
        <v>0</v>
      </c>
      <c r="S170" s="30">
        <v>648385416</v>
      </c>
      <c r="T170" s="30">
        <v>17194222</v>
      </c>
      <c r="U170" s="30">
        <v>2921959</v>
      </c>
      <c r="V170" s="30">
        <v>469108</v>
      </c>
      <c r="W170" s="30">
        <v>0</v>
      </c>
      <c r="X170" s="30">
        <v>0</v>
      </c>
      <c r="Y170" s="30">
        <v>22300305</v>
      </c>
      <c r="Z170" s="30">
        <v>95032844</v>
      </c>
      <c r="AA170" s="30">
        <v>44163888</v>
      </c>
      <c r="AB170" s="30">
        <v>425391045</v>
      </c>
      <c r="AC170" s="30">
        <v>0</v>
      </c>
      <c r="AD170" s="30">
        <v>0</v>
      </c>
      <c r="AE170" s="30">
        <v>9329615</v>
      </c>
      <c r="AF170" s="30">
        <v>0</v>
      </c>
      <c r="AG170" s="30">
        <v>31582430</v>
      </c>
      <c r="AH170" s="30">
        <v>0</v>
      </c>
      <c r="AJ170" s="30">
        <v>1288522845</v>
      </c>
      <c r="AK170" s="30">
        <v>717731737</v>
      </c>
      <c r="AL170" s="30">
        <v>296677725</v>
      </c>
      <c r="AM170" s="30">
        <v>296677725</v>
      </c>
      <c r="AN170" s="30">
        <v>123207899</v>
      </c>
      <c r="AO170" s="30">
        <v>1542106</v>
      </c>
      <c r="AP170" s="30">
        <v>126305513</v>
      </c>
      <c r="AQ170" s="30">
        <v>7021210</v>
      </c>
      <c r="AR170" s="30">
        <v>15720512</v>
      </c>
      <c r="AS170" s="30">
        <v>8822082</v>
      </c>
      <c r="AT170" s="30">
        <v>13083839</v>
      </c>
      <c r="AU170" s="30">
        <v>974564</v>
      </c>
      <c r="AV170" s="30">
        <v>0</v>
      </c>
      <c r="AW170" s="30">
        <v>421054012</v>
      </c>
      <c r="AX170" s="30">
        <v>336070173</v>
      </c>
      <c r="AY170" s="30">
        <v>7967599</v>
      </c>
      <c r="AZ170" s="30">
        <v>0</v>
      </c>
      <c r="BA170" s="30">
        <v>242581</v>
      </c>
      <c r="BB170" s="30">
        <v>0</v>
      </c>
      <c r="BC170" s="30">
        <v>72978156</v>
      </c>
      <c r="BD170" s="30">
        <v>0</v>
      </c>
      <c r="BE170" s="30">
        <v>2996085</v>
      </c>
      <c r="BF170" s="30">
        <v>799418</v>
      </c>
      <c r="BG170" s="30">
        <v>0</v>
      </c>
      <c r="BH170" s="30">
        <v>570791108</v>
      </c>
      <c r="BI170" s="30">
        <v>567112196</v>
      </c>
      <c r="BJ170" s="30">
        <v>84178790</v>
      </c>
      <c r="BK170" s="30">
        <v>522418212</v>
      </c>
      <c r="BL170" s="30">
        <v>0</v>
      </c>
      <c r="BM170" s="30">
        <v>0</v>
      </c>
      <c r="BN170" s="30">
        <v>0</v>
      </c>
      <c r="BO170" s="30">
        <v>-39484806</v>
      </c>
      <c r="BP170" s="30">
        <v>3678912</v>
      </c>
    </row>
    <row r="171" spans="2:68" s="11" customFormat="1" ht="12.75" x14ac:dyDescent="0.2">
      <c r="B171" s="5" t="s">
        <v>625</v>
      </c>
      <c r="C171" s="5" t="s">
        <v>627</v>
      </c>
      <c r="D171" s="9" t="s">
        <v>626</v>
      </c>
      <c r="E171" s="1" t="s">
        <v>733</v>
      </c>
      <c r="F171" s="10">
        <v>43921</v>
      </c>
      <c r="G171" s="30">
        <v>401432197</v>
      </c>
      <c r="H171" s="30">
        <v>180326768</v>
      </c>
      <c r="I171" s="30">
        <v>180326768</v>
      </c>
      <c r="J171" s="30">
        <v>29818081</v>
      </c>
      <c r="K171" s="30">
        <v>1326076</v>
      </c>
      <c r="L171" s="30">
        <v>1614163</v>
      </c>
      <c r="M171" s="30">
        <v>55726866</v>
      </c>
      <c r="N171" s="30">
        <v>4225315</v>
      </c>
      <c r="O171" s="30">
        <v>84380720</v>
      </c>
      <c r="P171" s="30">
        <v>2998018</v>
      </c>
      <c r="Q171" s="30">
        <v>237529</v>
      </c>
      <c r="R171" s="30">
        <v>0</v>
      </c>
      <c r="S171" s="30">
        <v>221105429</v>
      </c>
      <c r="T171" s="30">
        <v>390872</v>
      </c>
      <c r="U171" s="30">
        <v>21179</v>
      </c>
      <c r="V171" s="30">
        <v>495808</v>
      </c>
      <c r="W171" s="30">
        <v>0</v>
      </c>
      <c r="X171" s="30">
        <v>0</v>
      </c>
      <c r="Y171" s="30">
        <v>0</v>
      </c>
      <c r="Z171" s="30">
        <v>21766903</v>
      </c>
      <c r="AA171" s="30">
        <v>28857870</v>
      </c>
      <c r="AB171" s="30">
        <v>159306140</v>
      </c>
      <c r="AC171" s="30">
        <v>0</v>
      </c>
      <c r="AD171" s="30">
        <v>0</v>
      </c>
      <c r="AE171" s="30">
        <v>6022786</v>
      </c>
      <c r="AF171" s="30">
        <v>25710</v>
      </c>
      <c r="AG171" s="30">
        <v>4218161</v>
      </c>
      <c r="AH171" s="30">
        <v>0</v>
      </c>
      <c r="AJ171" s="30">
        <v>401432197</v>
      </c>
      <c r="AK171" s="30">
        <v>154889329</v>
      </c>
      <c r="AL171" s="30">
        <v>107060149</v>
      </c>
      <c r="AM171" s="30">
        <v>107060149</v>
      </c>
      <c r="AN171" s="30">
        <v>33056236</v>
      </c>
      <c r="AO171" s="30">
        <v>1323256</v>
      </c>
      <c r="AP171" s="30">
        <v>43712622</v>
      </c>
      <c r="AQ171" s="30">
        <v>6442232</v>
      </c>
      <c r="AR171" s="30">
        <v>0</v>
      </c>
      <c r="AS171" s="30">
        <v>7024215</v>
      </c>
      <c r="AT171" s="30">
        <v>2121256</v>
      </c>
      <c r="AU171" s="30">
        <v>13380332</v>
      </c>
      <c r="AV171" s="30">
        <v>0</v>
      </c>
      <c r="AW171" s="30">
        <v>47829180</v>
      </c>
      <c r="AX171" s="30">
        <v>21778242</v>
      </c>
      <c r="AY171" s="30">
        <v>5555587</v>
      </c>
      <c r="AZ171" s="30">
        <v>0</v>
      </c>
      <c r="BA171" s="30">
        <v>0</v>
      </c>
      <c r="BB171" s="30">
        <v>0</v>
      </c>
      <c r="BC171" s="30">
        <v>17767144</v>
      </c>
      <c r="BD171" s="30">
        <v>0</v>
      </c>
      <c r="BE171" s="30">
        <v>2728207</v>
      </c>
      <c r="BF171" s="30">
        <v>0</v>
      </c>
      <c r="BG171" s="30">
        <v>0</v>
      </c>
      <c r="BH171" s="30">
        <v>246542868</v>
      </c>
      <c r="BI171" s="30">
        <v>246542868</v>
      </c>
      <c r="BJ171" s="30">
        <v>123808521</v>
      </c>
      <c r="BK171" s="30">
        <v>96569203</v>
      </c>
      <c r="BL171" s="30">
        <v>0</v>
      </c>
      <c r="BM171" s="30">
        <v>0</v>
      </c>
      <c r="BN171" s="30">
        <v>0</v>
      </c>
      <c r="BO171" s="30">
        <v>26165144</v>
      </c>
      <c r="BP171" s="30">
        <v>0</v>
      </c>
    </row>
    <row r="172" spans="2:68" s="11" customFormat="1" ht="12.75" x14ac:dyDescent="0.2">
      <c r="B172" s="5" t="s">
        <v>628</v>
      </c>
      <c r="C172" s="5" t="s">
        <v>630</v>
      </c>
      <c r="D172" s="9" t="s">
        <v>629</v>
      </c>
      <c r="E172" s="1" t="s">
        <v>733</v>
      </c>
      <c r="F172" s="10">
        <v>43921</v>
      </c>
      <c r="G172" s="30">
        <v>56759168</v>
      </c>
      <c r="H172" s="30">
        <v>27978650</v>
      </c>
      <c r="I172" s="30">
        <v>27978650</v>
      </c>
      <c r="J172" s="30">
        <v>381888</v>
      </c>
      <c r="K172" s="30">
        <v>165108</v>
      </c>
      <c r="L172" s="30">
        <v>3281404</v>
      </c>
      <c r="M172" s="30">
        <v>6478781</v>
      </c>
      <c r="N172" s="30">
        <v>770499</v>
      </c>
      <c r="O172" s="30">
        <v>12162705</v>
      </c>
      <c r="P172" s="30">
        <v>3502238</v>
      </c>
      <c r="Q172" s="30">
        <v>1236027</v>
      </c>
      <c r="R172" s="30">
        <v>0</v>
      </c>
      <c r="S172" s="30">
        <v>28780518</v>
      </c>
      <c r="T172" s="30">
        <v>38408</v>
      </c>
      <c r="U172" s="30">
        <v>0</v>
      </c>
      <c r="V172" s="30">
        <v>0</v>
      </c>
      <c r="W172" s="30">
        <v>0</v>
      </c>
      <c r="X172" s="30">
        <v>359929</v>
      </c>
      <c r="Y172" s="30">
        <v>1065445</v>
      </c>
      <c r="Z172" s="30">
        <v>1279180</v>
      </c>
      <c r="AA172" s="30">
        <v>0</v>
      </c>
      <c r="AB172" s="30">
        <v>25331106</v>
      </c>
      <c r="AC172" s="30">
        <v>0</v>
      </c>
      <c r="AD172" s="30">
        <v>0</v>
      </c>
      <c r="AE172" s="30">
        <v>706450</v>
      </c>
      <c r="AF172" s="30">
        <v>0</v>
      </c>
      <c r="AG172" s="30">
        <v>0</v>
      </c>
      <c r="AH172" s="30">
        <v>0</v>
      </c>
      <c r="AJ172" s="30">
        <v>56759168</v>
      </c>
      <c r="AK172" s="30">
        <v>27015403</v>
      </c>
      <c r="AL172" s="30">
        <v>17046758</v>
      </c>
      <c r="AM172" s="30">
        <v>17046758</v>
      </c>
      <c r="AN172" s="30">
        <v>8606626</v>
      </c>
      <c r="AO172" s="30">
        <v>0</v>
      </c>
      <c r="AP172" s="30">
        <v>3769637</v>
      </c>
      <c r="AQ172" s="30">
        <v>2978848</v>
      </c>
      <c r="AR172" s="30">
        <v>1108175</v>
      </c>
      <c r="AS172" s="30">
        <v>35475</v>
      </c>
      <c r="AT172" s="30">
        <v>384669</v>
      </c>
      <c r="AU172" s="30">
        <v>163328</v>
      </c>
      <c r="AV172" s="30">
        <v>0</v>
      </c>
      <c r="AW172" s="30">
        <v>9968645</v>
      </c>
      <c r="AX172" s="30">
        <v>6346024</v>
      </c>
      <c r="AY172" s="30">
        <v>706449</v>
      </c>
      <c r="AZ172" s="30">
        <v>0</v>
      </c>
      <c r="BA172" s="30">
        <v>0</v>
      </c>
      <c r="BB172" s="30">
        <v>0</v>
      </c>
      <c r="BC172" s="30">
        <v>2916172</v>
      </c>
      <c r="BD172" s="30">
        <v>0</v>
      </c>
      <c r="BE172" s="30">
        <v>0</v>
      </c>
      <c r="BF172" s="30">
        <v>0</v>
      </c>
      <c r="BG172" s="30">
        <v>0</v>
      </c>
      <c r="BH172" s="30">
        <v>29743765</v>
      </c>
      <c r="BI172" s="30">
        <v>29743828</v>
      </c>
      <c r="BJ172" s="30">
        <v>12423854</v>
      </c>
      <c r="BK172" s="30">
        <v>17899988</v>
      </c>
      <c r="BL172" s="30">
        <v>44762</v>
      </c>
      <c r="BM172" s="30">
        <v>0</v>
      </c>
      <c r="BN172" s="30">
        <v>0</v>
      </c>
      <c r="BO172" s="30">
        <v>-624776</v>
      </c>
      <c r="BP172" s="30">
        <v>-63</v>
      </c>
    </row>
    <row r="173" spans="2:68" s="11" customFormat="1" ht="12.75" x14ac:dyDescent="0.2">
      <c r="B173" s="5" t="s">
        <v>634</v>
      </c>
      <c r="C173" s="5" t="s">
        <v>635</v>
      </c>
      <c r="D173" s="9" t="s">
        <v>632</v>
      </c>
      <c r="E173" s="1" t="s">
        <v>733</v>
      </c>
      <c r="F173" s="1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  <c r="AZ173" s="30"/>
      <c r="BA173" s="30"/>
      <c r="BB173" s="30"/>
      <c r="BC173" s="30"/>
      <c r="BD173" s="30"/>
      <c r="BE173" s="30"/>
      <c r="BF173" s="30"/>
      <c r="BG173" s="30"/>
      <c r="BH173" s="30"/>
      <c r="BI173" s="30"/>
      <c r="BJ173" s="30"/>
      <c r="BK173" s="30"/>
      <c r="BL173" s="30"/>
      <c r="BM173" s="30"/>
      <c r="BN173" s="30"/>
      <c r="BO173" s="30"/>
      <c r="BP173" s="30"/>
    </row>
    <row r="174" spans="2:68" s="11" customFormat="1" ht="12.75" x14ac:dyDescent="0.2">
      <c r="B174" s="5" t="s">
        <v>631</v>
      </c>
      <c r="C174" s="5" t="s">
        <v>633</v>
      </c>
      <c r="D174" s="9" t="s">
        <v>632</v>
      </c>
      <c r="E174" s="1" t="s">
        <v>733</v>
      </c>
      <c r="F174" s="1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30"/>
      <c r="BK174" s="30"/>
      <c r="BL174" s="30"/>
      <c r="BM174" s="30"/>
      <c r="BN174" s="30"/>
      <c r="BO174" s="30"/>
      <c r="BP174" s="30"/>
    </row>
    <row r="175" spans="2:68" s="11" customFormat="1" ht="12.75" x14ac:dyDescent="0.2">
      <c r="B175" s="5" t="s">
        <v>636</v>
      </c>
      <c r="C175" s="5" t="s">
        <v>638</v>
      </c>
      <c r="D175" s="9" t="s">
        <v>637</v>
      </c>
      <c r="E175" s="1" t="s">
        <v>733</v>
      </c>
      <c r="F175" s="10">
        <v>43921</v>
      </c>
      <c r="G175" s="30">
        <v>537166112</v>
      </c>
      <c r="H175" s="30">
        <v>247934082</v>
      </c>
      <c r="I175" s="30">
        <v>247934082</v>
      </c>
      <c r="J175" s="30">
        <v>19637580</v>
      </c>
      <c r="K175" s="30">
        <v>557517</v>
      </c>
      <c r="L175" s="30">
        <v>890664</v>
      </c>
      <c r="M175" s="30">
        <v>91109854</v>
      </c>
      <c r="N175" s="30">
        <v>1061416</v>
      </c>
      <c r="O175" s="30">
        <v>125604708</v>
      </c>
      <c r="P175" s="30">
        <v>4081648</v>
      </c>
      <c r="Q175" s="30">
        <v>4990695</v>
      </c>
      <c r="R175" s="30">
        <v>0</v>
      </c>
      <c r="S175" s="30">
        <v>289232030</v>
      </c>
      <c r="T175" s="30">
        <v>0</v>
      </c>
      <c r="U175" s="30">
        <v>104897</v>
      </c>
      <c r="V175" s="30">
        <v>1583940</v>
      </c>
      <c r="W175" s="30">
        <v>0</v>
      </c>
      <c r="X175" s="30">
        <v>0</v>
      </c>
      <c r="Y175" s="30">
        <v>16291881</v>
      </c>
      <c r="Z175" s="30">
        <v>31529227</v>
      </c>
      <c r="AA175" s="30">
        <v>16330573</v>
      </c>
      <c r="AB175" s="30">
        <v>204764711</v>
      </c>
      <c r="AC175" s="30">
        <v>0</v>
      </c>
      <c r="AD175" s="30">
        <v>0</v>
      </c>
      <c r="AE175" s="30">
        <v>10911721</v>
      </c>
      <c r="AF175" s="30">
        <v>0</v>
      </c>
      <c r="AG175" s="30">
        <v>7715080</v>
      </c>
      <c r="AH175" s="30">
        <v>0</v>
      </c>
      <c r="AJ175" s="30">
        <v>537166112</v>
      </c>
      <c r="AK175" s="30">
        <v>304397070</v>
      </c>
      <c r="AL175" s="30">
        <v>113459212</v>
      </c>
      <c r="AM175" s="30">
        <v>113459212</v>
      </c>
      <c r="AN175" s="30">
        <v>26416305</v>
      </c>
      <c r="AO175" s="30">
        <v>2155518</v>
      </c>
      <c r="AP175" s="30">
        <v>76314649</v>
      </c>
      <c r="AQ175" s="30">
        <v>3733276</v>
      </c>
      <c r="AR175" s="30">
        <v>0</v>
      </c>
      <c r="AS175" s="30">
        <v>1493375</v>
      </c>
      <c r="AT175" s="30">
        <v>3232594</v>
      </c>
      <c r="AU175" s="30">
        <v>113495</v>
      </c>
      <c r="AV175" s="30">
        <v>0</v>
      </c>
      <c r="AW175" s="30">
        <v>190937858</v>
      </c>
      <c r="AX175" s="30">
        <v>151308162</v>
      </c>
      <c r="AY175" s="30">
        <v>11825150</v>
      </c>
      <c r="AZ175" s="30">
        <v>313110</v>
      </c>
      <c r="BA175" s="30">
        <v>900025</v>
      </c>
      <c r="BB175" s="30">
        <v>0</v>
      </c>
      <c r="BC175" s="30">
        <v>13471721</v>
      </c>
      <c r="BD175" s="30">
        <v>0</v>
      </c>
      <c r="BE175" s="30">
        <v>13119690</v>
      </c>
      <c r="BF175" s="30">
        <v>0</v>
      </c>
      <c r="BG175" s="30">
        <v>0</v>
      </c>
      <c r="BH175" s="30">
        <v>232769042</v>
      </c>
      <c r="BI175" s="30">
        <v>232749145</v>
      </c>
      <c r="BJ175" s="30">
        <v>77794585</v>
      </c>
      <c r="BK175" s="30">
        <v>137483344</v>
      </c>
      <c r="BL175" s="30">
        <v>0</v>
      </c>
      <c r="BM175" s="30">
        <v>0</v>
      </c>
      <c r="BN175" s="30">
        <v>0</v>
      </c>
      <c r="BO175" s="30">
        <v>17471216</v>
      </c>
      <c r="BP175" s="30">
        <v>19897</v>
      </c>
    </row>
    <row r="176" spans="2:68" s="11" customFormat="1" ht="12.75" x14ac:dyDescent="0.2">
      <c r="B176" s="5" t="s">
        <v>639</v>
      </c>
      <c r="C176" s="5" t="s">
        <v>641</v>
      </c>
      <c r="D176" s="9" t="s">
        <v>640</v>
      </c>
      <c r="E176" s="1" t="s">
        <v>735</v>
      </c>
      <c r="F176" s="10">
        <v>43921</v>
      </c>
      <c r="G176" s="30">
        <v>112247329</v>
      </c>
      <c r="H176" s="30">
        <v>20028891</v>
      </c>
      <c r="I176" s="30">
        <v>20010340</v>
      </c>
      <c r="J176" s="30">
        <v>14878373</v>
      </c>
      <c r="K176" s="30">
        <v>0</v>
      </c>
      <c r="L176" s="30">
        <v>1721844</v>
      </c>
      <c r="M176" s="30">
        <v>3144613</v>
      </c>
      <c r="N176" s="30">
        <v>0</v>
      </c>
      <c r="O176" s="30">
        <v>265510</v>
      </c>
      <c r="P176" s="30">
        <v>0</v>
      </c>
      <c r="Q176" s="30">
        <v>0</v>
      </c>
      <c r="R176" s="30">
        <v>18551</v>
      </c>
      <c r="S176" s="30">
        <v>92218438</v>
      </c>
      <c r="T176" s="30">
        <v>0</v>
      </c>
      <c r="U176" s="30">
        <v>5028261</v>
      </c>
      <c r="V176" s="30">
        <v>2714604</v>
      </c>
      <c r="W176" s="30">
        <v>0</v>
      </c>
      <c r="X176" s="30">
        <v>0</v>
      </c>
      <c r="Y176" s="30">
        <v>0</v>
      </c>
      <c r="Z176" s="30">
        <v>2424800</v>
      </c>
      <c r="AA176" s="30">
        <v>0</v>
      </c>
      <c r="AB176" s="30">
        <v>7891117</v>
      </c>
      <c r="AC176" s="30">
        <v>0</v>
      </c>
      <c r="AD176" s="30">
        <v>74159656</v>
      </c>
      <c r="AE176" s="30">
        <v>0</v>
      </c>
      <c r="AF176" s="30">
        <v>0</v>
      </c>
      <c r="AG176" s="30">
        <v>0</v>
      </c>
      <c r="AH176" s="30">
        <v>0</v>
      </c>
      <c r="AJ176" s="30">
        <v>112247329</v>
      </c>
      <c r="AK176" s="30">
        <v>60228207</v>
      </c>
      <c r="AL176" s="30">
        <v>16184471</v>
      </c>
      <c r="AM176" s="30">
        <v>16184471</v>
      </c>
      <c r="AN176" s="30">
        <v>0</v>
      </c>
      <c r="AO176" s="30">
        <v>0</v>
      </c>
      <c r="AP176" s="30">
        <v>5829321</v>
      </c>
      <c r="AQ176" s="30">
        <v>0</v>
      </c>
      <c r="AR176" s="30">
        <v>0</v>
      </c>
      <c r="AS176" s="30">
        <v>0</v>
      </c>
      <c r="AT176" s="30">
        <v>210155</v>
      </c>
      <c r="AU176" s="30">
        <v>10144995</v>
      </c>
      <c r="AV176" s="30">
        <v>0</v>
      </c>
      <c r="AW176" s="30">
        <v>44043736</v>
      </c>
      <c r="AX176" s="30">
        <v>0</v>
      </c>
      <c r="AY176" s="30">
        <v>0</v>
      </c>
      <c r="AZ176" s="30">
        <v>5544430</v>
      </c>
      <c r="BA176" s="30">
        <v>0</v>
      </c>
      <c r="BB176" s="30">
        <v>0</v>
      </c>
      <c r="BC176" s="30"/>
      <c r="BD176" s="30">
        <v>0</v>
      </c>
      <c r="BE176" s="30">
        <v>638169</v>
      </c>
      <c r="BF176" s="30">
        <v>37861137</v>
      </c>
      <c r="BG176" s="30"/>
      <c r="BH176" s="30">
        <v>52019122</v>
      </c>
      <c r="BI176" s="30">
        <v>52019122</v>
      </c>
      <c r="BJ176" s="30">
        <v>9901735</v>
      </c>
      <c r="BK176" s="30">
        <v>41884285</v>
      </c>
      <c r="BL176" s="30">
        <v>0</v>
      </c>
      <c r="BM176" s="30">
        <v>0</v>
      </c>
      <c r="BN176" s="30">
        <v>0</v>
      </c>
      <c r="BO176" s="30">
        <v>233102</v>
      </c>
      <c r="BP176" s="30">
        <v>0</v>
      </c>
    </row>
    <row r="177" spans="2:68" s="11" customFormat="1" ht="12.75" x14ac:dyDescent="0.2">
      <c r="B177" s="5"/>
      <c r="C177" s="5"/>
      <c r="D177" s="9"/>
      <c r="E177" s="1"/>
      <c r="F177" s="1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30"/>
      <c r="BK177" s="30"/>
      <c r="BL177" s="30"/>
      <c r="BM177" s="30"/>
      <c r="BN177" s="30"/>
      <c r="BO177" s="30"/>
      <c r="BP177" s="30"/>
    </row>
    <row r="178" spans="2:68" s="11" customFormat="1" ht="12.75" x14ac:dyDescent="0.2">
      <c r="B178" s="5"/>
      <c r="C178" s="5"/>
      <c r="D178" s="9"/>
      <c r="E178" s="1"/>
      <c r="F178" s="1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J178" s="30"/>
      <c r="AK178" s="30"/>
      <c r="AL178" s="30"/>
      <c r="AM178" s="30"/>
      <c r="AN178" s="30"/>
      <c r="AO178" s="30"/>
      <c r="AP178" s="30"/>
      <c r="AQ178" s="30"/>
      <c r="AR178" s="30"/>
      <c r="AS178" s="30"/>
      <c r="AT178" s="30"/>
      <c r="AU178" s="30"/>
      <c r="AV178" s="30"/>
      <c r="AW178" s="30"/>
      <c r="AX178" s="30"/>
      <c r="AY178" s="30"/>
      <c r="AZ178" s="30"/>
      <c r="BA178" s="30"/>
      <c r="BB178" s="30"/>
      <c r="BC178" s="30"/>
      <c r="BD178" s="30"/>
      <c r="BE178" s="30"/>
      <c r="BF178" s="30"/>
      <c r="BG178" s="30"/>
      <c r="BH178" s="30"/>
      <c r="BI178" s="30"/>
      <c r="BJ178" s="30"/>
      <c r="BK178" s="30"/>
      <c r="BL178" s="30"/>
      <c r="BM178" s="30"/>
      <c r="BN178" s="30"/>
      <c r="BO178" s="30"/>
      <c r="BP178" s="30"/>
    </row>
    <row r="179" spans="2:68" s="11" customFormat="1" ht="12.75" x14ac:dyDescent="0.2">
      <c r="B179" s="5"/>
      <c r="C179" s="5"/>
      <c r="D179" s="9"/>
      <c r="E179" s="1"/>
      <c r="F179" s="1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  <c r="AZ179" s="30"/>
      <c r="BA179" s="30"/>
      <c r="BB179" s="30"/>
      <c r="BC179" s="30"/>
      <c r="BD179" s="30"/>
      <c r="BE179" s="30"/>
      <c r="BF179" s="30"/>
      <c r="BG179" s="30"/>
      <c r="BH179" s="30"/>
      <c r="BI179" s="30"/>
      <c r="BJ179" s="30"/>
      <c r="BK179" s="30"/>
      <c r="BL179" s="30"/>
      <c r="BM179" s="30"/>
      <c r="BN179" s="30"/>
      <c r="BO179" s="30"/>
      <c r="BP179" s="30"/>
    </row>
    <row r="180" spans="2:68" s="11" customFormat="1" ht="12.75" x14ac:dyDescent="0.2">
      <c r="B180" s="5"/>
      <c r="C180" s="5"/>
      <c r="D180" s="9"/>
      <c r="E180" s="1"/>
      <c r="F180" s="1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30"/>
      <c r="BK180" s="30"/>
      <c r="BL180" s="30"/>
      <c r="BM180" s="30"/>
      <c r="BN180" s="30"/>
      <c r="BO180" s="30"/>
      <c r="BP180" s="30"/>
    </row>
    <row r="181" spans="2:68" s="11" customFormat="1" ht="12.75" x14ac:dyDescent="0.2">
      <c r="B181" s="5"/>
      <c r="C181" s="5"/>
      <c r="D181" s="9"/>
      <c r="E181" s="1"/>
      <c r="F181" s="1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30"/>
      <c r="BK181" s="30"/>
      <c r="BL181" s="30"/>
      <c r="BM181" s="30"/>
      <c r="BN181" s="30"/>
      <c r="BO181" s="30"/>
      <c r="BP181" s="30"/>
    </row>
    <row r="182" spans="2:68" s="11" customFormat="1" ht="12.75" x14ac:dyDescent="0.2">
      <c r="B182" s="5"/>
      <c r="C182" s="5"/>
      <c r="D182" s="9"/>
      <c r="E182" s="1"/>
      <c r="F182" s="1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30"/>
      <c r="BK182" s="30"/>
      <c r="BL182" s="30"/>
      <c r="BM182" s="30"/>
      <c r="BN182" s="30"/>
      <c r="BO182" s="30"/>
      <c r="BP182" s="30"/>
    </row>
    <row r="183" spans="2:68" s="11" customFormat="1" ht="12.75" x14ac:dyDescent="0.2">
      <c r="B183" s="5"/>
      <c r="C183" s="5"/>
      <c r="D183" s="9"/>
      <c r="E183" s="1"/>
      <c r="F183" s="1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30"/>
      <c r="BK183" s="30"/>
      <c r="BL183" s="30"/>
      <c r="BM183" s="30"/>
      <c r="BN183" s="30"/>
      <c r="BO183" s="30"/>
      <c r="BP183" s="30"/>
    </row>
    <row r="184" spans="2:68" s="11" customFormat="1" ht="12.75" x14ac:dyDescent="0.2">
      <c r="B184" s="5"/>
      <c r="C184" s="5"/>
      <c r="D184" s="9"/>
      <c r="E184" s="1"/>
      <c r="F184" s="1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J184" s="30"/>
      <c r="AK184" s="30"/>
      <c r="AL184" s="30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30"/>
      <c r="BK184" s="30"/>
      <c r="BL184" s="30"/>
      <c r="BM184" s="30"/>
      <c r="BN184" s="30"/>
      <c r="BO184" s="30"/>
      <c r="BP184" s="30"/>
    </row>
    <row r="185" spans="2:68" s="11" customFormat="1" ht="12.75" x14ac:dyDescent="0.2">
      <c r="B185" s="5"/>
      <c r="C185" s="5"/>
      <c r="D185" s="9"/>
      <c r="E185" s="1"/>
      <c r="F185" s="1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  <c r="AX185" s="30"/>
      <c r="AY185" s="30"/>
      <c r="AZ185" s="30"/>
      <c r="BA185" s="30"/>
      <c r="BB185" s="30"/>
      <c r="BC185" s="30"/>
      <c r="BD185" s="30"/>
      <c r="BE185" s="30"/>
      <c r="BF185" s="30"/>
      <c r="BG185" s="30"/>
      <c r="BH185" s="30"/>
      <c r="BI185" s="30"/>
      <c r="BJ185" s="30"/>
      <c r="BK185" s="30"/>
      <c r="BL185" s="30"/>
      <c r="BM185" s="30"/>
      <c r="BN185" s="30"/>
      <c r="BO185" s="30"/>
      <c r="BP185" s="30"/>
    </row>
    <row r="186" spans="2:68" s="11" customFormat="1" ht="12.75" x14ac:dyDescent="0.2">
      <c r="B186" s="5"/>
      <c r="C186" s="5"/>
      <c r="D186" s="9"/>
      <c r="E186" s="1"/>
      <c r="F186" s="1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J186" s="30"/>
      <c r="AK186" s="30"/>
      <c r="AL186" s="30"/>
      <c r="AM186" s="30"/>
      <c r="AN186" s="30"/>
      <c r="AO186" s="30"/>
      <c r="AP186" s="30"/>
      <c r="AQ186" s="30"/>
      <c r="AR186" s="30"/>
      <c r="AS186" s="30"/>
      <c r="AT186" s="30"/>
      <c r="AU186" s="30"/>
      <c r="AV186" s="30"/>
      <c r="AW186" s="30"/>
      <c r="AX186" s="30"/>
      <c r="AY186" s="30"/>
      <c r="AZ186" s="30"/>
      <c r="BA186" s="30"/>
      <c r="BB186" s="30"/>
      <c r="BC186" s="30"/>
      <c r="BD186" s="30"/>
      <c r="BE186" s="30"/>
      <c r="BF186" s="30"/>
      <c r="BG186" s="30"/>
      <c r="BH186" s="30"/>
      <c r="BI186" s="30"/>
      <c r="BJ186" s="30"/>
      <c r="BK186" s="30"/>
      <c r="BL186" s="30"/>
      <c r="BM186" s="30"/>
      <c r="BN186" s="30"/>
      <c r="BO186" s="30"/>
      <c r="BP186" s="30"/>
    </row>
    <row r="187" spans="2:68" s="11" customFormat="1" ht="12.75" x14ac:dyDescent="0.2">
      <c r="B187" s="5"/>
      <c r="C187" s="5"/>
      <c r="D187" s="9"/>
      <c r="E187" s="1"/>
      <c r="F187" s="1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  <c r="AZ187" s="30"/>
      <c r="BA187" s="30"/>
      <c r="BB187" s="30"/>
      <c r="BC187" s="30"/>
      <c r="BD187" s="30"/>
      <c r="BE187" s="30"/>
      <c r="BF187" s="30"/>
      <c r="BG187" s="30"/>
      <c r="BH187" s="30"/>
      <c r="BI187" s="30"/>
      <c r="BJ187" s="30"/>
      <c r="BK187" s="30"/>
      <c r="BL187" s="30"/>
      <c r="BM187" s="30"/>
      <c r="BN187" s="30"/>
      <c r="BO187" s="30"/>
      <c r="BP187" s="30"/>
    </row>
    <row r="188" spans="2:68" s="11" customFormat="1" ht="12.75" x14ac:dyDescent="0.2">
      <c r="B188" s="5"/>
      <c r="C188" s="5"/>
      <c r="D188" s="9"/>
      <c r="E188" s="1"/>
      <c r="F188" s="1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  <c r="AY188" s="30"/>
      <c r="AZ188" s="30"/>
      <c r="BA188" s="30"/>
      <c r="BB188" s="30"/>
      <c r="BC188" s="30"/>
      <c r="BD188" s="30"/>
      <c r="BE188" s="30"/>
      <c r="BF188" s="30"/>
      <c r="BG188" s="30"/>
      <c r="BH188" s="30"/>
      <c r="BI188" s="30"/>
      <c r="BJ188" s="30"/>
      <c r="BK188" s="30"/>
      <c r="BL188" s="30"/>
      <c r="BM188" s="30"/>
      <c r="BN188" s="30"/>
      <c r="BO188" s="30"/>
      <c r="BP188" s="30"/>
    </row>
    <row r="189" spans="2:68" s="11" customFormat="1" ht="12.75" x14ac:dyDescent="0.2">
      <c r="B189" s="5"/>
      <c r="C189" s="5"/>
      <c r="D189" s="9"/>
      <c r="E189" s="1"/>
      <c r="F189" s="1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  <c r="AX189" s="30"/>
      <c r="AY189" s="30"/>
      <c r="AZ189" s="30"/>
      <c r="BA189" s="30"/>
      <c r="BB189" s="30"/>
      <c r="BC189" s="30"/>
      <c r="BD189" s="30"/>
      <c r="BE189" s="30"/>
      <c r="BF189" s="30"/>
      <c r="BG189" s="30"/>
      <c r="BH189" s="30"/>
      <c r="BI189" s="30"/>
      <c r="BJ189" s="30"/>
      <c r="BK189" s="30"/>
      <c r="BL189" s="30"/>
      <c r="BM189" s="30"/>
      <c r="BN189" s="30"/>
      <c r="BO189" s="30"/>
      <c r="BP189" s="30"/>
    </row>
    <row r="190" spans="2:68" s="11" customFormat="1" ht="12.75" x14ac:dyDescent="0.2">
      <c r="B190" s="5"/>
      <c r="C190" s="5"/>
      <c r="D190" s="9"/>
      <c r="E190" s="1"/>
      <c r="F190" s="1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J190" s="30"/>
      <c r="AK190" s="30"/>
      <c r="AL190" s="30"/>
      <c r="AM190" s="30"/>
      <c r="AN190" s="30"/>
      <c r="AO190" s="30"/>
      <c r="AP190" s="30"/>
      <c r="AQ190" s="30"/>
      <c r="AR190" s="30"/>
      <c r="AS190" s="30"/>
      <c r="AT190" s="30"/>
      <c r="AU190" s="30"/>
      <c r="AV190" s="30"/>
      <c r="AW190" s="30"/>
      <c r="AX190" s="30"/>
      <c r="AY190" s="30"/>
      <c r="AZ190" s="30"/>
      <c r="BA190" s="30"/>
      <c r="BB190" s="30"/>
      <c r="BC190" s="30"/>
      <c r="BD190" s="30"/>
      <c r="BE190" s="30"/>
      <c r="BF190" s="30"/>
      <c r="BG190" s="30"/>
      <c r="BH190" s="30"/>
      <c r="BI190" s="30"/>
      <c r="BJ190" s="30"/>
      <c r="BK190" s="30"/>
      <c r="BL190" s="30"/>
      <c r="BM190" s="30"/>
      <c r="BN190" s="30"/>
      <c r="BO190" s="30"/>
      <c r="BP190" s="30"/>
    </row>
    <row r="191" spans="2:68" s="11" customFormat="1" ht="12.75" x14ac:dyDescent="0.2">
      <c r="B191" s="5"/>
      <c r="C191" s="5"/>
      <c r="D191" s="9"/>
      <c r="E191" s="1"/>
      <c r="F191" s="1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/>
      <c r="AX191" s="30"/>
      <c r="AY191" s="30"/>
      <c r="AZ191" s="30"/>
      <c r="BA191" s="30"/>
      <c r="BB191" s="30"/>
      <c r="BC191" s="30"/>
      <c r="BD191" s="30"/>
      <c r="BE191" s="30"/>
      <c r="BF191" s="30"/>
      <c r="BG191" s="30"/>
      <c r="BH191" s="30"/>
      <c r="BI191" s="30"/>
      <c r="BJ191" s="30"/>
      <c r="BK191" s="30"/>
      <c r="BL191" s="30"/>
      <c r="BM191" s="30"/>
      <c r="BN191" s="30"/>
      <c r="BO191" s="30"/>
      <c r="BP191" s="30"/>
    </row>
    <row r="192" spans="2:68" s="11" customFormat="1" ht="12.75" x14ac:dyDescent="0.2">
      <c r="B192" s="5"/>
      <c r="C192" s="5"/>
      <c r="D192" s="9"/>
      <c r="E192" s="1"/>
      <c r="F192" s="1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  <c r="AZ192" s="30"/>
      <c r="BA192" s="30"/>
      <c r="BB192" s="30"/>
      <c r="BC192" s="30"/>
      <c r="BD192" s="30"/>
      <c r="BE192" s="30"/>
      <c r="BF192" s="30"/>
      <c r="BG192" s="30"/>
      <c r="BH192" s="30"/>
      <c r="BI192" s="30"/>
      <c r="BJ192" s="30"/>
      <c r="BK192" s="30"/>
      <c r="BL192" s="30"/>
      <c r="BM192" s="30"/>
      <c r="BN192" s="30"/>
      <c r="BO192" s="30"/>
      <c r="BP192" s="30"/>
    </row>
    <row r="193" spans="2:68" s="11" customFormat="1" ht="12.75" x14ac:dyDescent="0.2">
      <c r="B193" s="5"/>
      <c r="C193" s="5"/>
      <c r="D193" s="9"/>
      <c r="E193" s="1"/>
      <c r="F193" s="1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  <c r="AZ193" s="30"/>
      <c r="BA193" s="30"/>
      <c r="BB193" s="30"/>
      <c r="BC193" s="30"/>
      <c r="BD193" s="30"/>
      <c r="BE193" s="30"/>
      <c r="BF193" s="30"/>
      <c r="BG193" s="30"/>
      <c r="BH193" s="30"/>
      <c r="BI193" s="30"/>
      <c r="BJ193" s="30"/>
      <c r="BK193" s="30"/>
      <c r="BL193" s="30"/>
      <c r="BM193" s="30"/>
      <c r="BN193" s="30"/>
      <c r="BO193" s="30"/>
      <c r="BP193" s="30"/>
    </row>
    <row r="194" spans="2:68" s="11" customFormat="1" ht="12.75" x14ac:dyDescent="0.2">
      <c r="B194" s="5"/>
      <c r="C194" s="5"/>
      <c r="D194" s="9"/>
      <c r="E194" s="1"/>
      <c r="F194" s="1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  <c r="AZ194" s="30"/>
      <c r="BA194" s="30"/>
      <c r="BB194" s="30"/>
      <c r="BC194" s="30"/>
      <c r="BD194" s="30"/>
      <c r="BE194" s="30"/>
      <c r="BF194" s="30"/>
      <c r="BG194" s="30"/>
      <c r="BH194" s="30"/>
      <c r="BI194" s="30"/>
      <c r="BJ194" s="30"/>
      <c r="BK194" s="30"/>
      <c r="BL194" s="30"/>
      <c r="BM194" s="30"/>
      <c r="BN194" s="30"/>
      <c r="BO194" s="30"/>
      <c r="BP194" s="30"/>
    </row>
    <row r="195" spans="2:68" s="11" customFormat="1" ht="12.75" x14ac:dyDescent="0.2">
      <c r="B195" s="5"/>
      <c r="C195" s="5"/>
      <c r="D195" s="9"/>
      <c r="E195" s="1"/>
      <c r="F195" s="1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  <c r="AZ195" s="30"/>
      <c r="BA195" s="30"/>
      <c r="BB195" s="30"/>
      <c r="BC195" s="30"/>
      <c r="BD195" s="30"/>
      <c r="BE195" s="30"/>
      <c r="BF195" s="30"/>
      <c r="BG195" s="30"/>
      <c r="BH195" s="30"/>
      <c r="BI195" s="30"/>
      <c r="BJ195" s="30"/>
      <c r="BK195" s="30"/>
      <c r="BL195" s="30"/>
      <c r="BM195" s="30"/>
      <c r="BN195" s="30"/>
      <c r="BO195" s="30"/>
      <c r="BP195" s="30"/>
    </row>
    <row r="196" spans="2:68" s="11" customFormat="1" ht="12.75" x14ac:dyDescent="0.2">
      <c r="B196" s="5"/>
      <c r="C196" s="5"/>
      <c r="D196" s="9"/>
      <c r="E196" s="1"/>
      <c r="F196" s="1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  <c r="AZ196" s="30"/>
      <c r="BA196" s="30"/>
      <c r="BB196" s="30"/>
      <c r="BC196" s="30"/>
      <c r="BD196" s="30"/>
      <c r="BE196" s="30"/>
      <c r="BF196" s="30"/>
      <c r="BG196" s="30"/>
      <c r="BH196" s="30"/>
      <c r="BI196" s="30"/>
      <c r="BJ196" s="30"/>
      <c r="BK196" s="30"/>
      <c r="BL196" s="30"/>
      <c r="BM196" s="30"/>
      <c r="BN196" s="30"/>
      <c r="BO196" s="30"/>
      <c r="BP196" s="30"/>
    </row>
    <row r="197" spans="2:68" s="11" customFormat="1" ht="12.75" x14ac:dyDescent="0.2">
      <c r="B197" s="5"/>
      <c r="C197" s="5"/>
      <c r="D197" s="9"/>
      <c r="E197" s="1"/>
      <c r="F197" s="1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  <c r="AZ197" s="30"/>
      <c r="BA197" s="30"/>
      <c r="BB197" s="30"/>
      <c r="BC197" s="30"/>
      <c r="BD197" s="30"/>
      <c r="BE197" s="30"/>
      <c r="BF197" s="30"/>
      <c r="BG197" s="30"/>
      <c r="BH197" s="30"/>
      <c r="BI197" s="30"/>
      <c r="BJ197" s="30"/>
      <c r="BK197" s="30"/>
      <c r="BL197" s="30"/>
      <c r="BM197" s="30"/>
      <c r="BN197" s="30"/>
      <c r="BO197" s="30"/>
      <c r="BP197" s="30"/>
    </row>
    <row r="198" spans="2:68" s="11" customFormat="1" ht="12.75" x14ac:dyDescent="0.2">
      <c r="B198" s="5"/>
      <c r="C198" s="5"/>
      <c r="D198" s="9"/>
      <c r="E198" s="1"/>
      <c r="F198" s="1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J198" s="30"/>
      <c r="AK198" s="30"/>
      <c r="AL198" s="30"/>
      <c r="AM198" s="30"/>
      <c r="AN198" s="30"/>
      <c r="AO198" s="30"/>
      <c r="AP198" s="30"/>
      <c r="AQ198" s="30"/>
      <c r="AR198" s="30"/>
      <c r="AS198" s="30"/>
      <c r="AT198" s="30"/>
      <c r="AU198" s="30"/>
      <c r="AV198" s="30"/>
      <c r="AW198" s="30"/>
      <c r="AX198" s="30"/>
      <c r="AY198" s="30"/>
      <c r="AZ198" s="30"/>
      <c r="BA198" s="30"/>
      <c r="BB198" s="30"/>
      <c r="BC198" s="30"/>
      <c r="BD198" s="30"/>
      <c r="BE198" s="30"/>
      <c r="BF198" s="30"/>
      <c r="BG198" s="30"/>
      <c r="BH198" s="30"/>
      <c r="BI198" s="30"/>
      <c r="BJ198" s="30"/>
      <c r="BK198" s="30"/>
      <c r="BL198" s="30"/>
      <c r="BM198" s="30"/>
      <c r="BN198" s="30"/>
      <c r="BO198" s="30"/>
      <c r="BP198" s="30"/>
    </row>
    <row r="199" spans="2:68" s="11" customFormat="1" ht="12.75" x14ac:dyDescent="0.2">
      <c r="B199" s="5"/>
      <c r="C199" s="5"/>
      <c r="D199" s="9"/>
      <c r="E199" s="1"/>
      <c r="F199" s="1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J199" s="30"/>
      <c r="AK199" s="30"/>
      <c r="AL199" s="30"/>
      <c r="AM199" s="30"/>
      <c r="AN199" s="30"/>
      <c r="AO199" s="30"/>
      <c r="AP199" s="30"/>
      <c r="AQ199" s="30"/>
      <c r="AR199" s="30"/>
      <c r="AS199" s="30"/>
      <c r="AT199" s="30"/>
      <c r="AU199" s="30"/>
      <c r="AV199" s="30"/>
      <c r="AW199" s="30"/>
      <c r="AX199" s="30"/>
      <c r="AY199" s="30"/>
      <c r="AZ199" s="30"/>
      <c r="BA199" s="30"/>
      <c r="BB199" s="30"/>
      <c r="BC199" s="30"/>
      <c r="BD199" s="30"/>
      <c r="BE199" s="30"/>
      <c r="BF199" s="30"/>
      <c r="BG199" s="30"/>
      <c r="BH199" s="30"/>
      <c r="BI199" s="30"/>
      <c r="BJ199" s="30"/>
      <c r="BK199" s="30"/>
      <c r="BL199" s="30"/>
      <c r="BM199" s="30"/>
      <c r="BN199" s="30"/>
      <c r="BO199" s="30"/>
      <c r="BP199" s="30"/>
    </row>
    <row r="200" spans="2:68" s="11" customFormat="1" ht="12.75" x14ac:dyDescent="0.2">
      <c r="B200" s="5"/>
      <c r="C200" s="5"/>
      <c r="D200" s="9"/>
      <c r="E200" s="1"/>
      <c r="F200" s="1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  <c r="AY200" s="30"/>
      <c r="AZ200" s="30"/>
      <c r="BA200" s="30"/>
      <c r="BB200" s="30"/>
      <c r="BC200" s="30"/>
      <c r="BD200" s="30"/>
      <c r="BE200" s="30"/>
      <c r="BF200" s="30"/>
      <c r="BG200" s="30"/>
      <c r="BH200" s="30"/>
      <c r="BI200" s="30"/>
      <c r="BJ200" s="30"/>
      <c r="BK200" s="30"/>
      <c r="BL200" s="30"/>
      <c r="BM200" s="30"/>
      <c r="BN200" s="30"/>
      <c r="BO200" s="30"/>
      <c r="BP200" s="30"/>
    </row>
    <row r="201" spans="2:68" s="11" customFormat="1" ht="12.75" x14ac:dyDescent="0.2">
      <c r="B201" s="5"/>
      <c r="C201" s="5"/>
      <c r="D201" s="9"/>
      <c r="E201" s="1"/>
      <c r="F201" s="1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  <c r="AZ201" s="30"/>
      <c r="BA201" s="30"/>
      <c r="BB201" s="30"/>
      <c r="BC201" s="30"/>
      <c r="BD201" s="30"/>
      <c r="BE201" s="30"/>
      <c r="BF201" s="30"/>
      <c r="BG201" s="30"/>
      <c r="BH201" s="30"/>
      <c r="BI201" s="30"/>
      <c r="BJ201" s="30"/>
      <c r="BK201" s="30"/>
      <c r="BL201" s="30"/>
      <c r="BM201" s="30"/>
      <c r="BN201" s="30"/>
      <c r="BO201" s="30"/>
      <c r="BP201" s="30"/>
    </row>
    <row r="202" spans="2:68" s="11" customFormat="1" ht="12.75" x14ac:dyDescent="0.2">
      <c r="B202" s="5"/>
      <c r="C202" s="5"/>
      <c r="D202" s="9"/>
      <c r="E202" s="1"/>
      <c r="F202" s="1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  <c r="AZ202" s="30"/>
      <c r="BA202" s="30"/>
      <c r="BB202" s="30"/>
      <c r="BC202" s="30"/>
      <c r="BD202" s="30"/>
      <c r="BE202" s="30"/>
      <c r="BF202" s="30"/>
      <c r="BG202" s="30"/>
      <c r="BH202" s="30"/>
      <c r="BI202" s="30"/>
      <c r="BJ202" s="30"/>
      <c r="BK202" s="30"/>
      <c r="BL202" s="30"/>
      <c r="BM202" s="30"/>
      <c r="BN202" s="30"/>
      <c r="BO202" s="30"/>
      <c r="BP202" s="30"/>
    </row>
    <row r="203" spans="2:68" s="11" customFormat="1" ht="12.75" x14ac:dyDescent="0.2">
      <c r="B203" s="5"/>
      <c r="C203" s="5"/>
      <c r="D203" s="9"/>
      <c r="E203" s="1"/>
      <c r="F203" s="1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J203" s="30"/>
      <c r="AK203" s="30"/>
      <c r="AL203" s="30"/>
      <c r="AM203" s="30"/>
      <c r="AN203" s="30"/>
      <c r="AO203" s="30"/>
      <c r="AP203" s="30"/>
      <c r="AQ203" s="30"/>
      <c r="AR203" s="30"/>
      <c r="AS203" s="30"/>
      <c r="AT203" s="30"/>
      <c r="AU203" s="30"/>
      <c r="AV203" s="30"/>
      <c r="AW203" s="30"/>
      <c r="AX203" s="30"/>
      <c r="AY203" s="30"/>
      <c r="AZ203" s="30"/>
      <c r="BA203" s="30"/>
      <c r="BB203" s="30"/>
      <c r="BC203" s="30"/>
      <c r="BD203" s="30"/>
      <c r="BE203" s="30"/>
      <c r="BF203" s="30"/>
      <c r="BG203" s="30"/>
      <c r="BH203" s="30"/>
      <c r="BI203" s="30"/>
      <c r="BJ203" s="30"/>
      <c r="BK203" s="30"/>
      <c r="BL203" s="30"/>
      <c r="BM203" s="30"/>
      <c r="BN203" s="30"/>
      <c r="BO203" s="30"/>
      <c r="BP203" s="30"/>
    </row>
    <row r="204" spans="2:68" s="11" customFormat="1" ht="12.75" x14ac:dyDescent="0.2">
      <c r="B204" s="5"/>
      <c r="C204" s="5"/>
      <c r="D204" s="9"/>
      <c r="E204" s="1"/>
      <c r="F204" s="2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  <c r="AZ204" s="30"/>
      <c r="BA204" s="30"/>
      <c r="BB204" s="30"/>
      <c r="BC204" s="30"/>
      <c r="BD204" s="30"/>
      <c r="BE204" s="30"/>
      <c r="BF204" s="30"/>
      <c r="BG204" s="30"/>
      <c r="BH204" s="30"/>
      <c r="BI204" s="30"/>
      <c r="BJ204" s="30"/>
      <c r="BK204" s="30"/>
      <c r="BL204" s="30"/>
      <c r="BM204" s="30"/>
      <c r="BN204" s="30"/>
      <c r="BO204" s="30"/>
      <c r="BP204" s="30"/>
    </row>
  </sheetData>
  <mergeCells count="1">
    <mergeCell ref="C3:D3"/>
  </mergeCells>
  <conditionalFormatting sqref="B13:G206">
    <cfRule type="expression" dxfId="5" priority="12">
      <formula>EVEN(ROW())=ROW()</formula>
    </cfRule>
  </conditionalFormatting>
  <conditionalFormatting sqref="D3">
    <cfRule type="cellIs" dxfId="4" priority="8" operator="lessThan">
      <formula>0</formula>
    </cfRule>
  </conditionalFormatting>
  <conditionalFormatting sqref="H13:AE206">
    <cfRule type="expression" dxfId="3" priority="7">
      <formula>EVEN(ROW())=ROW()</formula>
    </cfRule>
  </conditionalFormatting>
  <conditionalFormatting sqref="AF13:AH206">
    <cfRule type="expression" dxfId="2" priority="5">
      <formula>EVEN(ROW())=ROW()</formula>
    </cfRule>
  </conditionalFormatting>
  <conditionalFormatting sqref="AJ13:BP206">
    <cfRule type="expression" dxfId="1" priority="2">
      <formula>EVEN(ROW())=ROW()</formula>
    </cfRule>
  </conditionalFormatting>
  <conditionalFormatting sqref="G12:AH204 AJ12:BP204">
    <cfRule type="expression" dxfId="0" priority="14">
      <formula>$D$7="Dólar (US$)"</formula>
    </cfRule>
  </conditionalFormatting>
  <dataValidations count="4">
    <dataValidation type="list" allowBlank="1" showInputMessage="1" sqref="D7" xr:uid="{00000000-0002-0000-0000-000001000000}">
      <formula1>"ORIGINAL CURRENCY,USD,EUR"</formula1>
    </dataValidation>
    <dataValidation type="custom" errorStyle="information" allowBlank="1" showInputMessage="1" showErrorMessage="1" errorTitle="Economatica Excel Add-In" error="This cell contains data provided by Economatica. By changing it's value it will become inconsistent with the rest._x000a_Your change will be overwritten on the next update." sqref="D13:E204 G13:AE204" xr:uid="{00000000-0002-0000-0000-000002000000}">
      <formula1>FALSE</formula1>
    </dataValidation>
    <dataValidation type="custom" errorStyle="information" allowBlank="1" showInputMessage="1" showErrorMessage="1" errorTitle="Economatica Excel Add-In" error="This cell contains data provided by Economatica. By changing it's value it will become inconsistent with the rest._x000a_Your change will be overwritten on the next update." sqref="F51:F203" xr:uid="{00000000-0002-0000-0000-000003000000}">
      <formula1>"FALSE"</formula1>
    </dataValidation>
    <dataValidation type="list" allowBlank="1" showInputMessage="1" showErrorMessage="1" sqref="D8" xr:uid="{DFC3798A-B52C-4CD9-B930-B95EF94CB81B}">
      <formula1>"Units,Thousands,Millions,Billions"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ignoredErrors>
    <ignoredError sqref="AF1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98223-63A3-4985-929D-7B4832215C8D}">
  <dimension ref="A1:D219"/>
  <sheetViews>
    <sheetView showGridLines="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2" sqref="A2"/>
    </sheetView>
  </sheetViews>
  <sheetFormatPr baseColWidth="10" defaultRowHeight="15" x14ac:dyDescent="0.25"/>
  <cols>
    <col min="1" max="1" width="19.5703125" bestFit="1" customWidth="1"/>
    <col min="2" max="2" width="45.28515625" bestFit="1" customWidth="1"/>
    <col min="3" max="3" width="13" bestFit="1" customWidth="1"/>
    <col min="4" max="4" width="5.28515625" bestFit="1" customWidth="1"/>
  </cols>
  <sheetData>
    <row r="1" spans="1:4" ht="70.150000000000006" customHeight="1" thickBot="1" x14ac:dyDescent="0.3"/>
    <row r="2" spans="1:4" ht="15.75" thickBot="1" x14ac:dyDescent="0.3">
      <c r="A2" s="17" t="str">
        <f>+_xll.ECOSECURITIES("stock","active",,"chl","xsgo","true","Acciones Chilenas")</f>
        <v>Acciones Chilenas</v>
      </c>
      <c r="B2" s="18" t="str">
        <f>+_xll.ECONOMATICA(A3:A500,"name",,,,,,,,"true")</f>
        <v>Nombre</v>
      </c>
      <c r="C2" s="18" t="str">
        <f>+_xll.ECONOMATICA($A$3:$A$500,"Ticker",,,,,,,,"true")</f>
        <v>Codigo</v>
      </c>
      <c r="D2" s="19" t="str">
        <f>+_xll.ECONOMATICA($A$3:$A$500,"Class",,,,,,,,"true")</f>
        <v>Clase</v>
      </c>
    </row>
    <row r="3" spans="1:4" x14ac:dyDescent="0.25">
      <c r="A3" t="s">
        <v>71</v>
      </c>
      <c r="B3" t="s">
        <v>72</v>
      </c>
      <c r="C3" t="s">
        <v>73</v>
      </c>
      <c r="D3" t="s">
        <v>74</v>
      </c>
    </row>
    <row r="4" spans="1:4" x14ac:dyDescent="0.25">
      <c r="A4" t="s">
        <v>75</v>
      </c>
      <c r="B4" t="s">
        <v>76</v>
      </c>
      <c r="C4" t="s">
        <v>77</v>
      </c>
      <c r="D4" t="s">
        <v>74</v>
      </c>
    </row>
    <row r="5" spans="1:4" x14ac:dyDescent="0.25">
      <c r="A5" t="s">
        <v>78</v>
      </c>
      <c r="B5" t="s">
        <v>79</v>
      </c>
      <c r="C5" t="s">
        <v>80</v>
      </c>
      <c r="D5" t="s">
        <v>74</v>
      </c>
    </row>
    <row r="6" spans="1:4" x14ac:dyDescent="0.25">
      <c r="A6" t="s">
        <v>81</v>
      </c>
      <c r="B6" t="s">
        <v>82</v>
      </c>
      <c r="C6" t="s">
        <v>83</v>
      </c>
      <c r="D6" t="s">
        <v>74</v>
      </c>
    </row>
    <row r="7" spans="1:4" x14ac:dyDescent="0.25">
      <c r="A7" t="s">
        <v>84</v>
      </c>
      <c r="B7" t="s">
        <v>85</v>
      </c>
      <c r="C7" t="s">
        <v>86</v>
      </c>
      <c r="D7" t="s">
        <v>74</v>
      </c>
    </row>
    <row r="8" spans="1:4" x14ac:dyDescent="0.25">
      <c r="A8" t="s">
        <v>87</v>
      </c>
      <c r="B8" t="s">
        <v>43</v>
      </c>
      <c r="C8" t="s">
        <v>11</v>
      </c>
      <c r="D8" t="s">
        <v>74</v>
      </c>
    </row>
    <row r="9" spans="1:4" x14ac:dyDescent="0.25">
      <c r="A9" t="s">
        <v>88</v>
      </c>
      <c r="B9" t="s">
        <v>89</v>
      </c>
      <c r="C9" t="s">
        <v>90</v>
      </c>
      <c r="D9" t="s">
        <v>74</v>
      </c>
    </row>
    <row r="10" spans="1:4" x14ac:dyDescent="0.25">
      <c r="A10" t="s">
        <v>91</v>
      </c>
      <c r="B10" t="s">
        <v>92</v>
      </c>
      <c r="C10" t="s">
        <v>93</v>
      </c>
      <c r="D10" t="s">
        <v>74</v>
      </c>
    </row>
    <row r="11" spans="1:4" x14ac:dyDescent="0.25">
      <c r="A11" t="s">
        <v>94</v>
      </c>
      <c r="B11" t="s">
        <v>95</v>
      </c>
      <c r="C11" t="s">
        <v>96</v>
      </c>
      <c r="D11" t="s">
        <v>97</v>
      </c>
    </row>
    <row r="12" spans="1:4" x14ac:dyDescent="0.25">
      <c r="A12" t="s">
        <v>98</v>
      </c>
      <c r="B12" t="s">
        <v>95</v>
      </c>
      <c r="C12" t="s">
        <v>99</v>
      </c>
      <c r="D12" t="s">
        <v>100</v>
      </c>
    </row>
    <row r="13" spans="1:4" x14ac:dyDescent="0.25">
      <c r="A13" t="s">
        <v>101</v>
      </c>
      <c r="B13" t="s">
        <v>44</v>
      </c>
      <c r="C13" t="s">
        <v>12</v>
      </c>
      <c r="D13" t="s">
        <v>74</v>
      </c>
    </row>
    <row r="14" spans="1:4" x14ac:dyDescent="0.25">
      <c r="A14" t="s">
        <v>102</v>
      </c>
      <c r="B14" t="s">
        <v>103</v>
      </c>
      <c r="C14" t="s">
        <v>104</v>
      </c>
      <c r="D14" t="s">
        <v>74</v>
      </c>
    </row>
    <row r="15" spans="1:4" x14ac:dyDescent="0.25">
      <c r="A15" t="s">
        <v>105</v>
      </c>
      <c r="B15" t="s">
        <v>45</v>
      </c>
      <c r="C15" t="s">
        <v>13</v>
      </c>
      <c r="D15" t="s">
        <v>74</v>
      </c>
    </row>
    <row r="16" spans="1:4" x14ac:dyDescent="0.25">
      <c r="A16" t="s">
        <v>106</v>
      </c>
      <c r="B16" t="s">
        <v>107</v>
      </c>
      <c r="C16" t="s">
        <v>108</v>
      </c>
      <c r="D16" t="s">
        <v>74</v>
      </c>
    </row>
    <row r="17" spans="1:4" x14ac:dyDescent="0.25">
      <c r="A17" t="s">
        <v>109</v>
      </c>
      <c r="B17" t="s">
        <v>110</v>
      </c>
      <c r="C17" t="s">
        <v>111</v>
      </c>
      <c r="D17" t="s">
        <v>74</v>
      </c>
    </row>
    <row r="18" spans="1:4" x14ac:dyDescent="0.25">
      <c r="A18" t="s">
        <v>112</v>
      </c>
      <c r="B18" t="s">
        <v>113</v>
      </c>
      <c r="C18" t="s">
        <v>114</v>
      </c>
      <c r="D18" t="s">
        <v>74</v>
      </c>
    </row>
    <row r="19" spans="1:4" x14ac:dyDescent="0.25">
      <c r="A19" t="s">
        <v>115</v>
      </c>
      <c r="B19" t="s">
        <v>116</v>
      </c>
      <c r="C19" t="s">
        <v>117</v>
      </c>
      <c r="D19" t="s">
        <v>74</v>
      </c>
    </row>
    <row r="20" spans="1:4" x14ac:dyDescent="0.25">
      <c r="A20" t="s">
        <v>118</v>
      </c>
      <c r="B20" t="s">
        <v>119</v>
      </c>
      <c r="C20" t="s">
        <v>120</v>
      </c>
      <c r="D20" t="s">
        <v>74</v>
      </c>
    </row>
    <row r="21" spans="1:4" x14ac:dyDescent="0.25">
      <c r="A21" t="s">
        <v>121</v>
      </c>
      <c r="B21" t="s">
        <v>122</v>
      </c>
      <c r="C21" t="s">
        <v>123</v>
      </c>
      <c r="D21" t="s">
        <v>74</v>
      </c>
    </row>
    <row r="22" spans="1:4" x14ac:dyDescent="0.25">
      <c r="A22" t="s">
        <v>124</v>
      </c>
      <c r="B22" t="s">
        <v>125</v>
      </c>
      <c r="C22" t="s">
        <v>126</v>
      </c>
      <c r="D22" t="s">
        <v>74</v>
      </c>
    </row>
    <row r="23" spans="1:4" x14ac:dyDescent="0.25">
      <c r="A23" t="s">
        <v>127</v>
      </c>
      <c r="B23" t="s">
        <v>128</v>
      </c>
      <c r="C23" t="s">
        <v>129</v>
      </c>
      <c r="D23" t="s">
        <v>74</v>
      </c>
    </row>
    <row r="24" spans="1:4" x14ac:dyDescent="0.25">
      <c r="A24" t="s">
        <v>130</v>
      </c>
      <c r="B24" t="s">
        <v>131</v>
      </c>
      <c r="C24" t="s">
        <v>132</v>
      </c>
      <c r="D24" t="s">
        <v>74</v>
      </c>
    </row>
    <row r="25" spans="1:4" x14ac:dyDescent="0.25">
      <c r="A25" t="s">
        <v>133</v>
      </c>
      <c r="B25" t="s">
        <v>134</v>
      </c>
      <c r="C25" t="s">
        <v>135</v>
      </c>
      <c r="D25" t="s">
        <v>74</v>
      </c>
    </row>
    <row r="26" spans="1:4" x14ac:dyDescent="0.25">
      <c r="A26" t="s">
        <v>136</v>
      </c>
      <c r="B26" t="s">
        <v>137</v>
      </c>
      <c r="C26" t="s">
        <v>138</v>
      </c>
      <c r="D26" t="s">
        <v>74</v>
      </c>
    </row>
    <row r="27" spans="1:4" x14ac:dyDescent="0.25">
      <c r="A27" t="s">
        <v>139</v>
      </c>
      <c r="B27" t="s">
        <v>140</v>
      </c>
      <c r="C27" t="s">
        <v>141</v>
      </c>
      <c r="D27" t="s">
        <v>74</v>
      </c>
    </row>
    <row r="28" spans="1:4" x14ac:dyDescent="0.25">
      <c r="A28" t="s">
        <v>142</v>
      </c>
      <c r="B28" t="s">
        <v>143</v>
      </c>
      <c r="C28" t="s">
        <v>144</v>
      </c>
      <c r="D28" t="s">
        <v>74</v>
      </c>
    </row>
    <row r="29" spans="1:4" x14ac:dyDescent="0.25">
      <c r="A29" t="s">
        <v>145</v>
      </c>
      <c r="B29" t="s">
        <v>146</v>
      </c>
      <c r="C29" t="s">
        <v>147</v>
      </c>
      <c r="D29" t="s">
        <v>74</v>
      </c>
    </row>
    <row r="30" spans="1:4" x14ac:dyDescent="0.25">
      <c r="A30" t="s">
        <v>148</v>
      </c>
      <c r="B30" t="s">
        <v>149</v>
      </c>
      <c r="C30" t="s">
        <v>150</v>
      </c>
      <c r="D30" t="s">
        <v>74</v>
      </c>
    </row>
    <row r="31" spans="1:4" x14ac:dyDescent="0.25">
      <c r="A31" t="s">
        <v>151</v>
      </c>
      <c r="B31" t="s">
        <v>46</v>
      </c>
      <c r="C31" t="s">
        <v>14</v>
      </c>
      <c r="D31" t="s">
        <v>74</v>
      </c>
    </row>
    <row r="32" spans="1:4" x14ac:dyDescent="0.25">
      <c r="A32" t="s">
        <v>152</v>
      </c>
      <c r="B32" t="s">
        <v>153</v>
      </c>
      <c r="C32" t="s">
        <v>154</v>
      </c>
      <c r="D32" t="s">
        <v>74</v>
      </c>
    </row>
    <row r="33" spans="1:4" x14ac:dyDescent="0.25">
      <c r="A33" t="s">
        <v>155</v>
      </c>
      <c r="B33" t="s">
        <v>47</v>
      </c>
      <c r="C33" t="s">
        <v>15</v>
      </c>
      <c r="D33" t="s">
        <v>74</v>
      </c>
    </row>
    <row r="34" spans="1:4" x14ac:dyDescent="0.25">
      <c r="A34" t="s">
        <v>156</v>
      </c>
      <c r="B34" t="s">
        <v>157</v>
      </c>
      <c r="C34" t="s">
        <v>158</v>
      </c>
      <c r="D34" t="s">
        <v>74</v>
      </c>
    </row>
    <row r="35" spans="1:4" x14ac:dyDescent="0.25">
      <c r="A35" t="s">
        <v>159</v>
      </c>
      <c r="B35" t="s">
        <v>160</v>
      </c>
      <c r="C35" t="s">
        <v>161</v>
      </c>
      <c r="D35" t="s">
        <v>74</v>
      </c>
    </row>
    <row r="36" spans="1:4" x14ac:dyDescent="0.25">
      <c r="A36" t="s">
        <v>162</v>
      </c>
      <c r="B36" t="s">
        <v>163</v>
      </c>
      <c r="C36" t="s">
        <v>164</v>
      </c>
      <c r="D36" t="s">
        <v>74</v>
      </c>
    </row>
    <row r="37" spans="1:4" x14ac:dyDescent="0.25">
      <c r="A37" t="s">
        <v>165</v>
      </c>
      <c r="B37" t="s">
        <v>166</v>
      </c>
      <c r="C37" t="s">
        <v>167</v>
      </c>
      <c r="D37" t="s">
        <v>74</v>
      </c>
    </row>
    <row r="38" spans="1:4" x14ac:dyDescent="0.25">
      <c r="A38" t="s">
        <v>168</v>
      </c>
      <c r="B38" t="s">
        <v>4</v>
      </c>
      <c r="C38" t="s">
        <v>3</v>
      </c>
      <c r="D38" t="s">
        <v>74</v>
      </c>
    </row>
    <row r="39" spans="1:4" x14ac:dyDescent="0.25">
      <c r="A39" t="s">
        <v>169</v>
      </c>
      <c r="B39" t="s">
        <v>170</v>
      </c>
      <c r="C39" t="s">
        <v>171</v>
      </c>
      <c r="D39" t="s">
        <v>74</v>
      </c>
    </row>
    <row r="40" spans="1:4" x14ac:dyDescent="0.25">
      <c r="A40" t="s">
        <v>172</v>
      </c>
      <c r="B40" t="s">
        <v>173</v>
      </c>
      <c r="C40" t="s">
        <v>174</v>
      </c>
      <c r="D40" t="s">
        <v>74</v>
      </c>
    </row>
    <row r="41" spans="1:4" x14ac:dyDescent="0.25">
      <c r="A41" t="s">
        <v>175</v>
      </c>
      <c r="B41" t="s">
        <v>176</v>
      </c>
      <c r="C41" t="s">
        <v>177</v>
      </c>
      <c r="D41" t="s">
        <v>74</v>
      </c>
    </row>
    <row r="42" spans="1:4" x14ac:dyDescent="0.25">
      <c r="A42" t="s">
        <v>178</v>
      </c>
      <c r="B42" t="s">
        <v>48</v>
      </c>
      <c r="C42" t="s">
        <v>16</v>
      </c>
      <c r="D42" t="s">
        <v>74</v>
      </c>
    </row>
    <row r="43" spans="1:4" x14ac:dyDescent="0.25">
      <c r="A43" t="s">
        <v>179</v>
      </c>
      <c r="B43" t="s">
        <v>180</v>
      </c>
      <c r="C43" t="s">
        <v>181</v>
      </c>
      <c r="D43" t="s">
        <v>74</v>
      </c>
    </row>
    <row r="44" spans="1:4" x14ac:dyDescent="0.25">
      <c r="A44" t="s">
        <v>182</v>
      </c>
      <c r="B44" t="s">
        <v>183</v>
      </c>
      <c r="C44" t="s">
        <v>184</v>
      </c>
      <c r="D44" t="s">
        <v>74</v>
      </c>
    </row>
    <row r="45" spans="1:4" x14ac:dyDescent="0.25">
      <c r="A45" t="s">
        <v>185</v>
      </c>
      <c r="B45" t="s">
        <v>186</v>
      </c>
      <c r="C45" t="s">
        <v>187</v>
      </c>
      <c r="D45" t="s">
        <v>74</v>
      </c>
    </row>
    <row r="46" spans="1:4" x14ac:dyDescent="0.25">
      <c r="A46" t="s">
        <v>188</v>
      </c>
      <c r="B46" t="s">
        <v>189</v>
      </c>
      <c r="C46" t="s">
        <v>190</v>
      </c>
      <c r="D46" t="s">
        <v>74</v>
      </c>
    </row>
    <row r="47" spans="1:4" x14ac:dyDescent="0.25">
      <c r="A47" t="s">
        <v>191</v>
      </c>
      <c r="B47" t="s">
        <v>192</v>
      </c>
      <c r="C47" t="s">
        <v>193</v>
      </c>
      <c r="D47" t="s">
        <v>97</v>
      </c>
    </row>
    <row r="48" spans="1:4" x14ac:dyDescent="0.25">
      <c r="A48" t="s">
        <v>194</v>
      </c>
      <c r="B48" t="s">
        <v>192</v>
      </c>
      <c r="C48" t="s">
        <v>195</v>
      </c>
      <c r="D48" t="s">
        <v>100</v>
      </c>
    </row>
    <row r="49" spans="1:4" x14ac:dyDescent="0.25">
      <c r="A49" t="s">
        <v>196</v>
      </c>
      <c r="B49" t="s">
        <v>197</v>
      </c>
      <c r="C49" t="s">
        <v>198</v>
      </c>
      <c r="D49" t="s">
        <v>74</v>
      </c>
    </row>
    <row r="50" spans="1:4" x14ac:dyDescent="0.25">
      <c r="A50" t="s">
        <v>199</v>
      </c>
      <c r="B50" t="s">
        <v>200</v>
      </c>
      <c r="C50" t="s">
        <v>201</v>
      </c>
      <c r="D50" t="s">
        <v>74</v>
      </c>
    </row>
    <row r="51" spans="1:4" x14ac:dyDescent="0.25">
      <c r="A51" t="s">
        <v>202</v>
      </c>
      <c r="B51" t="s">
        <v>203</v>
      </c>
      <c r="C51" t="s">
        <v>204</v>
      </c>
      <c r="D51" t="s">
        <v>74</v>
      </c>
    </row>
    <row r="52" spans="1:4" x14ac:dyDescent="0.25">
      <c r="A52" t="s">
        <v>205</v>
      </c>
      <c r="B52" t="s">
        <v>206</v>
      </c>
      <c r="C52" t="s">
        <v>207</v>
      </c>
      <c r="D52" t="s">
        <v>74</v>
      </c>
    </row>
    <row r="53" spans="1:4" x14ac:dyDescent="0.25">
      <c r="A53" t="s">
        <v>208</v>
      </c>
      <c r="B53" t="s">
        <v>209</v>
      </c>
      <c r="C53" t="s">
        <v>210</v>
      </c>
      <c r="D53" t="s">
        <v>74</v>
      </c>
    </row>
    <row r="54" spans="1:4" x14ac:dyDescent="0.25">
      <c r="A54" t="s">
        <v>211</v>
      </c>
      <c r="B54" t="s">
        <v>49</v>
      </c>
      <c r="C54" t="s">
        <v>17</v>
      </c>
      <c r="D54" t="s">
        <v>74</v>
      </c>
    </row>
    <row r="55" spans="1:4" x14ac:dyDescent="0.25">
      <c r="A55" t="s">
        <v>212</v>
      </c>
      <c r="B55" t="s">
        <v>213</v>
      </c>
      <c r="C55" t="s">
        <v>214</v>
      </c>
      <c r="D55" t="s">
        <v>74</v>
      </c>
    </row>
    <row r="56" spans="1:4" x14ac:dyDescent="0.25">
      <c r="A56" t="s">
        <v>215</v>
      </c>
      <c r="B56" t="s">
        <v>216</v>
      </c>
      <c r="C56" t="s">
        <v>217</v>
      </c>
      <c r="D56" t="s">
        <v>74</v>
      </c>
    </row>
    <row r="57" spans="1:4" x14ac:dyDescent="0.25">
      <c r="A57" t="s">
        <v>218</v>
      </c>
      <c r="B57" t="s">
        <v>219</v>
      </c>
      <c r="C57" t="s">
        <v>220</v>
      </c>
      <c r="D57" t="s">
        <v>74</v>
      </c>
    </row>
    <row r="58" spans="1:4" x14ac:dyDescent="0.25">
      <c r="A58" t="s">
        <v>221</v>
      </c>
      <c r="B58" t="s">
        <v>222</v>
      </c>
      <c r="C58" t="s">
        <v>223</v>
      </c>
      <c r="D58" t="s">
        <v>74</v>
      </c>
    </row>
    <row r="59" spans="1:4" x14ac:dyDescent="0.25">
      <c r="A59" t="s">
        <v>224</v>
      </c>
      <c r="B59" t="s">
        <v>225</v>
      </c>
      <c r="C59" t="s">
        <v>226</v>
      </c>
      <c r="D59" t="s">
        <v>74</v>
      </c>
    </row>
    <row r="60" spans="1:4" x14ac:dyDescent="0.25">
      <c r="A60" t="s">
        <v>227</v>
      </c>
      <c r="B60" t="s">
        <v>228</v>
      </c>
      <c r="C60" t="s">
        <v>229</v>
      </c>
      <c r="D60" t="s">
        <v>74</v>
      </c>
    </row>
    <row r="61" spans="1:4" x14ac:dyDescent="0.25">
      <c r="A61" t="s">
        <v>230</v>
      </c>
      <c r="B61" t="s">
        <v>231</v>
      </c>
      <c r="C61" t="s">
        <v>232</v>
      </c>
      <c r="D61" t="s">
        <v>74</v>
      </c>
    </row>
    <row r="62" spans="1:4" x14ac:dyDescent="0.25">
      <c r="A62" t="s">
        <v>233</v>
      </c>
      <c r="B62" t="s">
        <v>50</v>
      </c>
      <c r="C62" t="s">
        <v>18</v>
      </c>
      <c r="D62" t="s">
        <v>74</v>
      </c>
    </row>
    <row r="63" spans="1:4" x14ac:dyDescent="0.25">
      <c r="A63" t="s">
        <v>234</v>
      </c>
      <c r="B63" t="s">
        <v>51</v>
      </c>
      <c r="C63" t="s">
        <v>19</v>
      </c>
      <c r="D63" t="s">
        <v>74</v>
      </c>
    </row>
    <row r="64" spans="1:4" x14ac:dyDescent="0.25">
      <c r="A64" t="s">
        <v>235</v>
      </c>
      <c r="B64" t="s">
        <v>236</v>
      </c>
      <c r="C64" t="s">
        <v>237</v>
      </c>
      <c r="D64" t="s">
        <v>74</v>
      </c>
    </row>
    <row r="65" spans="1:4" x14ac:dyDescent="0.25">
      <c r="A65" t="s">
        <v>238</v>
      </c>
      <c r="B65" t="s">
        <v>239</v>
      </c>
      <c r="C65" t="s">
        <v>240</v>
      </c>
      <c r="D65" t="s">
        <v>74</v>
      </c>
    </row>
    <row r="66" spans="1:4" x14ac:dyDescent="0.25">
      <c r="A66" t="s">
        <v>241</v>
      </c>
      <c r="B66" t="s">
        <v>52</v>
      </c>
      <c r="C66" t="s">
        <v>20</v>
      </c>
      <c r="D66" t="s">
        <v>74</v>
      </c>
    </row>
    <row r="67" spans="1:4" x14ac:dyDescent="0.25">
      <c r="A67" t="s">
        <v>242</v>
      </c>
      <c r="B67" t="s">
        <v>243</v>
      </c>
      <c r="C67" t="s">
        <v>244</v>
      </c>
      <c r="D67" t="s">
        <v>74</v>
      </c>
    </row>
    <row r="68" spans="1:4" x14ac:dyDescent="0.25">
      <c r="A68" t="s">
        <v>245</v>
      </c>
      <c r="B68" t="s">
        <v>246</v>
      </c>
      <c r="C68" t="s">
        <v>247</v>
      </c>
      <c r="D68" t="s">
        <v>74</v>
      </c>
    </row>
    <row r="69" spans="1:4" x14ac:dyDescent="0.25">
      <c r="A69" t="s">
        <v>248</v>
      </c>
      <c r="B69" t="s">
        <v>249</v>
      </c>
      <c r="C69" t="s">
        <v>250</v>
      </c>
      <c r="D69" t="s">
        <v>74</v>
      </c>
    </row>
    <row r="70" spans="1:4" x14ac:dyDescent="0.25">
      <c r="A70" t="s">
        <v>251</v>
      </c>
      <c r="B70" t="s">
        <v>252</v>
      </c>
      <c r="C70" t="s">
        <v>253</v>
      </c>
      <c r="D70" t="s">
        <v>74</v>
      </c>
    </row>
    <row r="71" spans="1:4" x14ac:dyDescent="0.25">
      <c r="A71" t="s">
        <v>254</v>
      </c>
      <c r="B71" t="s">
        <v>255</v>
      </c>
      <c r="C71" t="s">
        <v>256</v>
      </c>
      <c r="D71" t="s">
        <v>74</v>
      </c>
    </row>
    <row r="72" spans="1:4" x14ac:dyDescent="0.25">
      <c r="A72" t="s">
        <v>257</v>
      </c>
      <c r="B72" t="s">
        <v>258</v>
      </c>
      <c r="C72" t="s">
        <v>259</v>
      </c>
      <c r="D72" t="s">
        <v>97</v>
      </c>
    </row>
    <row r="73" spans="1:4" x14ac:dyDescent="0.25">
      <c r="A73" t="s">
        <v>260</v>
      </c>
      <c r="B73" t="s">
        <v>258</v>
      </c>
      <c r="C73" t="s">
        <v>261</v>
      </c>
      <c r="D73" t="s">
        <v>100</v>
      </c>
    </row>
    <row r="74" spans="1:4" x14ac:dyDescent="0.25">
      <c r="A74" t="s">
        <v>262</v>
      </c>
      <c r="B74" t="s">
        <v>263</v>
      </c>
      <c r="C74" t="s">
        <v>264</v>
      </c>
      <c r="D74" t="s">
        <v>97</v>
      </c>
    </row>
    <row r="75" spans="1:4" x14ac:dyDescent="0.25">
      <c r="A75" t="s">
        <v>265</v>
      </c>
      <c r="B75" t="s">
        <v>263</v>
      </c>
      <c r="C75" t="s">
        <v>266</v>
      </c>
      <c r="D75" t="s">
        <v>100</v>
      </c>
    </row>
    <row r="76" spans="1:4" x14ac:dyDescent="0.25">
      <c r="A76" t="s">
        <v>267</v>
      </c>
      <c r="B76" t="s">
        <v>268</v>
      </c>
      <c r="C76" t="s">
        <v>269</v>
      </c>
      <c r="D76" t="s">
        <v>74</v>
      </c>
    </row>
    <row r="77" spans="1:4" x14ac:dyDescent="0.25">
      <c r="A77" t="s">
        <v>270</v>
      </c>
      <c r="B77" t="s">
        <v>271</v>
      </c>
      <c r="C77" t="s">
        <v>272</v>
      </c>
      <c r="D77" t="s">
        <v>74</v>
      </c>
    </row>
    <row r="78" spans="1:4" x14ac:dyDescent="0.25">
      <c r="A78" t="s">
        <v>273</v>
      </c>
      <c r="B78" t="s">
        <v>274</v>
      </c>
      <c r="C78" t="s">
        <v>275</v>
      </c>
      <c r="D78" t="s">
        <v>74</v>
      </c>
    </row>
    <row r="79" spans="1:4" x14ac:dyDescent="0.25">
      <c r="A79" t="s">
        <v>276</v>
      </c>
      <c r="B79" t="s">
        <v>277</v>
      </c>
      <c r="C79" t="s">
        <v>278</v>
      </c>
      <c r="D79" t="s">
        <v>74</v>
      </c>
    </row>
    <row r="80" spans="1:4" x14ac:dyDescent="0.25">
      <c r="A80" t="s">
        <v>279</v>
      </c>
      <c r="B80" t="s">
        <v>280</v>
      </c>
      <c r="C80" t="s">
        <v>281</v>
      </c>
      <c r="D80" t="s">
        <v>74</v>
      </c>
    </row>
    <row r="81" spans="1:4" x14ac:dyDescent="0.25">
      <c r="A81" t="s">
        <v>282</v>
      </c>
      <c r="B81" t="s">
        <v>283</v>
      </c>
      <c r="C81" t="s">
        <v>284</v>
      </c>
      <c r="D81" t="s">
        <v>74</v>
      </c>
    </row>
    <row r="82" spans="1:4" x14ac:dyDescent="0.25">
      <c r="A82" t="s">
        <v>285</v>
      </c>
      <c r="B82" t="s">
        <v>286</v>
      </c>
      <c r="C82" t="s">
        <v>287</v>
      </c>
      <c r="D82" t="s">
        <v>74</v>
      </c>
    </row>
    <row r="83" spans="1:4" x14ac:dyDescent="0.25">
      <c r="A83" t="s">
        <v>288</v>
      </c>
      <c r="B83" t="s">
        <v>289</v>
      </c>
      <c r="C83" t="s">
        <v>290</v>
      </c>
      <c r="D83" t="s">
        <v>74</v>
      </c>
    </row>
    <row r="84" spans="1:4" x14ac:dyDescent="0.25">
      <c r="A84" t="s">
        <v>291</v>
      </c>
      <c r="B84" t="s">
        <v>40</v>
      </c>
      <c r="C84" t="s">
        <v>8</v>
      </c>
      <c r="D84" t="s">
        <v>74</v>
      </c>
    </row>
    <row r="85" spans="1:4" x14ac:dyDescent="0.25">
      <c r="A85" t="s">
        <v>292</v>
      </c>
      <c r="B85" t="s">
        <v>38</v>
      </c>
      <c r="C85" t="s">
        <v>6</v>
      </c>
      <c r="D85" t="s">
        <v>74</v>
      </c>
    </row>
    <row r="86" spans="1:4" x14ac:dyDescent="0.25">
      <c r="A86" t="s">
        <v>293</v>
      </c>
      <c r="B86" t="s">
        <v>294</v>
      </c>
      <c r="C86" t="s">
        <v>295</v>
      </c>
      <c r="D86" t="s">
        <v>74</v>
      </c>
    </row>
    <row r="87" spans="1:4" x14ac:dyDescent="0.25">
      <c r="A87" t="s">
        <v>296</v>
      </c>
      <c r="B87" t="s">
        <v>297</v>
      </c>
      <c r="C87" t="s">
        <v>298</v>
      </c>
      <c r="D87" t="s">
        <v>74</v>
      </c>
    </row>
    <row r="88" spans="1:4" x14ac:dyDescent="0.25">
      <c r="A88" t="s">
        <v>299</v>
      </c>
      <c r="B88" t="s">
        <v>300</v>
      </c>
      <c r="C88" t="s">
        <v>301</v>
      </c>
      <c r="D88" t="s">
        <v>74</v>
      </c>
    </row>
    <row r="89" spans="1:4" x14ac:dyDescent="0.25">
      <c r="A89" t="s">
        <v>302</v>
      </c>
      <c r="B89" t="s">
        <v>53</v>
      </c>
      <c r="C89" t="s">
        <v>21</v>
      </c>
      <c r="D89" t="s">
        <v>74</v>
      </c>
    </row>
    <row r="90" spans="1:4" x14ac:dyDescent="0.25">
      <c r="A90" t="s">
        <v>303</v>
      </c>
      <c r="B90" t="s">
        <v>54</v>
      </c>
      <c r="C90" t="s">
        <v>22</v>
      </c>
      <c r="D90" t="s">
        <v>74</v>
      </c>
    </row>
    <row r="91" spans="1:4" x14ac:dyDescent="0.25">
      <c r="A91" t="s">
        <v>304</v>
      </c>
      <c r="B91" t="s">
        <v>42</v>
      </c>
      <c r="C91" t="s">
        <v>10</v>
      </c>
      <c r="D91" t="s">
        <v>74</v>
      </c>
    </row>
    <row r="92" spans="1:4" x14ac:dyDescent="0.25">
      <c r="A92" t="s">
        <v>305</v>
      </c>
      <c r="B92" t="s">
        <v>55</v>
      </c>
      <c r="C92" t="s">
        <v>23</v>
      </c>
      <c r="D92" t="s">
        <v>74</v>
      </c>
    </row>
    <row r="93" spans="1:4" x14ac:dyDescent="0.25">
      <c r="A93" t="s">
        <v>306</v>
      </c>
      <c r="B93" t="s">
        <v>56</v>
      </c>
      <c r="C93" t="s">
        <v>24</v>
      </c>
      <c r="D93" t="s">
        <v>74</v>
      </c>
    </row>
    <row r="94" spans="1:4" x14ac:dyDescent="0.25">
      <c r="A94" t="s">
        <v>307</v>
      </c>
      <c r="B94" t="s">
        <v>308</v>
      </c>
      <c r="C94" t="s">
        <v>309</v>
      </c>
      <c r="D94" t="s">
        <v>74</v>
      </c>
    </row>
    <row r="95" spans="1:4" x14ac:dyDescent="0.25">
      <c r="A95" t="s">
        <v>310</v>
      </c>
      <c r="B95" t="s">
        <v>311</v>
      </c>
      <c r="C95" t="s">
        <v>312</v>
      </c>
      <c r="D95" t="s">
        <v>74</v>
      </c>
    </row>
    <row r="96" spans="1:4" x14ac:dyDescent="0.25">
      <c r="A96" t="s">
        <v>313</v>
      </c>
      <c r="B96" t="s">
        <v>314</v>
      </c>
      <c r="C96" t="s">
        <v>315</v>
      </c>
      <c r="D96" t="s">
        <v>74</v>
      </c>
    </row>
    <row r="97" spans="1:4" x14ac:dyDescent="0.25">
      <c r="A97" t="s">
        <v>316</v>
      </c>
      <c r="B97" t="s">
        <v>317</v>
      </c>
      <c r="C97" t="s">
        <v>318</v>
      </c>
      <c r="D97" t="s">
        <v>74</v>
      </c>
    </row>
    <row r="98" spans="1:4" x14ac:dyDescent="0.25">
      <c r="A98" t="s">
        <v>319</v>
      </c>
      <c r="B98" t="s">
        <v>57</v>
      </c>
      <c r="C98" t="s">
        <v>320</v>
      </c>
      <c r="D98" t="s">
        <v>74</v>
      </c>
    </row>
    <row r="99" spans="1:4" x14ac:dyDescent="0.25">
      <c r="A99" t="s">
        <v>321</v>
      </c>
      <c r="B99" t="s">
        <v>322</v>
      </c>
      <c r="C99" t="s">
        <v>323</v>
      </c>
      <c r="D99" t="s">
        <v>74</v>
      </c>
    </row>
    <row r="100" spans="1:4" x14ac:dyDescent="0.25">
      <c r="A100" t="s">
        <v>324</v>
      </c>
      <c r="B100" t="s">
        <v>325</v>
      </c>
      <c r="C100" t="s">
        <v>326</v>
      </c>
      <c r="D100" t="s">
        <v>97</v>
      </c>
    </row>
    <row r="101" spans="1:4" x14ac:dyDescent="0.25">
      <c r="A101" t="s">
        <v>327</v>
      </c>
      <c r="B101" t="s">
        <v>325</v>
      </c>
      <c r="C101" t="s">
        <v>328</v>
      </c>
      <c r="D101" t="s">
        <v>100</v>
      </c>
    </row>
    <row r="102" spans="1:4" x14ac:dyDescent="0.25">
      <c r="A102" t="s">
        <v>329</v>
      </c>
      <c r="B102" t="s">
        <v>325</v>
      </c>
      <c r="C102" t="s">
        <v>330</v>
      </c>
      <c r="D102" t="s">
        <v>331</v>
      </c>
    </row>
    <row r="103" spans="1:4" x14ac:dyDescent="0.25">
      <c r="A103" t="s">
        <v>332</v>
      </c>
      <c r="B103" t="s">
        <v>333</v>
      </c>
      <c r="C103" t="s">
        <v>334</v>
      </c>
      <c r="D103" t="s">
        <v>74</v>
      </c>
    </row>
    <row r="104" spans="1:4" x14ac:dyDescent="0.25">
      <c r="A104" t="s">
        <v>335</v>
      </c>
      <c r="B104" t="s">
        <v>336</v>
      </c>
      <c r="C104" t="s">
        <v>337</v>
      </c>
      <c r="D104" t="s">
        <v>97</v>
      </c>
    </row>
    <row r="105" spans="1:4" x14ac:dyDescent="0.25">
      <c r="A105" t="s">
        <v>338</v>
      </c>
      <c r="B105" t="s">
        <v>336</v>
      </c>
      <c r="C105" t="s">
        <v>339</v>
      </c>
      <c r="D105" t="s">
        <v>100</v>
      </c>
    </row>
    <row r="106" spans="1:4" x14ac:dyDescent="0.25">
      <c r="A106" t="s">
        <v>340</v>
      </c>
      <c r="B106" t="s">
        <v>336</v>
      </c>
      <c r="C106" t="s">
        <v>341</v>
      </c>
      <c r="D106" t="s">
        <v>331</v>
      </c>
    </row>
    <row r="107" spans="1:4" x14ac:dyDescent="0.25">
      <c r="A107" t="s">
        <v>342</v>
      </c>
      <c r="B107" t="s">
        <v>2</v>
      </c>
      <c r="C107" t="s">
        <v>5</v>
      </c>
      <c r="D107" t="s">
        <v>74</v>
      </c>
    </row>
    <row r="108" spans="1:4" x14ac:dyDescent="0.25">
      <c r="A108" t="s">
        <v>343</v>
      </c>
      <c r="B108" t="s">
        <v>344</v>
      </c>
      <c r="C108" t="s">
        <v>345</v>
      </c>
      <c r="D108" t="s">
        <v>74</v>
      </c>
    </row>
    <row r="109" spans="1:4" x14ac:dyDescent="0.25">
      <c r="A109" t="s">
        <v>346</v>
      </c>
      <c r="B109" t="s">
        <v>347</v>
      </c>
      <c r="C109" t="s">
        <v>348</v>
      </c>
      <c r="D109" t="s">
        <v>74</v>
      </c>
    </row>
    <row r="110" spans="1:4" x14ac:dyDescent="0.25">
      <c r="A110" t="s">
        <v>349</v>
      </c>
      <c r="B110" t="s">
        <v>350</v>
      </c>
      <c r="C110" t="s">
        <v>351</v>
      </c>
      <c r="D110" t="s">
        <v>74</v>
      </c>
    </row>
    <row r="111" spans="1:4" x14ac:dyDescent="0.25">
      <c r="A111" t="s">
        <v>352</v>
      </c>
      <c r="B111" t="s">
        <v>353</v>
      </c>
      <c r="C111" t="s">
        <v>354</v>
      </c>
      <c r="D111" t="s">
        <v>74</v>
      </c>
    </row>
    <row r="112" spans="1:4" x14ac:dyDescent="0.25">
      <c r="A112" t="s">
        <v>355</v>
      </c>
      <c r="B112" t="s">
        <v>356</v>
      </c>
      <c r="C112" t="s">
        <v>357</v>
      </c>
      <c r="D112" t="s">
        <v>74</v>
      </c>
    </row>
    <row r="113" spans="1:4" x14ac:dyDescent="0.25">
      <c r="A113" t="s">
        <v>358</v>
      </c>
      <c r="B113" t="s">
        <v>58</v>
      </c>
      <c r="C113" t="s">
        <v>25</v>
      </c>
      <c r="D113" t="s">
        <v>74</v>
      </c>
    </row>
    <row r="114" spans="1:4" x14ac:dyDescent="0.25">
      <c r="A114" t="s">
        <v>359</v>
      </c>
      <c r="B114" t="s">
        <v>360</v>
      </c>
      <c r="C114" t="s">
        <v>361</v>
      </c>
      <c r="D114" t="s">
        <v>74</v>
      </c>
    </row>
    <row r="115" spans="1:4" x14ac:dyDescent="0.25">
      <c r="A115" t="s">
        <v>362</v>
      </c>
      <c r="B115" t="s">
        <v>363</v>
      </c>
      <c r="C115" t="s">
        <v>364</v>
      </c>
      <c r="D115" t="s">
        <v>74</v>
      </c>
    </row>
    <row r="116" spans="1:4" x14ac:dyDescent="0.25">
      <c r="A116" t="s">
        <v>365</v>
      </c>
      <c r="B116" t="s">
        <v>366</v>
      </c>
      <c r="C116" t="s">
        <v>367</v>
      </c>
      <c r="D116" t="s">
        <v>74</v>
      </c>
    </row>
    <row r="117" spans="1:4" x14ac:dyDescent="0.25">
      <c r="A117" t="s">
        <v>368</v>
      </c>
      <c r="B117" t="s">
        <v>369</v>
      </c>
      <c r="C117" t="s">
        <v>370</v>
      </c>
      <c r="D117" t="s">
        <v>74</v>
      </c>
    </row>
    <row r="118" spans="1:4" x14ac:dyDescent="0.25">
      <c r="A118" t="s">
        <v>371</v>
      </c>
      <c r="B118" t="s">
        <v>372</v>
      </c>
      <c r="C118" t="s">
        <v>373</v>
      </c>
      <c r="D118" t="s">
        <v>74</v>
      </c>
    </row>
    <row r="119" spans="1:4" x14ac:dyDescent="0.25">
      <c r="A119" t="s">
        <v>374</v>
      </c>
      <c r="B119" t="s">
        <v>375</v>
      </c>
      <c r="C119" t="s">
        <v>376</v>
      </c>
    </row>
    <row r="120" spans="1:4" x14ac:dyDescent="0.25">
      <c r="A120" t="s">
        <v>377</v>
      </c>
      <c r="B120" t="s">
        <v>378</v>
      </c>
      <c r="C120" t="s">
        <v>379</v>
      </c>
      <c r="D120" t="s">
        <v>74</v>
      </c>
    </row>
    <row r="121" spans="1:4" x14ac:dyDescent="0.25">
      <c r="A121" t="s">
        <v>380</v>
      </c>
      <c r="B121" t="s">
        <v>381</v>
      </c>
      <c r="C121" t="s">
        <v>382</v>
      </c>
      <c r="D121" t="s">
        <v>74</v>
      </c>
    </row>
    <row r="122" spans="1:4" x14ac:dyDescent="0.25">
      <c r="A122" t="s">
        <v>383</v>
      </c>
      <c r="B122" t="s">
        <v>384</v>
      </c>
      <c r="C122" t="s">
        <v>385</v>
      </c>
      <c r="D122" t="s">
        <v>74</v>
      </c>
    </row>
    <row r="123" spans="1:4" x14ac:dyDescent="0.25">
      <c r="A123" t="s">
        <v>386</v>
      </c>
      <c r="B123" t="s">
        <v>387</v>
      </c>
      <c r="C123" t="s">
        <v>388</v>
      </c>
      <c r="D123" t="s">
        <v>74</v>
      </c>
    </row>
    <row r="124" spans="1:4" x14ac:dyDescent="0.25">
      <c r="A124" t="s">
        <v>389</v>
      </c>
      <c r="B124" t="s">
        <v>390</v>
      </c>
      <c r="C124" t="s">
        <v>391</v>
      </c>
      <c r="D124" t="s">
        <v>74</v>
      </c>
    </row>
    <row r="125" spans="1:4" x14ac:dyDescent="0.25">
      <c r="A125" t="s">
        <v>392</v>
      </c>
      <c r="B125" t="s">
        <v>393</v>
      </c>
      <c r="C125" t="s">
        <v>394</v>
      </c>
      <c r="D125" t="s">
        <v>74</v>
      </c>
    </row>
    <row r="126" spans="1:4" x14ac:dyDescent="0.25">
      <c r="A126" t="s">
        <v>395</v>
      </c>
      <c r="B126" t="s">
        <v>396</v>
      </c>
      <c r="C126" t="s">
        <v>397</v>
      </c>
      <c r="D126" t="s">
        <v>74</v>
      </c>
    </row>
    <row r="127" spans="1:4" x14ac:dyDescent="0.25">
      <c r="A127" t="s">
        <v>398</v>
      </c>
      <c r="B127" t="s">
        <v>399</v>
      </c>
      <c r="C127" t="s">
        <v>400</v>
      </c>
      <c r="D127" t="s">
        <v>74</v>
      </c>
    </row>
    <row r="128" spans="1:4" x14ac:dyDescent="0.25">
      <c r="A128" t="s">
        <v>401</v>
      </c>
      <c r="B128" t="s">
        <v>402</v>
      </c>
      <c r="C128" t="s">
        <v>403</v>
      </c>
      <c r="D128" t="s">
        <v>74</v>
      </c>
    </row>
    <row r="129" spans="1:4" x14ac:dyDescent="0.25">
      <c r="A129" t="s">
        <v>404</v>
      </c>
      <c r="B129" t="s">
        <v>405</v>
      </c>
      <c r="C129" t="s">
        <v>406</v>
      </c>
      <c r="D129" t="s">
        <v>100</v>
      </c>
    </row>
    <row r="130" spans="1:4" x14ac:dyDescent="0.25">
      <c r="A130" t="s">
        <v>407</v>
      </c>
      <c r="B130" t="s">
        <v>408</v>
      </c>
      <c r="C130" t="s">
        <v>409</v>
      </c>
      <c r="D130" t="s">
        <v>74</v>
      </c>
    </row>
    <row r="131" spans="1:4" x14ac:dyDescent="0.25">
      <c r="A131" t="s">
        <v>410</v>
      </c>
      <c r="B131" t="s">
        <v>411</v>
      </c>
      <c r="C131" t="s">
        <v>412</v>
      </c>
      <c r="D131" t="s">
        <v>74</v>
      </c>
    </row>
    <row r="132" spans="1:4" x14ac:dyDescent="0.25">
      <c r="A132" t="s">
        <v>413</v>
      </c>
      <c r="B132" t="s">
        <v>414</v>
      </c>
      <c r="C132" t="s">
        <v>415</v>
      </c>
      <c r="D132" t="s">
        <v>74</v>
      </c>
    </row>
    <row r="133" spans="1:4" x14ac:dyDescent="0.25">
      <c r="A133" t="s">
        <v>416</v>
      </c>
      <c r="B133" t="s">
        <v>417</v>
      </c>
      <c r="C133" t="s">
        <v>418</v>
      </c>
      <c r="D133" t="s">
        <v>74</v>
      </c>
    </row>
    <row r="134" spans="1:4" x14ac:dyDescent="0.25">
      <c r="A134" t="s">
        <v>419</v>
      </c>
      <c r="B134" t="s">
        <v>420</v>
      </c>
      <c r="C134" t="s">
        <v>421</v>
      </c>
      <c r="D134" t="s">
        <v>74</v>
      </c>
    </row>
    <row r="135" spans="1:4" x14ac:dyDescent="0.25">
      <c r="A135" t="s">
        <v>422</v>
      </c>
      <c r="B135" t="s">
        <v>423</v>
      </c>
      <c r="C135" t="s">
        <v>424</v>
      </c>
      <c r="D135" t="s">
        <v>74</v>
      </c>
    </row>
    <row r="136" spans="1:4" x14ac:dyDescent="0.25">
      <c r="A136" t="s">
        <v>425</v>
      </c>
      <c r="B136" t="s">
        <v>426</v>
      </c>
      <c r="C136" t="s">
        <v>427</v>
      </c>
      <c r="D136" t="s">
        <v>74</v>
      </c>
    </row>
    <row r="137" spans="1:4" x14ac:dyDescent="0.25">
      <c r="A137" t="s">
        <v>428</v>
      </c>
      <c r="B137" t="s">
        <v>429</v>
      </c>
      <c r="C137" t="s">
        <v>430</v>
      </c>
      <c r="D137" t="s">
        <v>74</v>
      </c>
    </row>
    <row r="138" spans="1:4" x14ac:dyDescent="0.25">
      <c r="A138" t="s">
        <v>431</v>
      </c>
      <c r="B138" t="s">
        <v>432</v>
      </c>
      <c r="C138" t="s">
        <v>433</v>
      </c>
      <c r="D138" t="s">
        <v>74</v>
      </c>
    </row>
    <row r="139" spans="1:4" x14ac:dyDescent="0.25">
      <c r="A139" t="s">
        <v>434</v>
      </c>
      <c r="B139" t="s">
        <v>435</v>
      </c>
      <c r="C139" t="s">
        <v>436</v>
      </c>
      <c r="D139" t="s">
        <v>74</v>
      </c>
    </row>
    <row r="140" spans="1:4" x14ac:dyDescent="0.25">
      <c r="A140" t="s">
        <v>437</v>
      </c>
      <c r="B140" t="s">
        <v>438</v>
      </c>
      <c r="C140" t="s">
        <v>439</v>
      </c>
      <c r="D140" t="s">
        <v>74</v>
      </c>
    </row>
    <row r="141" spans="1:4" x14ac:dyDescent="0.25">
      <c r="A141" t="s">
        <v>440</v>
      </c>
      <c r="B141" t="s">
        <v>441</v>
      </c>
      <c r="C141" t="s">
        <v>442</v>
      </c>
      <c r="D141" t="s">
        <v>74</v>
      </c>
    </row>
    <row r="142" spans="1:4" x14ac:dyDescent="0.25">
      <c r="A142" t="s">
        <v>443</v>
      </c>
      <c r="B142" t="s">
        <v>444</v>
      </c>
      <c r="C142" t="s">
        <v>445</v>
      </c>
      <c r="D142" t="s">
        <v>74</v>
      </c>
    </row>
    <row r="143" spans="1:4" x14ac:dyDescent="0.25">
      <c r="A143" t="s">
        <v>446</v>
      </c>
      <c r="B143" t="s">
        <v>59</v>
      </c>
      <c r="C143" t="s">
        <v>26</v>
      </c>
      <c r="D143" t="s">
        <v>74</v>
      </c>
    </row>
    <row r="144" spans="1:4" x14ac:dyDescent="0.25">
      <c r="A144" t="s">
        <v>447</v>
      </c>
      <c r="B144" t="s">
        <v>448</v>
      </c>
      <c r="C144" t="s">
        <v>449</v>
      </c>
      <c r="D144" t="s">
        <v>74</v>
      </c>
    </row>
    <row r="145" spans="1:4" x14ac:dyDescent="0.25">
      <c r="A145" t="s">
        <v>450</v>
      </c>
      <c r="B145" t="s">
        <v>39</v>
      </c>
      <c r="C145" t="s">
        <v>7</v>
      </c>
      <c r="D145" t="s">
        <v>74</v>
      </c>
    </row>
    <row r="146" spans="1:4" x14ac:dyDescent="0.25">
      <c r="A146" t="s">
        <v>451</v>
      </c>
      <c r="B146" t="s">
        <v>452</v>
      </c>
      <c r="C146" t="s">
        <v>453</v>
      </c>
      <c r="D146" t="s">
        <v>74</v>
      </c>
    </row>
    <row r="147" spans="1:4" x14ac:dyDescent="0.25">
      <c r="A147" t="s">
        <v>454</v>
      </c>
      <c r="B147" t="s">
        <v>455</v>
      </c>
      <c r="C147" t="s">
        <v>456</v>
      </c>
      <c r="D147" t="s">
        <v>74</v>
      </c>
    </row>
    <row r="148" spans="1:4" x14ac:dyDescent="0.25">
      <c r="A148" t="s">
        <v>457</v>
      </c>
      <c r="B148" t="s">
        <v>458</v>
      </c>
      <c r="C148" t="s">
        <v>459</v>
      </c>
      <c r="D148" t="s">
        <v>74</v>
      </c>
    </row>
    <row r="149" spans="1:4" x14ac:dyDescent="0.25">
      <c r="A149" t="s">
        <v>460</v>
      </c>
      <c r="B149" t="s">
        <v>60</v>
      </c>
      <c r="C149" t="s">
        <v>27</v>
      </c>
      <c r="D149" t="s">
        <v>74</v>
      </c>
    </row>
    <row r="150" spans="1:4" x14ac:dyDescent="0.25">
      <c r="A150" t="s">
        <v>461</v>
      </c>
      <c r="B150" t="s">
        <v>462</v>
      </c>
      <c r="C150" t="s">
        <v>463</v>
      </c>
      <c r="D150" t="s">
        <v>74</v>
      </c>
    </row>
    <row r="151" spans="1:4" x14ac:dyDescent="0.25">
      <c r="A151" t="s">
        <v>464</v>
      </c>
      <c r="B151" t="s">
        <v>465</v>
      </c>
      <c r="C151" t="s">
        <v>466</v>
      </c>
      <c r="D151" t="s">
        <v>74</v>
      </c>
    </row>
    <row r="152" spans="1:4" x14ac:dyDescent="0.25">
      <c r="A152" t="s">
        <v>467</v>
      </c>
      <c r="B152" t="s">
        <v>468</v>
      </c>
      <c r="C152" t="s">
        <v>469</v>
      </c>
    </row>
    <row r="153" spans="1:4" x14ac:dyDescent="0.25">
      <c r="A153" t="s">
        <v>470</v>
      </c>
      <c r="B153" t="s">
        <v>471</v>
      </c>
      <c r="C153" t="s">
        <v>472</v>
      </c>
      <c r="D153" t="s">
        <v>74</v>
      </c>
    </row>
    <row r="154" spans="1:4" x14ac:dyDescent="0.25">
      <c r="A154" t="s">
        <v>473</v>
      </c>
      <c r="B154" t="s">
        <v>474</v>
      </c>
      <c r="C154" t="s">
        <v>475</v>
      </c>
      <c r="D154" t="s">
        <v>74</v>
      </c>
    </row>
    <row r="155" spans="1:4" x14ac:dyDescent="0.25">
      <c r="A155" t="s">
        <v>476</v>
      </c>
      <c r="B155" t="s">
        <v>61</v>
      </c>
      <c r="C155" t="s">
        <v>28</v>
      </c>
      <c r="D155" t="s">
        <v>74</v>
      </c>
    </row>
    <row r="156" spans="1:4" x14ac:dyDescent="0.25">
      <c r="A156" t="s">
        <v>477</v>
      </c>
      <c r="B156" t="s">
        <v>478</v>
      </c>
      <c r="C156" t="s">
        <v>479</v>
      </c>
      <c r="D156" t="s">
        <v>74</v>
      </c>
    </row>
    <row r="157" spans="1:4" x14ac:dyDescent="0.25">
      <c r="A157" t="s">
        <v>480</v>
      </c>
      <c r="B157" t="s">
        <v>481</v>
      </c>
      <c r="C157" t="s">
        <v>482</v>
      </c>
      <c r="D157" t="s">
        <v>74</v>
      </c>
    </row>
    <row r="158" spans="1:4" x14ac:dyDescent="0.25">
      <c r="A158" t="s">
        <v>483</v>
      </c>
      <c r="B158" t="s">
        <v>484</v>
      </c>
      <c r="C158" t="s">
        <v>485</v>
      </c>
      <c r="D158" t="s">
        <v>74</v>
      </c>
    </row>
    <row r="159" spans="1:4" x14ac:dyDescent="0.25">
      <c r="A159" t="s">
        <v>486</v>
      </c>
      <c r="B159" t="s">
        <v>487</v>
      </c>
      <c r="C159" t="s">
        <v>488</v>
      </c>
      <c r="D159" t="s">
        <v>74</v>
      </c>
    </row>
    <row r="160" spans="1:4" x14ac:dyDescent="0.25">
      <c r="A160" t="s">
        <v>489</v>
      </c>
      <c r="B160" t="s">
        <v>63</v>
      </c>
      <c r="C160" t="s">
        <v>30</v>
      </c>
      <c r="D160" t="s">
        <v>74</v>
      </c>
    </row>
    <row r="161" spans="1:4" x14ac:dyDescent="0.25">
      <c r="A161" t="s">
        <v>490</v>
      </c>
      <c r="B161" t="s">
        <v>491</v>
      </c>
      <c r="C161" t="s">
        <v>492</v>
      </c>
      <c r="D161" t="s">
        <v>74</v>
      </c>
    </row>
    <row r="162" spans="1:4" x14ac:dyDescent="0.25">
      <c r="A162" t="s">
        <v>493</v>
      </c>
      <c r="B162" t="s">
        <v>494</v>
      </c>
      <c r="C162" t="s">
        <v>495</v>
      </c>
    </row>
    <row r="163" spans="1:4" x14ac:dyDescent="0.25">
      <c r="A163" t="s">
        <v>496</v>
      </c>
      <c r="B163" t="s">
        <v>62</v>
      </c>
      <c r="C163" t="s">
        <v>29</v>
      </c>
      <c r="D163" t="s">
        <v>74</v>
      </c>
    </row>
    <row r="164" spans="1:4" x14ac:dyDescent="0.25">
      <c r="A164" t="s">
        <v>497</v>
      </c>
      <c r="B164" t="s">
        <v>498</v>
      </c>
      <c r="C164" t="s">
        <v>499</v>
      </c>
      <c r="D164" t="s">
        <v>74</v>
      </c>
    </row>
    <row r="165" spans="1:4" x14ac:dyDescent="0.25">
      <c r="A165" t="s">
        <v>500</v>
      </c>
      <c r="B165" t="s">
        <v>501</v>
      </c>
      <c r="C165" t="s">
        <v>502</v>
      </c>
      <c r="D165" t="s">
        <v>97</v>
      </c>
    </row>
    <row r="166" spans="1:4" x14ac:dyDescent="0.25">
      <c r="A166" t="s">
        <v>503</v>
      </c>
      <c r="B166" t="s">
        <v>501</v>
      </c>
      <c r="C166" t="s">
        <v>504</v>
      </c>
      <c r="D166" t="s">
        <v>100</v>
      </c>
    </row>
    <row r="167" spans="1:4" x14ac:dyDescent="0.25">
      <c r="A167" t="s">
        <v>505</v>
      </c>
      <c r="B167" t="s">
        <v>506</v>
      </c>
      <c r="C167" t="s">
        <v>507</v>
      </c>
      <c r="D167" t="s">
        <v>97</v>
      </c>
    </row>
    <row r="168" spans="1:4" x14ac:dyDescent="0.25">
      <c r="A168" t="s">
        <v>508</v>
      </c>
      <c r="B168" t="s">
        <v>506</v>
      </c>
      <c r="C168" t="s">
        <v>509</v>
      </c>
      <c r="D168" t="s">
        <v>100</v>
      </c>
    </row>
    <row r="169" spans="1:4" x14ac:dyDescent="0.25">
      <c r="A169" t="s">
        <v>510</v>
      </c>
      <c r="B169" t="s">
        <v>506</v>
      </c>
      <c r="C169" t="s">
        <v>511</v>
      </c>
      <c r="D169" t="s">
        <v>512</v>
      </c>
    </row>
    <row r="170" spans="1:4" x14ac:dyDescent="0.25">
      <c r="A170" t="s">
        <v>513</v>
      </c>
      <c r="B170" t="s">
        <v>514</v>
      </c>
      <c r="C170" t="s">
        <v>515</v>
      </c>
      <c r="D170" t="s">
        <v>74</v>
      </c>
    </row>
    <row r="171" spans="1:4" x14ac:dyDescent="0.25">
      <c r="A171" t="s">
        <v>516</v>
      </c>
      <c r="B171" t="s">
        <v>517</v>
      </c>
      <c r="C171" t="s">
        <v>518</v>
      </c>
      <c r="D171" t="s">
        <v>74</v>
      </c>
    </row>
    <row r="172" spans="1:4" x14ac:dyDescent="0.25">
      <c r="A172" t="s">
        <v>519</v>
      </c>
      <c r="B172" t="s">
        <v>64</v>
      </c>
      <c r="C172" t="s">
        <v>31</v>
      </c>
      <c r="D172" t="s">
        <v>74</v>
      </c>
    </row>
    <row r="173" spans="1:4" x14ac:dyDescent="0.25">
      <c r="A173" t="s">
        <v>520</v>
      </c>
      <c r="B173" t="s">
        <v>521</v>
      </c>
      <c r="C173" t="s">
        <v>522</v>
      </c>
      <c r="D173" t="s">
        <v>74</v>
      </c>
    </row>
    <row r="174" spans="1:4" x14ac:dyDescent="0.25">
      <c r="A174" t="s">
        <v>523</v>
      </c>
      <c r="B174" t="s">
        <v>67</v>
      </c>
      <c r="C174" t="s">
        <v>34</v>
      </c>
      <c r="D174" t="s">
        <v>74</v>
      </c>
    </row>
    <row r="175" spans="1:4" x14ac:dyDescent="0.25">
      <c r="A175" t="s">
        <v>524</v>
      </c>
      <c r="B175" t="s">
        <v>525</v>
      </c>
      <c r="C175" t="s">
        <v>526</v>
      </c>
    </row>
    <row r="176" spans="1:4" x14ac:dyDescent="0.25">
      <c r="A176" t="s">
        <v>527</v>
      </c>
      <c r="B176" t="s">
        <v>528</v>
      </c>
      <c r="C176" t="s">
        <v>529</v>
      </c>
      <c r="D176" t="s">
        <v>97</v>
      </c>
    </row>
    <row r="177" spans="1:4" x14ac:dyDescent="0.25">
      <c r="A177" t="s">
        <v>530</v>
      </c>
      <c r="B177" t="s">
        <v>528</v>
      </c>
      <c r="C177" t="s">
        <v>531</v>
      </c>
      <c r="D177" t="s">
        <v>100</v>
      </c>
    </row>
    <row r="178" spans="1:4" x14ac:dyDescent="0.25">
      <c r="A178" t="s">
        <v>532</v>
      </c>
      <c r="B178" t="s">
        <v>41</v>
      </c>
      <c r="C178" t="s">
        <v>9</v>
      </c>
      <c r="D178" t="s">
        <v>74</v>
      </c>
    </row>
    <row r="179" spans="1:4" x14ac:dyDescent="0.25">
      <c r="A179" t="s">
        <v>533</v>
      </c>
      <c r="B179" t="s">
        <v>534</v>
      </c>
      <c r="C179" t="s">
        <v>535</v>
      </c>
      <c r="D179" t="s">
        <v>74</v>
      </c>
    </row>
    <row r="180" spans="1:4" x14ac:dyDescent="0.25">
      <c r="A180" t="s">
        <v>536</v>
      </c>
      <c r="B180" t="s">
        <v>65</v>
      </c>
      <c r="C180" t="s">
        <v>32</v>
      </c>
      <c r="D180" t="s">
        <v>74</v>
      </c>
    </row>
    <row r="181" spans="1:4" x14ac:dyDescent="0.25">
      <c r="A181" t="s">
        <v>537</v>
      </c>
      <c r="B181" t="s">
        <v>538</v>
      </c>
      <c r="C181" t="s">
        <v>539</v>
      </c>
    </row>
    <row r="182" spans="1:4" x14ac:dyDescent="0.25">
      <c r="A182" t="s">
        <v>540</v>
      </c>
      <c r="B182" t="s">
        <v>541</v>
      </c>
      <c r="C182" t="s">
        <v>542</v>
      </c>
      <c r="D182" t="s">
        <v>74</v>
      </c>
    </row>
    <row r="183" spans="1:4" x14ac:dyDescent="0.25">
      <c r="A183" t="s">
        <v>543</v>
      </c>
      <c r="B183" t="s">
        <v>544</v>
      </c>
      <c r="C183" t="s">
        <v>545</v>
      </c>
      <c r="D183" t="s">
        <v>74</v>
      </c>
    </row>
    <row r="184" spans="1:4" x14ac:dyDescent="0.25">
      <c r="A184" t="s">
        <v>546</v>
      </c>
      <c r="B184" t="s">
        <v>547</v>
      </c>
      <c r="C184" t="s">
        <v>548</v>
      </c>
      <c r="D184" t="s">
        <v>97</v>
      </c>
    </row>
    <row r="185" spans="1:4" x14ac:dyDescent="0.25">
      <c r="A185" t="s">
        <v>549</v>
      </c>
      <c r="B185" t="s">
        <v>550</v>
      </c>
      <c r="C185" t="s">
        <v>551</v>
      </c>
      <c r="D185" t="s">
        <v>74</v>
      </c>
    </row>
    <row r="186" spans="1:4" x14ac:dyDescent="0.25">
      <c r="A186" t="s">
        <v>552</v>
      </c>
      <c r="B186" t="s">
        <v>553</v>
      </c>
      <c r="C186" t="s">
        <v>554</v>
      </c>
      <c r="D186" t="s">
        <v>74</v>
      </c>
    </row>
    <row r="187" spans="1:4" x14ac:dyDescent="0.25">
      <c r="A187" t="s">
        <v>555</v>
      </c>
      <c r="B187" t="s">
        <v>556</v>
      </c>
      <c r="C187" t="s">
        <v>557</v>
      </c>
      <c r="D187" t="s">
        <v>74</v>
      </c>
    </row>
    <row r="188" spans="1:4" x14ac:dyDescent="0.25">
      <c r="A188" t="s">
        <v>558</v>
      </c>
      <c r="B188" t="s">
        <v>66</v>
      </c>
      <c r="C188" t="s">
        <v>33</v>
      </c>
      <c r="D188" t="s">
        <v>74</v>
      </c>
    </row>
    <row r="189" spans="1:4" x14ac:dyDescent="0.25">
      <c r="A189" t="s">
        <v>559</v>
      </c>
      <c r="B189" t="s">
        <v>560</v>
      </c>
      <c r="C189" t="s">
        <v>561</v>
      </c>
      <c r="D189" t="s">
        <v>74</v>
      </c>
    </row>
    <row r="190" spans="1:4" x14ac:dyDescent="0.25">
      <c r="A190" t="s">
        <v>562</v>
      </c>
      <c r="B190" t="s">
        <v>563</v>
      </c>
      <c r="C190" t="s">
        <v>564</v>
      </c>
      <c r="D190" t="s">
        <v>74</v>
      </c>
    </row>
    <row r="191" spans="1:4" x14ac:dyDescent="0.25">
      <c r="A191" t="s">
        <v>565</v>
      </c>
      <c r="B191" t="s">
        <v>566</v>
      </c>
      <c r="C191" t="s">
        <v>567</v>
      </c>
      <c r="D191" t="s">
        <v>74</v>
      </c>
    </row>
    <row r="192" spans="1:4" x14ac:dyDescent="0.25">
      <c r="A192" t="s">
        <v>568</v>
      </c>
      <c r="B192" t="s">
        <v>569</v>
      </c>
      <c r="C192" t="s">
        <v>570</v>
      </c>
      <c r="D192" t="s">
        <v>74</v>
      </c>
    </row>
    <row r="193" spans="1:4" x14ac:dyDescent="0.25">
      <c r="A193" t="s">
        <v>571</v>
      </c>
      <c r="B193" t="s">
        <v>572</v>
      </c>
      <c r="C193" t="s">
        <v>573</v>
      </c>
      <c r="D193" t="s">
        <v>74</v>
      </c>
    </row>
    <row r="194" spans="1:4" x14ac:dyDescent="0.25">
      <c r="A194" t="s">
        <v>574</v>
      </c>
      <c r="B194" t="s">
        <v>575</v>
      </c>
      <c r="C194" t="s">
        <v>576</v>
      </c>
      <c r="D194" t="s">
        <v>74</v>
      </c>
    </row>
    <row r="195" spans="1:4" x14ac:dyDescent="0.25">
      <c r="A195" t="s">
        <v>577</v>
      </c>
      <c r="B195" t="s">
        <v>578</v>
      </c>
      <c r="C195" t="s">
        <v>579</v>
      </c>
      <c r="D195" t="s">
        <v>97</v>
      </c>
    </row>
    <row r="196" spans="1:4" x14ac:dyDescent="0.25">
      <c r="A196" t="s">
        <v>580</v>
      </c>
      <c r="B196" t="s">
        <v>578</v>
      </c>
      <c r="C196" t="s">
        <v>581</v>
      </c>
      <c r="D196" t="s">
        <v>100</v>
      </c>
    </row>
    <row r="197" spans="1:4" x14ac:dyDescent="0.25">
      <c r="A197" t="s">
        <v>582</v>
      </c>
      <c r="B197" t="s">
        <v>583</v>
      </c>
      <c r="C197" t="s">
        <v>584</v>
      </c>
      <c r="D197" t="s">
        <v>97</v>
      </c>
    </row>
    <row r="198" spans="1:4" x14ac:dyDescent="0.25">
      <c r="A198" t="s">
        <v>585</v>
      </c>
      <c r="B198" t="s">
        <v>583</v>
      </c>
      <c r="C198" t="s">
        <v>586</v>
      </c>
      <c r="D198" t="s">
        <v>100</v>
      </c>
    </row>
    <row r="199" spans="1:4" x14ac:dyDescent="0.25">
      <c r="A199" t="s">
        <v>587</v>
      </c>
      <c r="B199" t="s">
        <v>588</v>
      </c>
      <c r="C199" t="s">
        <v>589</v>
      </c>
      <c r="D199" t="s">
        <v>74</v>
      </c>
    </row>
    <row r="200" spans="1:4" x14ac:dyDescent="0.25">
      <c r="A200" t="s">
        <v>590</v>
      </c>
      <c r="B200" t="s">
        <v>68</v>
      </c>
      <c r="C200" t="s">
        <v>35</v>
      </c>
      <c r="D200" t="s">
        <v>74</v>
      </c>
    </row>
    <row r="201" spans="1:4" x14ac:dyDescent="0.25">
      <c r="A201" t="s">
        <v>591</v>
      </c>
      <c r="B201" t="s">
        <v>592</v>
      </c>
      <c r="C201" t="s">
        <v>593</v>
      </c>
      <c r="D201" t="s">
        <v>74</v>
      </c>
    </row>
    <row r="202" spans="1:4" x14ac:dyDescent="0.25">
      <c r="A202" t="s">
        <v>594</v>
      </c>
      <c r="B202" t="s">
        <v>69</v>
      </c>
      <c r="C202" t="s">
        <v>36</v>
      </c>
      <c r="D202" t="s">
        <v>74</v>
      </c>
    </row>
    <row r="203" spans="1:4" x14ac:dyDescent="0.25">
      <c r="A203" t="s">
        <v>595</v>
      </c>
      <c r="B203" t="s">
        <v>596</v>
      </c>
      <c r="C203" t="s">
        <v>597</v>
      </c>
      <c r="D203" t="s">
        <v>97</v>
      </c>
    </row>
    <row r="204" spans="1:4" x14ac:dyDescent="0.25">
      <c r="A204" t="s">
        <v>598</v>
      </c>
      <c r="B204" t="s">
        <v>596</v>
      </c>
      <c r="C204" t="s">
        <v>599</v>
      </c>
      <c r="D204" t="s">
        <v>100</v>
      </c>
    </row>
    <row r="205" spans="1:4" x14ac:dyDescent="0.25">
      <c r="A205" t="s">
        <v>600</v>
      </c>
      <c r="B205" t="s">
        <v>601</v>
      </c>
      <c r="C205" t="s">
        <v>602</v>
      </c>
      <c r="D205" t="s">
        <v>74</v>
      </c>
    </row>
    <row r="206" spans="1:4" x14ac:dyDescent="0.25">
      <c r="A206" t="s">
        <v>603</v>
      </c>
      <c r="B206" t="s">
        <v>70</v>
      </c>
      <c r="C206" t="s">
        <v>37</v>
      </c>
      <c r="D206" t="s">
        <v>74</v>
      </c>
    </row>
    <row r="207" spans="1:4" x14ac:dyDescent="0.25">
      <c r="A207" t="s">
        <v>604</v>
      </c>
      <c r="B207" t="s">
        <v>605</v>
      </c>
      <c r="C207" t="s">
        <v>606</v>
      </c>
      <c r="D207" t="s">
        <v>74</v>
      </c>
    </row>
    <row r="208" spans="1:4" x14ac:dyDescent="0.25">
      <c r="A208" t="s">
        <v>607</v>
      </c>
      <c r="B208" t="s">
        <v>608</v>
      </c>
      <c r="C208" t="s">
        <v>609</v>
      </c>
      <c r="D208" t="s">
        <v>74</v>
      </c>
    </row>
    <row r="209" spans="1:4" x14ac:dyDescent="0.25">
      <c r="A209" t="s">
        <v>610</v>
      </c>
      <c r="B209" t="s">
        <v>611</v>
      </c>
      <c r="C209" t="s">
        <v>612</v>
      </c>
      <c r="D209" t="s">
        <v>74</v>
      </c>
    </row>
    <row r="210" spans="1:4" x14ac:dyDescent="0.25">
      <c r="A210" t="s">
        <v>613</v>
      </c>
      <c r="B210" t="s">
        <v>614</v>
      </c>
      <c r="C210" t="s">
        <v>615</v>
      </c>
      <c r="D210" t="s">
        <v>74</v>
      </c>
    </row>
    <row r="211" spans="1:4" x14ac:dyDescent="0.25">
      <c r="A211" t="s">
        <v>616</v>
      </c>
      <c r="B211" t="s">
        <v>617</v>
      </c>
      <c r="C211" t="s">
        <v>618</v>
      </c>
      <c r="D211" t="s">
        <v>74</v>
      </c>
    </row>
    <row r="212" spans="1:4" x14ac:dyDescent="0.25">
      <c r="A212" t="s">
        <v>619</v>
      </c>
      <c r="B212" t="s">
        <v>620</v>
      </c>
      <c r="C212" t="s">
        <v>621</v>
      </c>
      <c r="D212" t="s">
        <v>74</v>
      </c>
    </row>
    <row r="213" spans="1:4" x14ac:dyDescent="0.25">
      <c r="A213" t="s">
        <v>622</v>
      </c>
      <c r="B213" t="s">
        <v>623</v>
      </c>
      <c r="C213" t="s">
        <v>624</v>
      </c>
      <c r="D213" t="s">
        <v>74</v>
      </c>
    </row>
    <row r="214" spans="1:4" x14ac:dyDescent="0.25">
      <c r="A214" t="s">
        <v>625</v>
      </c>
      <c r="B214" t="s">
        <v>626</v>
      </c>
      <c r="C214" t="s">
        <v>627</v>
      </c>
      <c r="D214" t="s">
        <v>74</v>
      </c>
    </row>
    <row r="215" spans="1:4" x14ac:dyDescent="0.25">
      <c r="A215" t="s">
        <v>628</v>
      </c>
      <c r="B215" t="s">
        <v>629</v>
      </c>
      <c r="C215" t="s">
        <v>630</v>
      </c>
      <c r="D215" t="s">
        <v>74</v>
      </c>
    </row>
    <row r="216" spans="1:4" x14ac:dyDescent="0.25">
      <c r="A216" t="s">
        <v>634</v>
      </c>
      <c r="B216" t="s">
        <v>632</v>
      </c>
      <c r="C216" t="s">
        <v>635</v>
      </c>
    </row>
    <row r="217" spans="1:4" x14ac:dyDescent="0.25">
      <c r="A217" t="s">
        <v>631</v>
      </c>
      <c r="B217" t="s">
        <v>632</v>
      </c>
      <c r="C217" t="s">
        <v>633</v>
      </c>
    </row>
    <row r="218" spans="1:4" x14ac:dyDescent="0.25">
      <c r="A218" t="s">
        <v>636</v>
      </c>
      <c r="B218" t="s">
        <v>637</v>
      </c>
      <c r="C218" t="s">
        <v>638</v>
      </c>
      <c r="D218" t="s">
        <v>74</v>
      </c>
    </row>
    <row r="219" spans="1:4" x14ac:dyDescent="0.25">
      <c r="A219" t="s">
        <v>639</v>
      </c>
      <c r="B219" t="s">
        <v>640</v>
      </c>
      <c r="C219" t="s">
        <v>641</v>
      </c>
      <c r="D219" t="s">
        <v>74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6ACA5-CBAD-482A-80F8-3C3742741854}">
  <dimension ref="B1:F66"/>
  <sheetViews>
    <sheetView showGridLines="0" workbookViewId="0">
      <selection activeCell="B3" sqref="B3"/>
    </sheetView>
  </sheetViews>
  <sheetFormatPr baseColWidth="10" defaultRowHeight="15" x14ac:dyDescent="0.25"/>
  <cols>
    <col min="1" max="1" width="3.28515625" customWidth="1"/>
    <col min="2" max="2" width="140.42578125" bestFit="1" customWidth="1"/>
    <col min="4" max="4" width="2.85546875" customWidth="1"/>
    <col min="5" max="5" width="14.7109375" bestFit="1" customWidth="1"/>
    <col min="6" max="6" width="13.85546875" bestFit="1" customWidth="1"/>
  </cols>
  <sheetData>
    <row r="1" spans="2:6" ht="50.45" customHeight="1" x14ac:dyDescent="0.25"/>
    <row r="2" spans="2:6" ht="18.600000000000001" customHeight="1" x14ac:dyDescent="0.25"/>
    <row r="3" spans="2:6" x14ac:dyDescent="0.25">
      <c r="B3" s="52" t="s">
        <v>653</v>
      </c>
      <c r="C3" s="53" t="s">
        <v>650</v>
      </c>
      <c r="E3" s="61" t="s">
        <v>651</v>
      </c>
      <c r="F3" s="40" t="s">
        <v>652</v>
      </c>
    </row>
    <row r="4" spans="2:6" x14ac:dyDescent="0.25">
      <c r="B4" s="55" t="s">
        <v>654</v>
      </c>
      <c r="C4" s="56">
        <v>16600497034</v>
      </c>
      <c r="E4" s="61" t="s">
        <v>716</v>
      </c>
      <c r="F4" s="40" t="s">
        <v>648</v>
      </c>
    </row>
    <row r="5" spans="2:6" x14ac:dyDescent="0.25">
      <c r="B5" s="45" t="s">
        <v>655</v>
      </c>
      <c r="C5" s="46">
        <v>2411816292</v>
      </c>
      <c r="E5" s="61" t="s">
        <v>645</v>
      </c>
      <c r="F5" s="40" t="s">
        <v>717</v>
      </c>
    </row>
    <row r="6" spans="2:6" x14ac:dyDescent="0.25">
      <c r="B6" s="47" t="s">
        <v>656</v>
      </c>
      <c r="C6" s="48">
        <v>2394444835</v>
      </c>
      <c r="E6" s="61" t="s">
        <v>718</v>
      </c>
      <c r="F6" s="40" t="s">
        <v>719</v>
      </c>
    </row>
    <row r="7" spans="2:6" x14ac:dyDescent="0.25">
      <c r="B7" s="50" t="s">
        <v>657</v>
      </c>
      <c r="C7" s="51">
        <v>293633417</v>
      </c>
      <c r="E7" s="61" t="s">
        <v>649</v>
      </c>
      <c r="F7" s="40" t="s">
        <v>720</v>
      </c>
    </row>
    <row r="8" spans="2:6" x14ac:dyDescent="0.25">
      <c r="B8" s="50" t="s">
        <v>658</v>
      </c>
      <c r="C8" s="51">
        <v>21247347</v>
      </c>
      <c r="E8" s="61" t="s">
        <v>721</v>
      </c>
      <c r="F8" s="41">
        <v>43555</v>
      </c>
    </row>
    <row r="9" spans="2:6" x14ac:dyDescent="0.25">
      <c r="B9" s="50" t="s">
        <v>659</v>
      </c>
      <c r="C9" s="51">
        <v>111298290</v>
      </c>
    </row>
    <row r="10" spans="2:6" x14ac:dyDescent="0.25">
      <c r="B10" s="50" t="s">
        <v>660</v>
      </c>
      <c r="C10" s="51">
        <v>433504111</v>
      </c>
    </row>
    <row r="11" spans="2:6" x14ac:dyDescent="0.25">
      <c r="B11" s="50" t="s">
        <v>661</v>
      </c>
      <c r="C11" s="51">
        <v>69732358</v>
      </c>
    </row>
    <row r="12" spans="2:6" x14ac:dyDescent="0.25">
      <c r="B12" s="50" t="s">
        <v>662</v>
      </c>
      <c r="C12" s="51">
        <v>1364252396</v>
      </c>
    </row>
    <row r="13" spans="2:6" x14ac:dyDescent="0.25">
      <c r="B13" s="50" t="s">
        <v>663</v>
      </c>
      <c r="C13" s="51">
        <v>0</v>
      </c>
    </row>
    <row r="14" spans="2:6" x14ac:dyDescent="0.25">
      <c r="B14" s="50" t="s">
        <v>664</v>
      </c>
      <c r="C14" s="51">
        <v>100776916</v>
      </c>
    </row>
    <row r="15" spans="2:6" x14ac:dyDescent="0.25">
      <c r="B15" s="47" t="s">
        <v>665</v>
      </c>
      <c r="C15" s="48">
        <v>17371457</v>
      </c>
    </row>
    <row r="16" spans="2:6" x14ac:dyDescent="0.25">
      <c r="B16" s="45" t="s">
        <v>666</v>
      </c>
      <c r="C16" s="46">
        <v>7985066178</v>
      </c>
    </row>
    <row r="17" spans="2:3" x14ac:dyDescent="0.25">
      <c r="B17" s="47" t="s">
        <v>667</v>
      </c>
      <c r="C17" s="48">
        <v>92171568</v>
      </c>
    </row>
    <row r="18" spans="2:3" x14ac:dyDescent="0.25">
      <c r="B18" s="47" t="s">
        <v>668</v>
      </c>
      <c r="C18" s="48">
        <v>98923972</v>
      </c>
    </row>
    <row r="19" spans="2:3" x14ac:dyDescent="0.25">
      <c r="B19" s="47" t="s">
        <v>669</v>
      </c>
      <c r="C19" s="48">
        <v>8394338</v>
      </c>
    </row>
    <row r="20" spans="2:3" x14ac:dyDescent="0.25">
      <c r="B20" s="47" t="s">
        <v>670</v>
      </c>
      <c r="C20" s="48">
        <v>0</v>
      </c>
    </row>
    <row r="21" spans="2:3" x14ac:dyDescent="0.25">
      <c r="B21" s="47" t="s">
        <v>671</v>
      </c>
      <c r="C21" s="48">
        <v>0</v>
      </c>
    </row>
    <row r="22" spans="2:3" x14ac:dyDescent="0.25">
      <c r="B22" s="47" t="s">
        <v>672</v>
      </c>
      <c r="C22" s="48">
        <v>125604185</v>
      </c>
    </row>
    <row r="23" spans="2:3" x14ac:dyDescent="0.25">
      <c r="B23" s="47" t="s">
        <v>673</v>
      </c>
      <c r="C23" s="48">
        <v>307108604</v>
      </c>
    </row>
    <row r="24" spans="2:3" x14ac:dyDescent="0.25">
      <c r="B24" s="47" t="s">
        <v>674</v>
      </c>
      <c r="C24" s="48">
        <v>629325980</v>
      </c>
    </row>
    <row r="25" spans="2:3" x14ac:dyDescent="0.25">
      <c r="B25" s="47" t="s">
        <v>675</v>
      </c>
      <c r="C25" s="48">
        <v>3524626800</v>
      </c>
    </row>
    <row r="26" spans="2:3" x14ac:dyDescent="0.25">
      <c r="B26" s="47" t="s">
        <v>676</v>
      </c>
      <c r="C26" s="48">
        <v>0</v>
      </c>
    </row>
    <row r="27" spans="2:3" x14ac:dyDescent="0.25">
      <c r="B27" s="47" t="s">
        <v>677</v>
      </c>
      <c r="C27" s="48">
        <v>3015195111</v>
      </c>
    </row>
    <row r="28" spans="2:3" x14ac:dyDescent="0.25">
      <c r="B28" s="47" t="s">
        <v>678</v>
      </c>
      <c r="C28" s="49" t="s">
        <v>647</v>
      </c>
    </row>
    <row r="29" spans="2:3" x14ac:dyDescent="0.25">
      <c r="B29" s="47" t="s">
        <v>679</v>
      </c>
      <c r="C29" s="48">
        <v>11183541</v>
      </c>
    </row>
    <row r="30" spans="2:3" x14ac:dyDescent="0.25">
      <c r="B30" s="47" t="s">
        <v>680</v>
      </c>
      <c r="C30" s="48">
        <v>172532079</v>
      </c>
    </row>
    <row r="31" spans="2:3" x14ac:dyDescent="0.25">
      <c r="B31" s="45" t="s">
        <v>681</v>
      </c>
      <c r="C31" s="46">
        <v>6203614564</v>
      </c>
    </row>
    <row r="32" spans="2:3" x14ac:dyDescent="0.25">
      <c r="B32" s="42"/>
      <c r="C32" s="43"/>
    </row>
    <row r="33" spans="2:3" x14ac:dyDescent="0.25">
      <c r="B33" s="52" t="s">
        <v>682</v>
      </c>
      <c r="C33" s="53" t="s">
        <v>650</v>
      </c>
    </row>
    <row r="34" spans="2:3" x14ac:dyDescent="0.25">
      <c r="B34" s="55" t="s">
        <v>683</v>
      </c>
      <c r="C34" s="56">
        <v>16600497034</v>
      </c>
    </row>
    <row r="35" spans="2:3" x14ac:dyDescent="0.25">
      <c r="B35" s="54" t="s">
        <v>684</v>
      </c>
      <c r="C35" s="44">
        <v>10700733175</v>
      </c>
    </row>
    <row r="36" spans="2:3" x14ac:dyDescent="0.25">
      <c r="B36" s="57" t="s">
        <v>685</v>
      </c>
      <c r="C36" s="46">
        <v>2008291170</v>
      </c>
    </row>
    <row r="37" spans="2:3" x14ac:dyDescent="0.25">
      <c r="B37" s="58" t="s">
        <v>686</v>
      </c>
      <c r="C37" s="48">
        <v>2008291170</v>
      </c>
    </row>
    <row r="38" spans="2:3" x14ac:dyDescent="0.25">
      <c r="B38" s="59" t="s">
        <v>687</v>
      </c>
      <c r="C38" s="51">
        <v>606326002</v>
      </c>
    </row>
    <row r="39" spans="2:3" x14ac:dyDescent="0.25">
      <c r="B39" s="59" t="s">
        <v>688</v>
      </c>
      <c r="C39" s="60" t="s">
        <v>647</v>
      </c>
    </row>
    <row r="40" spans="2:3" x14ac:dyDescent="0.25">
      <c r="B40" s="59" t="s">
        <v>689</v>
      </c>
      <c r="C40" s="51">
        <v>989139227</v>
      </c>
    </row>
    <row r="41" spans="2:3" x14ac:dyDescent="0.25">
      <c r="B41" s="59" t="s">
        <v>690</v>
      </c>
      <c r="C41" s="51">
        <v>19257268</v>
      </c>
    </row>
    <row r="42" spans="2:3" x14ac:dyDescent="0.25">
      <c r="B42" s="59" t="s">
        <v>691</v>
      </c>
      <c r="C42" s="51">
        <v>24396834</v>
      </c>
    </row>
    <row r="43" spans="2:3" x14ac:dyDescent="0.25">
      <c r="B43" s="59" t="s">
        <v>692</v>
      </c>
      <c r="C43" s="51">
        <v>26425029</v>
      </c>
    </row>
    <row r="44" spans="2:3" x14ac:dyDescent="0.25">
      <c r="B44" s="59" t="s">
        <v>693</v>
      </c>
      <c r="C44" s="51">
        <v>125715163</v>
      </c>
    </row>
    <row r="45" spans="2:3" x14ac:dyDescent="0.25">
      <c r="B45" s="59" t="s">
        <v>694</v>
      </c>
      <c r="C45" s="51">
        <v>217031647</v>
      </c>
    </row>
    <row r="46" spans="2:3" x14ac:dyDescent="0.25">
      <c r="B46" s="58" t="s">
        <v>695</v>
      </c>
      <c r="C46" s="48">
        <v>0</v>
      </c>
    </row>
    <row r="47" spans="2:3" x14ac:dyDescent="0.25">
      <c r="B47" s="57" t="s">
        <v>696</v>
      </c>
      <c r="C47" s="46">
        <v>4259422790</v>
      </c>
    </row>
    <row r="48" spans="2:3" x14ac:dyDescent="0.25">
      <c r="B48" s="58" t="s">
        <v>697</v>
      </c>
      <c r="C48" s="48">
        <v>2626894914</v>
      </c>
    </row>
    <row r="49" spans="2:3" x14ac:dyDescent="0.25">
      <c r="B49" s="58" t="s">
        <v>698</v>
      </c>
      <c r="C49" s="48" t="s">
        <v>647</v>
      </c>
    </row>
    <row r="50" spans="2:3" x14ac:dyDescent="0.25">
      <c r="B50" s="58" t="s">
        <v>699</v>
      </c>
      <c r="C50" s="48">
        <v>1327411</v>
      </c>
    </row>
    <row r="51" spans="2:3" x14ac:dyDescent="0.25">
      <c r="B51" s="58" t="s">
        <v>700</v>
      </c>
      <c r="C51" s="48">
        <v>0</v>
      </c>
    </row>
    <row r="52" spans="2:3" x14ac:dyDescent="0.25">
      <c r="B52" s="58" t="s">
        <v>701</v>
      </c>
      <c r="C52" s="48">
        <v>9202138</v>
      </c>
    </row>
    <row r="53" spans="2:3" x14ac:dyDescent="0.25">
      <c r="B53" s="58" t="s">
        <v>702</v>
      </c>
      <c r="C53" s="48">
        <v>591683114</v>
      </c>
    </row>
    <row r="54" spans="2:3" x14ac:dyDescent="0.25">
      <c r="B54" s="58" t="s">
        <v>703</v>
      </c>
      <c r="C54" s="48">
        <v>0</v>
      </c>
    </row>
    <row r="55" spans="2:3" x14ac:dyDescent="0.25">
      <c r="B55" s="58" t="s">
        <v>704</v>
      </c>
      <c r="C55" s="48">
        <v>48104263</v>
      </c>
    </row>
    <row r="56" spans="2:3" x14ac:dyDescent="0.25">
      <c r="B56" s="58" t="s">
        <v>705</v>
      </c>
      <c r="C56" s="48">
        <v>982210950</v>
      </c>
    </row>
    <row r="57" spans="2:3" x14ac:dyDescent="0.25">
      <c r="B57" s="57" t="s">
        <v>706</v>
      </c>
      <c r="C57" s="46">
        <v>4433019215</v>
      </c>
    </row>
    <row r="58" spans="2:3" x14ac:dyDescent="0.25">
      <c r="B58" s="54" t="s">
        <v>707</v>
      </c>
      <c r="C58" s="44">
        <v>5899763859</v>
      </c>
    </row>
    <row r="59" spans="2:3" x14ac:dyDescent="0.25">
      <c r="B59" s="57" t="s">
        <v>708</v>
      </c>
      <c r="C59" s="46">
        <v>4980762076</v>
      </c>
    </row>
    <row r="60" spans="2:3" x14ac:dyDescent="0.25">
      <c r="B60" s="58" t="s">
        <v>709</v>
      </c>
      <c r="C60" s="48">
        <v>919419389</v>
      </c>
    </row>
    <row r="61" spans="2:3" x14ac:dyDescent="0.25">
      <c r="B61" s="58" t="s">
        <v>710</v>
      </c>
      <c r="C61" s="48">
        <v>4349526628</v>
      </c>
    </row>
    <row r="62" spans="2:3" x14ac:dyDescent="0.25">
      <c r="B62" s="58" t="s">
        <v>711</v>
      </c>
      <c r="C62" s="48">
        <v>93482329</v>
      </c>
    </row>
    <row r="63" spans="2:3" x14ac:dyDescent="0.25">
      <c r="B63" s="58" t="s">
        <v>712</v>
      </c>
      <c r="C63" s="48">
        <v>-44808966</v>
      </c>
    </row>
    <row r="64" spans="2:3" x14ac:dyDescent="0.25">
      <c r="B64" s="58" t="s">
        <v>713</v>
      </c>
      <c r="C64" s="48">
        <v>0</v>
      </c>
    </row>
    <row r="65" spans="2:3" x14ac:dyDescent="0.25">
      <c r="B65" s="58" t="s">
        <v>714</v>
      </c>
      <c r="C65" s="48">
        <v>-336857304</v>
      </c>
    </row>
    <row r="66" spans="2:3" x14ac:dyDescent="0.25">
      <c r="B66" s="57" t="s">
        <v>715</v>
      </c>
      <c r="C66" s="46">
        <v>919001783</v>
      </c>
    </row>
  </sheetData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 General</vt:lpstr>
      <vt:lpstr>Referencias</vt:lpstr>
      <vt:lpstr>Taxonomiía ESF IFRS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Marcelo Sepulveda P.</cp:lastModifiedBy>
  <dcterms:created xsi:type="dcterms:W3CDTF">2018-09-20T18:29:40Z</dcterms:created>
  <dcterms:modified xsi:type="dcterms:W3CDTF">2020-06-17T23:30:47Z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1276902842</vt:lpwstr>
  </property>
  <property fmtid="{D5CDD505-2E9C-101B-9397-08002B2CF9AE}" pid="3" name="EcoUpdateMessage">
    <vt:lpwstr>2020/06/17-23:14:02</vt:lpwstr>
  </property>
  <property fmtid="{D5CDD505-2E9C-101B-9397-08002B2CF9AE}" pid="4" name="EcoUpdateStatus">
    <vt:lpwstr>2020-06-17=BRA:St,ME,Fd;USA:St,ME;ARG:St,ME,TP;MEX:St,ME,Fd;CHL:St,ME;COL:St,ME;PER:St,ME,Fd|2020-06-16=BRA:TP;ARG:Fd;MEX:TP;CHL:Fd;COL:Fd;PER:TP|2000-07-28=USA:TP|2019-10-28=CHL:TP|2014-02-26=VEN:St|2002-11-08=JPN:St|2020-06-15=GBR:St,ME|2016-08-18=NNN:S</vt:lpwstr>
  </property>
</Properties>
</file>