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Planillas\"/>
    </mc:Choice>
  </mc:AlternateContent>
  <xr:revisionPtr revIDLastSave="0" documentId="13_ncr:1_{99AC5C13-8424-4669-9DFF-7C711022236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ERR" sheetId="1" r:id="rId1"/>
    <sheet name="Referencias" sheetId="3" r:id="rId2"/>
  </sheets>
  <definedNames>
    <definedName name="_ECO_RANGE_ID030a9e2d6a55410ea021c3f97b9790ff" localSheetId="0" hidden="1">EERR!$AG$12:$AG$175</definedName>
    <definedName name="_ECO_RANGE_ID0339ee9e61e54691bf33b1c462387c65" localSheetId="0" hidden="1">EERR!$AX$12:$AX$175</definedName>
    <definedName name="_ECO_RANGE_ID061d30466d244414a6663785cc95da15" localSheetId="1" hidden="1">Referencias!$A$3:$A$219</definedName>
    <definedName name="_ECO_RANGE_ID0f785c9fae564e409cf138eb6443f04b" localSheetId="0" hidden="1">EERR!$AE$12:$AE$175</definedName>
    <definedName name="_ECO_RANGE_ID129a713ce2004cab8b43a2f1366b6054" localSheetId="0" hidden="1">EERR!$AS$12:$AS$175</definedName>
    <definedName name="_ECO_RANGE_ID21be57c1b8d54b19839cea04d5e4b0ef" localSheetId="0" hidden="1">EERR!$AY$12:$AY$175</definedName>
    <definedName name="_ECO_RANGE_ID28d5aa289cfa45abaa4e28b528640b60" localSheetId="0" hidden="1">EERR!$M$12:$M$175</definedName>
    <definedName name="_ECO_RANGE_ID2ee4e99af97e441f8622dbe91ad4c6f4" localSheetId="0" hidden="1">EERR!$BA$12:$BA$175</definedName>
    <definedName name="_ECO_RANGE_ID352d5764ce6e4ba3b3ee13520bdc741f" localSheetId="0" hidden="1">EERR!$D$12:$D$175</definedName>
    <definedName name="_ECO_RANGE_ID3e683779ad2f40959ce7d3e58ad0385f" localSheetId="0" hidden="1">EERR!$AJ$12:$AJ$175</definedName>
    <definedName name="_ECO_RANGE_ID415079aad132448b86f448a21658f267" localSheetId="0" hidden="1">EERR!$H$12:$H$175</definedName>
    <definedName name="_ECO_RANGE_ID448d9284d4e247699f1f852aa49913e2" localSheetId="0" hidden="1">EERR!$I$12:$I$175</definedName>
    <definedName name="_ECO_RANGE_ID458751edb4b841c295c6ed8005833923" localSheetId="0" hidden="1">EERR!$AQ$12:$AQ$175</definedName>
    <definedName name="_ECO_RANGE_ID4995c99a53374378ac06562061c7f763" localSheetId="0" hidden="1">EERR!$BF$12:$BF$175</definedName>
    <definedName name="_ECO_RANGE_ID51921fd1d358407ba0f12e7e37fbfabd" localSheetId="0" hidden="1">EERR!$BI$12:$BI$175</definedName>
    <definedName name="_ECO_RANGE_ID5684039c5dd64f59a89b5fb162f8b6eb" localSheetId="0" hidden="1">EERR!$E$12:$E$175</definedName>
    <definedName name="_ECO_RANGE_ID5ba50d54f2fc41ab9491d6647a430beb" localSheetId="0" hidden="1">EERR!$W$12:$W$175</definedName>
    <definedName name="_ECO_RANGE_ID5f500080185e46849b1022adefbee889" localSheetId="0" hidden="1">EERR!$V$12:$V$175</definedName>
    <definedName name="_ECO_RANGE_ID6189678b6c54464eb67c367d3ba16dca" localSheetId="0" hidden="1">EERR!$AW$12:$AW$175</definedName>
    <definedName name="_ECO_RANGE_ID61bb3d9c378b45d5810862bfbec57a7b" localSheetId="0" hidden="1">EERR!$S$12:$S$175</definedName>
    <definedName name="_ECO_RANGE_ID6798af208e67444fa51cbeac42de6b2c" localSheetId="0" hidden="1">EERR!$BE$12:$BE$175</definedName>
    <definedName name="_ECO_RANGE_ID68b89a34e62a4207ab7ab1f0515011d5" localSheetId="1" hidden="1">Referencias!$D$3:$D$219</definedName>
    <definedName name="_ECO_RANGE_ID6c8848cb2af940e594f1e650c5e2f871" localSheetId="0" hidden="1">EERR!$BC$12:$BC$175</definedName>
    <definedName name="_ECO_RANGE_ID7045868616294cff952bff67d812c772" localSheetId="0" hidden="1">EERR!$J$12:$J$175</definedName>
    <definedName name="_ECO_RANGE_ID7fcba4d6e2ec4cc19e9d38490f3e34c3" localSheetId="0" hidden="1">EERR!$AT$12:$AT$175</definedName>
    <definedName name="_ECO_RANGE_ID7fe88d0b22fa499b9b38085fcc727cfc" localSheetId="0" hidden="1">EERR!$O$12:$O$175</definedName>
    <definedName name="_ECO_RANGE_ID876ece78fd134c35a45e1996b5302298" localSheetId="0" hidden="1">EERR!$T$12:$T$175</definedName>
    <definedName name="_ECO_RANGE_ID88791d787ba346249c1cf1fd71dda148" localSheetId="0" hidden="1">EERR!$K$12:$K$175</definedName>
    <definedName name="_ECO_RANGE_ID8a6af35896164515b2efaf5b079a326a" localSheetId="0" hidden="1">EERR!$BG$12:$BG$175</definedName>
    <definedName name="_ECO_RANGE_ID8ece41a250864819b7f8564a2766664b" localSheetId="0" hidden="1">EERR!$AU$12:$AU$175</definedName>
    <definedName name="_ECO_RANGE_ID9468f857cc81412188a0196350e6d7f6" localSheetId="0" hidden="1">EERR!$AH$12:$AH$175</definedName>
    <definedName name="_ECO_RANGE_ID947a889c218a49868b0a37a004b52158" localSheetId="0" hidden="1">EERR!$P$12:$P$175</definedName>
    <definedName name="_ECO_RANGE_ID95b3d6465e354d5d969a4101d9c949ff" localSheetId="0" hidden="1">EERR!$Y$12:$Y$175</definedName>
    <definedName name="_ECO_RANGE_ID9becc369606e4eb9b4b33a01c4aa3648" localSheetId="0" hidden="1">EERR!$AF$12:$AF$175</definedName>
    <definedName name="_ECO_RANGE_IDa0c34d46dc584cfcaeea060943ec8791" localSheetId="0" hidden="1">EERR!$N$12:$N$175</definedName>
    <definedName name="_ECO_RANGE_IDa695cf26c1704c3abb85fbc5442c43ff" localSheetId="0" hidden="1">EERR!$C$12:$C$175</definedName>
    <definedName name="_ECO_RANGE_IDa7404ba174214b43b1a75694a072a219" localSheetId="0" hidden="1">EERR!$BJ$12:$BJ$175</definedName>
    <definedName name="_ECO_RANGE_IDac738603f1bd4165a356d7ec3d2b93d2" localSheetId="0" hidden="1">EERR!$AO$12:$AO$175</definedName>
    <definedName name="_ECO_RANGE_IDb2308914660d464d8068ba9ab11e1e03" localSheetId="0" hidden="1">EERR!$AN$12:$AN$175</definedName>
    <definedName name="_ECO_RANGE_IDb28318e1b91145109d47a3ec5ff7f210" localSheetId="0" hidden="1">EERR!$AK$12:$AK$175</definedName>
    <definedName name="_ECO_RANGE_IDb5f59da25f654c08827b389eaf49ed24" localSheetId="0" hidden="1">EERR!$AL$12:$AL$175</definedName>
    <definedName name="_ECO_RANGE_IDbb7b47f7f2d249ec80d867a589568f9d" localSheetId="0" hidden="1">EERR!$BO$12:$BO$175</definedName>
    <definedName name="_ECO_RANGE_IDbec052677eb144679d1f4ad57ecfb8dd" localSheetId="0" hidden="1">EERR!$AB$12:$AB$175</definedName>
    <definedName name="_ECO_RANGE_IDbfafaf12db6a4bb4bf168c0b455366fb" localSheetId="0" hidden="1">EERR!$B$12:$B$175</definedName>
    <definedName name="_ECO_RANGE_IDc7577bb4f1f04d6a9f25f46a5ce300a7" localSheetId="0" hidden="1">EERR!$BB$12:$BB$175</definedName>
    <definedName name="_ECO_RANGE_IDd2d2bbd2305744c291614613548e826e" localSheetId="0" hidden="1">EERR!$BK$12:$BK$175</definedName>
    <definedName name="_ECO_RANGE_IDdcb78023b5e341ef9b033dcea8f4ce92" localSheetId="0" hidden="1">EERR!$R$12:$R$175</definedName>
    <definedName name="_ECO_RANGE_IDde00f8f95b874882a182ded271d44849" localSheetId="0" hidden="1">EERR!$F$12:$F$175</definedName>
    <definedName name="_ECO_RANGE_IDdf42591173054b2da521d67857e3720c" localSheetId="0" hidden="1">EERR!$AC$12:$AC$175</definedName>
    <definedName name="_ECO_RANGE_IDdfb243ff2d754bea9d1e119a06167471" localSheetId="0" hidden="1">EERR!$AA$12:$AA$175</definedName>
    <definedName name="_ECO_RANGE_IDe947743a0c1748519e829a504582dab3" localSheetId="0" hidden="1">EERR!$BM$12:$BM$175</definedName>
    <definedName name="_ECO_RANGE_IDec529b536ab6496e9c11028a6b6ead17" localSheetId="0" hidden="1">EERR!$BN$12:$BN$175</definedName>
    <definedName name="_ECO_RANGE_IDf3e3235136cf45b2ba4d26a1d6bf016c" localSheetId="1" hidden="1">Referencias!$C$3:$C$219</definedName>
    <definedName name="_ECO_RANGE_IDf89cfcf50f22411cb314859305887672" localSheetId="0" hidden="1">EERR!$X$12:$X$175</definedName>
    <definedName name="_ECO_RANGE_IDfbf31f19746847e69ffd5fbf7b82c5fa" localSheetId="1" hidden="1">Referencias!$B$3:$B$219</definedName>
    <definedName name="_ECO_RANGE_IDff43d34806de4cdeb20253dcb559be8e" localSheetId="0" hidden="1">EERR!$AP$12:$AP$175</definedName>
    <definedName name="_xlnm._FilterDatabase" localSheetId="0" hidden="1">EERR!$C$3:$D$5</definedName>
    <definedName name="Multiplicador">OFFSET(#REF!,0,0,COUNTA(#REF!)-1)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" l="1"/>
  <c r="F11" i="1"/>
  <c r="B11" i="1"/>
  <c r="B2" i="3"/>
  <c r="C11" i="1"/>
  <c r="D2" i="3"/>
  <c r="D11" i="1"/>
  <c r="C2" i="3"/>
  <c r="E11" i="1"/>
  <c r="D3" i="1" l="1"/>
  <c r="H10" i="1" l="1"/>
  <c r="R10" i="1"/>
  <c r="I10" i="1"/>
  <c r="S10" i="1"/>
  <c r="T10" i="1"/>
  <c r="H11" i="1"/>
  <c r="R11" i="1"/>
  <c r="I11" i="1"/>
  <c r="S11" i="1"/>
  <c r="T11" i="1"/>
  <c r="AU10" i="1" l="1"/>
  <c r="BC10" i="1"/>
  <c r="AY10" i="1"/>
  <c r="AC10" i="1"/>
  <c r="BK10" i="1"/>
  <c r="BG10" i="1"/>
  <c r="BO10" i="1"/>
  <c r="AL10" i="1"/>
  <c r="AX10" i="1"/>
  <c r="BB10" i="1"/>
  <c r="BN10" i="1"/>
  <c r="AK10" i="1"/>
  <c r="AT10" i="1"/>
  <c r="BJ10" i="1"/>
  <c r="BF10" i="1"/>
  <c r="AB10" i="1"/>
  <c r="K10" i="1"/>
  <c r="W10" i="1"/>
  <c r="N10" i="1"/>
  <c r="AF10" i="1"/>
  <c r="AO10" i="1"/>
  <c r="AS10" i="1"/>
  <c r="BA10" i="1"/>
  <c r="BM10" i="1"/>
  <c r="AW10" i="1"/>
  <c r="AA10" i="1"/>
  <c r="BI10" i="1"/>
  <c r="AJ10" i="1"/>
  <c r="BE10" i="1"/>
  <c r="AE10" i="1"/>
  <c r="J10" i="1"/>
  <c r="M10" i="1"/>
  <c r="V10" i="1"/>
  <c r="AN10" i="1"/>
  <c r="AU11" i="1"/>
  <c r="BK11" i="1"/>
  <c r="AX11" i="1"/>
  <c r="AT11" i="1"/>
  <c r="K11" i="1"/>
  <c r="AO11" i="1"/>
  <c r="AW11" i="1"/>
  <c r="BE11" i="1"/>
  <c r="V11" i="1"/>
  <c r="BC11" i="1"/>
  <c r="BB11" i="1"/>
  <c r="BJ11" i="1"/>
  <c r="W11" i="1"/>
  <c r="AS11" i="1"/>
  <c r="AA11" i="1"/>
  <c r="AE11" i="1"/>
  <c r="AN11" i="1"/>
  <c r="AY11" i="1"/>
  <c r="BO11" i="1"/>
  <c r="BN11" i="1"/>
  <c r="BF11" i="1"/>
  <c r="N11" i="1"/>
  <c r="BI11" i="1"/>
  <c r="J11" i="1"/>
  <c r="AC11" i="1"/>
  <c r="AK11" i="1"/>
  <c r="AF11" i="1"/>
  <c r="BM11" i="1"/>
  <c r="M11" i="1"/>
  <c r="BG11" i="1"/>
  <c r="BA11" i="1"/>
  <c r="AL11" i="1"/>
  <c r="AB11" i="1"/>
  <c r="AJ11" i="1"/>
  <c r="AG10" i="1" l="1"/>
  <c r="AP10" i="1"/>
  <c r="O10" i="1"/>
  <c r="X10" i="1"/>
  <c r="AQ10" i="1"/>
  <c r="AH10" i="1"/>
  <c r="P10" i="1"/>
  <c r="Y10" i="1"/>
  <c r="AG11" i="1"/>
  <c r="AQ11" i="1"/>
  <c r="AH11" i="1"/>
  <c r="P11" i="1"/>
  <c r="AP11" i="1"/>
  <c r="X11" i="1"/>
  <c r="O11" i="1"/>
  <c r="Y11" i="1"/>
</calcChain>
</file>

<file path=xl/sharedStrings.xml><?xml version="1.0" encoding="utf-8"?>
<sst xmlns="http://schemas.openxmlformats.org/spreadsheetml/2006/main" count="1575" uniqueCount="670">
  <si>
    <t>Thousands</t>
  </si>
  <si>
    <t>3M</t>
  </si>
  <si>
    <t>12M</t>
  </si>
  <si>
    <t>ORIGINAL CURRENCY</t>
  </si>
  <si>
    <t>Aes Gener S.A.</t>
  </si>
  <si>
    <t>Agencias Universales S.A.</t>
  </si>
  <si>
    <t>Agricola Nacional S.A.C. E I.</t>
  </si>
  <si>
    <t>Aguas Andinas S.A.</t>
  </si>
  <si>
    <t>Andacor S.A.</t>
  </si>
  <si>
    <t>Australis Seafoods S.A.</t>
  </si>
  <si>
    <t>Automovilismo Y Turismo S.A.</t>
  </si>
  <si>
    <t>Azul Azul S.A.</t>
  </si>
  <si>
    <t>Banmedica S.A.</t>
  </si>
  <si>
    <t>Besalco S.A.</t>
  </si>
  <si>
    <t>Blanco Y Negro S.A.</t>
  </si>
  <si>
    <t>Blumar S.A.</t>
  </si>
  <si>
    <t>Cap S.A.</t>
  </si>
  <si>
    <t>Carozzi S.A.</t>
  </si>
  <si>
    <t>Cem S.A.</t>
  </si>
  <si>
    <t>Cemento Polpaico S.A.</t>
  </si>
  <si>
    <t>Cementos Bio Bio S.A.</t>
  </si>
  <si>
    <t>Cencosud S.A.</t>
  </si>
  <si>
    <t>Cencosud Shopping S.A.</t>
  </si>
  <si>
    <t>Cge Gas Natural S.A.</t>
  </si>
  <si>
    <t>Cintac S.A.</t>
  </si>
  <si>
    <t>Clinica Las Condes S.A.</t>
  </si>
  <si>
    <t>Club De Polo Y Equitacion San Cristobal S.A.</t>
  </si>
  <si>
    <t>Club Español De Valparaiso S.A.</t>
  </si>
  <si>
    <t>Coca Cola Embonor S.A.</t>
  </si>
  <si>
    <t>Colbun S.A.</t>
  </si>
  <si>
    <t>Colegio Britanico St. Margaret</t>
  </si>
  <si>
    <t>Colegio La Maisonnette S.A.</t>
  </si>
  <si>
    <t>Compañia Agropecuaria Copeval S.A.</t>
  </si>
  <si>
    <t>Compañia Cervecerias Unidas S.A.</t>
  </si>
  <si>
    <t>Compañia Chilena De Fosforos S.A.</t>
  </si>
  <si>
    <t>Compañia Electrica Del Litoral S.A.</t>
  </si>
  <si>
    <t>Compañia Electro Metalurgica S.A.</t>
  </si>
  <si>
    <t>Compañia General De Electricidad S.A.</t>
  </si>
  <si>
    <t>Compañia Industrial El Volcan S.A.</t>
  </si>
  <si>
    <t>Compañia Maritima Chilena S.A.</t>
  </si>
  <si>
    <t>Compañia Pesquera Camanchaca S.A.</t>
  </si>
  <si>
    <t>Compañia Sud Americana De Vapores S.A.</t>
  </si>
  <si>
    <t>Compañias Cic S.A.</t>
  </si>
  <si>
    <t>Costa Verde Aeronautica S.A.</t>
  </si>
  <si>
    <t>Cristalerias De Chile S.A.</t>
  </si>
  <si>
    <t>Cruzados S.A.D.P.</t>
  </si>
  <si>
    <t>Electrica Puntilla S.A.</t>
  </si>
  <si>
    <t>Electrolux De Chile S.A.</t>
  </si>
  <si>
    <t>Embotelladora Andina S.A.</t>
  </si>
  <si>
    <t>Emp. De Serv. Sanitarios De Los Lagos S.A.</t>
  </si>
  <si>
    <t>Empresa Const Moller Y Perez Cotapos S.A.</t>
  </si>
  <si>
    <t>Empresa Electrica De Magallanes S.A.</t>
  </si>
  <si>
    <t>Empresa Electrica Pehuenche S.A.</t>
  </si>
  <si>
    <t>Empresa Nacional De Telecomunicaciones S.A.</t>
  </si>
  <si>
    <t>Empresa Pesquera Eperva S.A.</t>
  </si>
  <si>
    <t>Empresas Aquachile S.A.</t>
  </si>
  <si>
    <t>Empresas Cabo De Hornos S.A.</t>
  </si>
  <si>
    <t>Empresas Cmpc S.A.</t>
  </si>
  <si>
    <t>Empresas Copec S.A.</t>
  </si>
  <si>
    <t>Empresas Hites S.A.</t>
  </si>
  <si>
    <t>Empresas Iansa S.A.</t>
  </si>
  <si>
    <t>Empresas La Polar S.A.</t>
  </si>
  <si>
    <t>Empresas Lipigas S.A.</t>
  </si>
  <si>
    <t>Empresas Tricot S.A.</t>
  </si>
  <si>
    <t>Enaex S.A.</t>
  </si>
  <si>
    <t>Enel Americas S.A.</t>
  </si>
  <si>
    <t>Enel Chile S.A.</t>
  </si>
  <si>
    <t>Enel Distribucion Chile S.A.</t>
  </si>
  <si>
    <t>Enel Generacion Chile S.A.</t>
  </si>
  <si>
    <t>Energia De Casablanca S.A.</t>
  </si>
  <si>
    <t>Energia Latina S.A.</t>
  </si>
  <si>
    <t>Engie Energia Chile S.A.</t>
  </si>
  <si>
    <t>Enjoy S.A.</t>
  </si>
  <si>
    <t>Envases Del Pacifico S.A.</t>
  </si>
  <si>
    <t>Essbio S.A.</t>
  </si>
  <si>
    <t>Estab Industriales Quimicos Oxiquim S.A.</t>
  </si>
  <si>
    <t>Esval S.A.</t>
  </si>
  <si>
    <t>Falabella S.A.</t>
  </si>
  <si>
    <t>Feria De Osorno S.A.</t>
  </si>
  <si>
    <t>Ferrocarril Del Pacifico S.A.</t>
  </si>
  <si>
    <t>Forus S.A.</t>
  </si>
  <si>
    <t>Fruticola Viconto S.A.</t>
  </si>
  <si>
    <t>Gasco S.A.</t>
  </si>
  <si>
    <t>Grupo Empresas Navieras S.A.</t>
  </si>
  <si>
    <t>Grupo Security S.A.</t>
  </si>
  <si>
    <t>Hipermarc S.A.</t>
  </si>
  <si>
    <t>Hortifrut S.A.</t>
  </si>
  <si>
    <t>Infodema S. A.</t>
  </si>
  <si>
    <t>Ingevec S.A.</t>
  </si>
  <si>
    <t>Inmob. Central De Estacionamientos Agustinas S.A.</t>
  </si>
  <si>
    <t>Inmobiliaria Club De Campo S.A.</t>
  </si>
  <si>
    <t>Inmobiliaria Manquehue S.A.</t>
  </si>
  <si>
    <t>Inmobiliaria San Patricio S.A.</t>
  </si>
  <si>
    <t>Inmobiliaria Sixterra S.A.</t>
  </si>
  <si>
    <t>Inmobiliaria Stadio Italiano S.A.</t>
  </si>
  <si>
    <t>Inmobiliaria Yugoslava Sociedad Anonima</t>
  </si>
  <si>
    <t>Instituto De Diagnostico S.A.</t>
  </si>
  <si>
    <t>Invermar S.A.</t>
  </si>
  <si>
    <t>Invernova S.A.</t>
  </si>
  <si>
    <t>Inversiones Agricolas Y Comerciales S.A.</t>
  </si>
  <si>
    <t>Inversiones Siemel S.A.</t>
  </si>
  <si>
    <t>Inversiones Union Española S.A.</t>
  </si>
  <si>
    <t>Invexans S.A.</t>
  </si>
  <si>
    <t>Ipal S.A.</t>
  </si>
  <si>
    <t>Latam Airlines Group S.A.</t>
  </si>
  <si>
    <t>Marbella Country Club S.A.</t>
  </si>
  <si>
    <t>Masisa S.A.</t>
  </si>
  <si>
    <t>Melon S.A.</t>
  </si>
  <si>
    <t>Molibdenos Y Metales S. A.</t>
  </si>
  <si>
    <t>Morgan Stanley</t>
  </si>
  <si>
    <t>Muelles De Penco S.A.</t>
  </si>
  <si>
    <t>Multiexport Foods S.A.</t>
  </si>
  <si>
    <t>Nibsa S.A.</t>
  </si>
  <si>
    <t>Nitratos De Chile S.A.</t>
  </si>
  <si>
    <t>Old Grangonian Club S.A.</t>
  </si>
  <si>
    <t>Parque Arauco S.A.</t>
  </si>
  <si>
    <t>Paz Corp S.A.</t>
  </si>
  <si>
    <t>Peruvian Precious Metals Corp</t>
  </si>
  <si>
    <t>Plaza S.A.</t>
  </si>
  <si>
    <t>Prince Of Wales Country Club S.A. Inmobiliaria</t>
  </si>
  <si>
    <t>Puerto Ventanas S.A.</t>
  </si>
  <si>
    <t>Puertos Y Logistica S.A.</t>
  </si>
  <si>
    <t>Quilicura S.A.</t>
  </si>
  <si>
    <t>Rebrisa S.A.</t>
  </si>
  <si>
    <t>Ripley Corp S.A.</t>
  </si>
  <si>
    <t>S. A. Inmobiliaria Sport Francais</t>
  </si>
  <si>
    <t>Salfacorp S.A.</t>
  </si>
  <si>
    <t>Salmones Camanchaca S.A.</t>
  </si>
  <si>
    <t>Santana S.A.</t>
  </si>
  <si>
    <t>Schwager Energy S.A.</t>
  </si>
  <si>
    <t>Smu S.A.</t>
  </si>
  <si>
    <t>Soc. Anonima De Deportes, Club De Golf Santiago</t>
  </si>
  <si>
    <t>Soc. De Canalistas La Foresta De Apoquindo S.A.</t>
  </si>
  <si>
    <t>Sociedad Agricola La Rosa Sofruco S.A.</t>
  </si>
  <si>
    <t>Sociedad Anonima Viña Santa Rita</t>
  </si>
  <si>
    <t>AESGENER</t>
  </si>
  <si>
    <t>AGUNSA</t>
  </si>
  <si>
    <t>ANASAC</t>
  </si>
  <si>
    <t>AGUAS-A</t>
  </si>
  <si>
    <t>ANDACOR</t>
  </si>
  <si>
    <t>AUSTRALIS</t>
  </si>
  <si>
    <t>ATSA</t>
  </si>
  <si>
    <t>AZUL AZUL</t>
  </si>
  <si>
    <t>BANMEDICA</t>
  </si>
  <si>
    <t>BESALCO</t>
  </si>
  <si>
    <t>COLO COLO</t>
  </si>
  <si>
    <t>BLUMAR</t>
  </si>
  <si>
    <t>CAP</t>
  </si>
  <si>
    <t>CAROZZI</t>
  </si>
  <si>
    <t>CEM</t>
  </si>
  <si>
    <t>POLPAICO</t>
  </si>
  <si>
    <t>CEMENTOS</t>
  </si>
  <si>
    <t>CENCOSUD</t>
  </si>
  <si>
    <t>CENCOSHOPP</t>
  </si>
  <si>
    <t>CGEGAS</t>
  </si>
  <si>
    <t>CINTAC</t>
  </si>
  <si>
    <t>LAS CONDES</t>
  </si>
  <si>
    <t>POLO</t>
  </si>
  <si>
    <t>ESPANOLVAL</t>
  </si>
  <si>
    <t>EMBONOR-B</t>
  </si>
  <si>
    <t>COLBUN</t>
  </si>
  <si>
    <t>MARGARET'S</t>
  </si>
  <si>
    <t>MAISONNETT</t>
  </si>
  <si>
    <t>COPEVAL</t>
  </si>
  <si>
    <t>CCU</t>
  </si>
  <si>
    <t>FOSFOROS</t>
  </si>
  <si>
    <t>LITORAL</t>
  </si>
  <si>
    <t>ELECMETAL</t>
  </si>
  <si>
    <t>CGE</t>
  </si>
  <si>
    <t>VOLCAN</t>
  </si>
  <si>
    <t>INTEROCEAN</t>
  </si>
  <si>
    <t>CAMANCHACA</t>
  </si>
  <si>
    <t>VAPORES</t>
  </si>
  <si>
    <t>CIC</t>
  </si>
  <si>
    <t>CVA</t>
  </si>
  <si>
    <t>CRISTALES</t>
  </si>
  <si>
    <t>CRUZADOS</t>
  </si>
  <si>
    <t>PUNTILLA</t>
  </si>
  <si>
    <t>ELUXSA</t>
  </si>
  <si>
    <t>ANDINA-B</t>
  </si>
  <si>
    <t>ESSAL-B</t>
  </si>
  <si>
    <t>MOLLER</t>
  </si>
  <si>
    <t>EDELMAG</t>
  </si>
  <si>
    <t>PEHUENCHE</t>
  </si>
  <si>
    <t>ENTEL</t>
  </si>
  <si>
    <t>EPERVA</t>
  </si>
  <si>
    <t>AQUACHILE</t>
  </si>
  <si>
    <t>HORNOS</t>
  </si>
  <si>
    <t>CMPC</t>
  </si>
  <si>
    <t>COPEC</t>
  </si>
  <si>
    <t>HITES</t>
  </si>
  <si>
    <t>IANSA</t>
  </si>
  <si>
    <t>NUEVAPOLAR</t>
  </si>
  <si>
    <t>LIPIGAS</t>
  </si>
  <si>
    <t>TRICOT</t>
  </si>
  <si>
    <t>ENAEX</t>
  </si>
  <si>
    <t>ENELAM</t>
  </si>
  <si>
    <t>ENELCHILE</t>
  </si>
  <si>
    <t>ENELDXCH</t>
  </si>
  <si>
    <t>ENELGXCH</t>
  </si>
  <si>
    <t>CASABLANCA</t>
  </si>
  <si>
    <t>ENLASA</t>
  </si>
  <si>
    <t>ECL</t>
  </si>
  <si>
    <t>Enjoy</t>
  </si>
  <si>
    <t>EDELPA</t>
  </si>
  <si>
    <t>ESSBIO-C</t>
  </si>
  <si>
    <t>OXIQUIM</t>
  </si>
  <si>
    <t>ESVAL-C</t>
  </si>
  <si>
    <t>FALABELLA</t>
  </si>
  <si>
    <t>FERIAOSOR</t>
  </si>
  <si>
    <t>FEPASA</t>
  </si>
  <si>
    <t>FORUS</t>
  </si>
  <si>
    <t>VICONTO</t>
  </si>
  <si>
    <t>GASCO</t>
  </si>
  <si>
    <t>NAVIERA</t>
  </si>
  <si>
    <t>SECURITY</t>
  </si>
  <si>
    <t>HIPERMARC</t>
  </si>
  <si>
    <t>HF</t>
  </si>
  <si>
    <t>INFODEMA</t>
  </si>
  <si>
    <t>INGEVEC</t>
  </si>
  <si>
    <t>ESTACIONAM</t>
  </si>
  <si>
    <t>CLUBCAMPO</t>
  </si>
  <si>
    <t>MANQUEHUE</t>
  </si>
  <si>
    <t>ISANPA</t>
  </si>
  <si>
    <t>SIXTERRA</t>
  </si>
  <si>
    <t>STADITALIA</t>
  </si>
  <si>
    <t>YUGOSLAVA</t>
  </si>
  <si>
    <t>INDISA</t>
  </si>
  <si>
    <t>INVERMAR</t>
  </si>
  <si>
    <t>INVERNOVA</t>
  </si>
  <si>
    <t>IACSA</t>
  </si>
  <si>
    <t>SIEMEL</t>
  </si>
  <si>
    <t>INVIESPA</t>
  </si>
  <si>
    <t>INVEXANS</t>
  </si>
  <si>
    <t>IPAL</t>
  </si>
  <si>
    <t>LTM</t>
  </si>
  <si>
    <t>MARBELLACC</t>
  </si>
  <si>
    <t>MASISA</t>
  </si>
  <si>
    <t>MELON</t>
  </si>
  <si>
    <t>MOLYMET</t>
  </si>
  <si>
    <t>MS</t>
  </si>
  <si>
    <t>MUELLES</t>
  </si>
  <si>
    <t>MULTIFOODS</t>
  </si>
  <si>
    <t>NIBSA</t>
  </si>
  <si>
    <t>NITRATOS</t>
  </si>
  <si>
    <t>OLDBOYS</t>
  </si>
  <si>
    <t>PARAUCO</t>
  </si>
  <si>
    <t>PAZ</t>
  </si>
  <si>
    <t>PPXCL</t>
  </si>
  <si>
    <t>MALLPLAZA</t>
  </si>
  <si>
    <t>COUNTRY-A</t>
  </si>
  <si>
    <t>VENTANAS</t>
  </si>
  <si>
    <t>PUERTO</t>
  </si>
  <si>
    <t>QUILICURA</t>
  </si>
  <si>
    <t>REBRISA-B</t>
  </si>
  <si>
    <t>RIPLEY</t>
  </si>
  <si>
    <t>SPORTFRAN</t>
  </si>
  <si>
    <t>SALFACORP</t>
  </si>
  <si>
    <t>SALMOCAM</t>
  </si>
  <si>
    <t>SANTANA</t>
  </si>
  <si>
    <t>SCHWAGER</t>
  </si>
  <si>
    <t>SMU</t>
  </si>
  <si>
    <t>GOLF</t>
  </si>
  <si>
    <t>CANALISTAS</t>
  </si>
  <si>
    <t>SOFRUCO</t>
  </si>
  <si>
    <t>SANTA RITA</t>
  </si>
  <si>
    <t>INMOBVINA</t>
  </si>
  <si>
    <t>COLOSO</t>
  </si>
  <si>
    <t>PUCOBRE</t>
  </si>
  <si>
    <t>SQM-B</t>
  </si>
  <si>
    <t>SOCOVESA</t>
  </si>
  <si>
    <t>SONDA</t>
  </si>
  <si>
    <t>SOPROCAL</t>
  </si>
  <si>
    <t>SOQUICOM</t>
  </si>
  <si>
    <t>CTC</t>
  </si>
  <si>
    <t>UNION GOLF</t>
  </si>
  <si>
    <t>CLUBUNION</t>
  </si>
  <si>
    <t>SPORTING</t>
  </si>
  <si>
    <t>CONCHATORO</t>
  </si>
  <si>
    <t>VSPT</t>
  </si>
  <si>
    <t>EMILIANA</t>
  </si>
  <si>
    <t>VCMAC1</t>
  </si>
  <si>
    <t>WATTS</t>
  </si>
  <si>
    <t>ZOFRI</t>
  </si>
  <si>
    <t>Sociedad Inmobiliaria Viña Del Mar S.A.</t>
  </si>
  <si>
    <t>Sociedad Pesquera Coloso S.A.</t>
  </si>
  <si>
    <t>Sociedad Punta Del Cobre S.A.</t>
  </si>
  <si>
    <t>Sociedad Quimica Y Minera De Chile S.A.</t>
  </si>
  <si>
    <t>Socovesa S.A.</t>
  </si>
  <si>
    <t>Sonda S.A.</t>
  </si>
  <si>
    <t>Soprocal Calerias E Industrias S.A.</t>
  </si>
  <si>
    <t>Soquimich Comercial S.A.</t>
  </si>
  <si>
    <t>Telefonica Chile S.A.</t>
  </si>
  <si>
    <t>Union El Golf S.A.</t>
  </si>
  <si>
    <t>Union Inmobiliaria S.A.</t>
  </si>
  <si>
    <t>Valparaiso Sporting Club S.A.</t>
  </si>
  <si>
    <t>Viña Concha Y Toro S.A.</t>
  </si>
  <si>
    <t>Viña San Pedro Tarapaca S.A.</t>
  </si>
  <si>
    <t>Viñedos Emiliana S.A.</t>
  </si>
  <si>
    <t>Volcan Compania Minera S.A.A., Clase B</t>
  </si>
  <si>
    <t>Watts S.A.</t>
  </si>
  <si>
    <t>Zona Franca De Iquique S.A.</t>
  </si>
  <si>
    <t>Fecha</t>
  </si>
  <si>
    <t>Fecha de Preferencia</t>
  </si>
  <si>
    <t>Moneda</t>
  </si>
  <si>
    <t>Unidades</t>
  </si>
  <si>
    <t>ESTADO DE RESULTADO | EMPRESAS NO FINANCIERAS</t>
  </si>
  <si>
    <t>AFPCAPITAL&lt;XSGO&gt;</t>
  </si>
  <si>
    <t>CUPRUM&lt;XSGO&gt;</t>
  </si>
  <si>
    <t>HABITAT&lt;XSGO&gt;</t>
  </si>
  <si>
    <t>PLANVITAL&lt;XSGO&gt;</t>
  </si>
  <si>
    <t>PROVIDA&lt;XSGO&gt;</t>
  </si>
  <si>
    <t>AESGENER&lt;XSGO&gt;</t>
  </si>
  <si>
    <t>AGUNSA&lt;XSGO&gt;</t>
  </si>
  <si>
    <t>ANASAC&lt;XSGO&gt;</t>
  </si>
  <si>
    <t>AGUAS-A&lt;XSGO&gt;</t>
  </si>
  <si>
    <t>AGUAS-B&lt;XSGO&gt;</t>
  </si>
  <si>
    <t>ALMENDRAL&lt;XSGO&gt;</t>
  </si>
  <si>
    <t>ANDACOR&lt;XSGO&gt;</t>
  </si>
  <si>
    <t>ANTARCHILE&lt;XSGO&gt;</t>
  </si>
  <si>
    <t>AUSTRALIS&lt;XSGO&gt;</t>
  </si>
  <si>
    <t>ATSA&lt;XSGO&gt;</t>
  </si>
  <si>
    <t>AXXION&lt;XSGO&gt;</t>
  </si>
  <si>
    <t>AZUL AZUL&lt;XSGO&gt;</t>
  </si>
  <si>
    <t>CHILE&lt;XSGO&gt;</t>
  </si>
  <si>
    <t>BCI&lt;XSGO&gt;</t>
  </si>
  <si>
    <t>BINT&lt;XSGO&gt;</t>
  </si>
  <si>
    <t>ITAUCORP&lt;XSGO&gt;</t>
  </si>
  <si>
    <t>BSANTANDER&lt;XSGO&gt;</t>
  </si>
  <si>
    <t>BANMEDICA&lt;XSGO&gt;</t>
  </si>
  <si>
    <t>BANVIDA&lt;XSGO&gt;</t>
  </si>
  <si>
    <t>BESALCO&lt;XSGO&gt;</t>
  </si>
  <si>
    <t>BETLAN DOS&lt;XSGO&gt;</t>
  </si>
  <si>
    <t>BICECORP&lt;XSGO&gt;</t>
  </si>
  <si>
    <t>COLO COLO&lt;XSGO&gt;</t>
  </si>
  <si>
    <t>BLUMAR&lt;XSGO&gt;</t>
  </si>
  <si>
    <t>BOLSASTGO&lt;XSGO&gt;</t>
  </si>
  <si>
    <t>CAP&lt;XSGO&gt;</t>
  </si>
  <si>
    <t>CAROZZI&lt;XSGO&gt;</t>
  </si>
  <si>
    <t>CEM&lt;XSGO&gt;</t>
  </si>
  <si>
    <t>POLPAICO&lt;XSGO&gt;</t>
  </si>
  <si>
    <t>CEMENTOS&lt;XSGO&gt;</t>
  </si>
  <si>
    <t>CENCOSUD&lt;XSGO&gt;</t>
  </si>
  <si>
    <t>CENCOSHOPP&lt;XSGO&gt;</t>
  </si>
  <si>
    <t>CGEGAS&lt;XSGO&gt;</t>
  </si>
  <si>
    <t>CONSOGRAL&lt;XSGO&gt;</t>
  </si>
  <si>
    <t>CINTAC&lt;XSGO&gt;</t>
  </si>
  <si>
    <t>LAS CONDES&lt;XSGO&gt;</t>
  </si>
  <si>
    <t>POLO&lt;XSGO&gt;</t>
  </si>
  <si>
    <t>ESPANOLVAL&lt;XSGO&gt;</t>
  </si>
  <si>
    <t>HIPICO&lt;XSGO&gt;</t>
  </si>
  <si>
    <t>EMBONOR-A&lt;XSGO&gt;</t>
  </si>
  <si>
    <t>EMBONOR-B&lt;XSGO&gt;</t>
  </si>
  <si>
    <t>COLBUN&lt;XSGO&gt;</t>
  </si>
  <si>
    <t>MARGARET'S&lt;XSGO&gt;</t>
  </si>
  <si>
    <t>MAISONNETT&lt;XSGO&gt;</t>
  </si>
  <si>
    <t>UNESPA&lt;XSGO&gt;</t>
  </si>
  <si>
    <t>COPEVAL&lt;XSGO&gt;</t>
  </si>
  <si>
    <t>CCU&lt;XSGO&gt;</t>
  </si>
  <si>
    <t>FOSFOROS&lt;XSGO&gt;</t>
  </si>
  <si>
    <t>ESPANOLA&lt;XSGO&gt;</t>
  </si>
  <si>
    <t>LITORAL&lt;XSGO&gt;</t>
  </si>
  <si>
    <t>ELECMETAL&lt;XSGO&gt;</t>
  </si>
  <si>
    <t>CGE&lt;XSGO&gt;</t>
  </si>
  <si>
    <t>VOLCAN&lt;XSGO&gt;</t>
  </si>
  <si>
    <t>INTEROCEAN&lt;XSGO&gt;</t>
  </si>
  <si>
    <t>CAMANCHACA&lt;XSGO&gt;</t>
  </si>
  <si>
    <t>VAPORES&lt;XSGO&gt;</t>
  </si>
  <si>
    <t>CIC&lt;XSGO&gt;</t>
  </si>
  <si>
    <t>CVA&lt;XSGO&gt;</t>
  </si>
  <si>
    <t>CRISTALES&lt;XSGO&gt;</t>
  </si>
  <si>
    <t>CRUZADOS&lt;XSGO&gt;</t>
  </si>
  <si>
    <t>DUNCANFOX&lt;XSGO&gt;</t>
  </si>
  <si>
    <t>EISA&lt;XSGO&gt;</t>
  </si>
  <si>
    <t>PUNTILLA&lt;XSGO&gt;</t>
  </si>
  <si>
    <t>ELUXSA&lt;XSGO&gt;</t>
  </si>
  <si>
    <t>ANDINA-A&lt;XSGO&gt;</t>
  </si>
  <si>
    <t>ANDINA-B&lt;XSGO&gt;</t>
  </si>
  <si>
    <t>ESSAL-A&lt;XSGO&gt;</t>
  </si>
  <si>
    <t>ESSAL-B&lt;XSGO&gt;</t>
  </si>
  <si>
    <t>MOLLER&lt;XSGO&gt;</t>
  </si>
  <si>
    <t>EDELMAG&lt;XSGO&gt;</t>
  </si>
  <si>
    <t>PEHUENCHE&lt;XSGO&gt;</t>
  </si>
  <si>
    <t>ENTEL&lt;XSGO&gt;</t>
  </si>
  <si>
    <t>EPERVA&lt;XSGO&gt;</t>
  </si>
  <si>
    <t>AQUACHILE&lt;XSGO&gt;</t>
  </si>
  <si>
    <t>HORNOS&lt;XSGO&gt;</t>
  </si>
  <si>
    <t>CMPC&lt;XSGO&gt;</t>
  </si>
  <si>
    <t>COPEC&lt;XSGO&gt;</t>
  </si>
  <si>
    <t>HITES&lt;XSGO&gt;</t>
  </si>
  <si>
    <t>IANSA&lt;XSGO&gt;</t>
  </si>
  <si>
    <t>NUEVAPOLAR&lt;XSGO&gt;</t>
  </si>
  <si>
    <t>LIPIGAS&lt;XSGO&gt;</t>
  </si>
  <si>
    <t>TRICOT&lt;XSGO&gt;</t>
  </si>
  <si>
    <t>ENAEX&lt;XSGO&gt;</t>
  </si>
  <si>
    <t>ENELAM&lt;XSGO&gt;</t>
  </si>
  <si>
    <t>ENELCHILE&lt;XSGO&gt;</t>
  </si>
  <si>
    <t>ENELDXCH&lt;XSGO&gt;</t>
  </si>
  <si>
    <t>ENELGXCH&lt;XSGO&gt;</t>
  </si>
  <si>
    <t>CASABLANCA&lt;XSGO&gt;</t>
  </si>
  <si>
    <t>ENLASA&lt;XSGO&gt;</t>
  </si>
  <si>
    <t>ECL&lt;XSGO&gt;</t>
  </si>
  <si>
    <t>Enjoy&lt;XSGO&gt;</t>
  </si>
  <si>
    <t>EDELPA&lt;XSGO&gt;</t>
  </si>
  <si>
    <t>ESSBIO-A&lt;XSGO&gt;</t>
  </si>
  <si>
    <t>ESSBIO-B&lt;XSGO&gt;</t>
  </si>
  <si>
    <t>ESSBIO-C&lt;XSGO&gt;</t>
  </si>
  <si>
    <t>OXIQUIM&lt;XSGO&gt;</t>
  </si>
  <si>
    <t>ESVAL-A&lt;XSGO&gt;</t>
  </si>
  <si>
    <t>ESVAL-B&lt;XSGO&gt;</t>
  </si>
  <si>
    <t>ESVAL-C&lt;XSGO&gt;</t>
  </si>
  <si>
    <t>FALABELLA&lt;XSGO&gt;</t>
  </si>
  <si>
    <t>FERIAOSOR&lt;XSGO&gt;</t>
  </si>
  <si>
    <t>FEPASA&lt;XSGO&gt;</t>
  </si>
  <si>
    <t>PASUR&lt;XSGO&gt;</t>
  </si>
  <si>
    <t>FORUS&lt;XSGO&gt;</t>
  </si>
  <si>
    <t>VICONTO&lt;XSGO&gt;</t>
  </si>
  <si>
    <t>GASCO&lt;XSGO&gt;</t>
  </si>
  <si>
    <t>GRANADILLA&lt;XSGO&gt;</t>
  </si>
  <si>
    <t>NAVIERA&lt;XSGO&gt;</t>
  </si>
  <si>
    <t>SECURITY&lt;XSGO&gt;</t>
  </si>
  <si>
    <t>HIPERMARC&lt;XSGO&gt;</t>
  </si>
  <si>
    <t>HF&lt;XSGO&gt;</t>
  </si>
  <si>
    <t>HWM&lt;XSGO&gt;</t>
  </si>
  <si>
    <t>INFODEMA&lt;XSGO&gt;</t>
  </si>
  <si>
    <t>INGEVEC&lt;XSGO&gt;</t>
  </si>
  <si>
    <t>ESTACIONAM&lt;XSGO&gt;</t>
  </si>
  <si>
    <t>CLUBCAMPO&lt;XSGO&gt;</t>
  </si>
  <si>
    <t>MANQUEHUE&lt;XSGO&gt;</t>
  </si>
  <si>
    <t>ISANPA&lt;XSGO&gt;</t>
  </si>
  <si>
    <t>SIXTERRA&lt;XSGO&gt;</t>
  </si>
  <si>
    <t>STADITALIA&lt;XSGO&gt;</t>
  </si>
  <si>
    <t>YUGOSLAVA&lt;XSGO&gt;</t>
  </si>
  <si>
    <t>INDISA&lt;XSGO&gt;</t>
  </si>
  <si>
    <t>INTASA&lt;XSGO&gt;</t>
  </si>
  <si>
    <t>INVERCAP&lt;XSGO&gt;</t>
  </si>
  <si>
    <t>INVERMAR&lt;XSGO&gt;</t>
  </si>
  <si>
    <t>INVERNOVA&lt;XSGO&gt;</t>
  </si>
  <si>
    <t>IACSA&lt;XSGO&gt;</t>
  </si>
  <si>
    <t>IAM&lt;XSGO&gt;</t>
  </si>
  <si>
    <t>COVADONGA&lt;XSGO&gt;</t>
  </si>
  <si>
    <t>ILC&lt;XSGO&gt;</t>
  </si>
  <si>
    <t>NUEVAREG&lt;XSGO&gt;</t>
  </si>
  <si>
    <t>SIEMEL&lt;XSGO&gt;</t>
  </si>
  <si>
    <t>TRICAHUE&lt;XSGO&gt;</t>
  </si>
  <si>
    <t>INVIESPA&lt;XSGO&gt;</t>
  </si>
  <si>
    <t>INVERFOODS&lt;XSGO&gt;</t>
  </si>
  <si>
    <t>INVEXANS&lt;XSGO&gt;</t>
  </si>
  <si>
    <t>IPAL&lt;XSGO&gt;</t>
  </si>
  <si>
    <t>LTM&lt;XSGO&gt;</t>
  </si>
  <si>
    <t>MARBELLACC&lt;XSGO&gt;</t>
  </si>
  <si>
    <t>MARINSA&lt;XSGO&gt;</t>
  </si>
  <si>
    <t>MASISA&lt;XSGO&gt;</t>
  </si>
  <si>
    <t>MELON&lt;XSGO&gt;</t>
  </si>
  <si>
    <t>MINERA&lt;XSGO&gt;</t>
  </si>
  <si>
    <t>MOLYMET&lt;XSGO&gt;</t>
  </si>
  <si>
    <t>MS&lt;XSGO&gt;</t>
  </si>
  <si>
    <t>MUELLES&lt;XSGO&gt;</t>
  </si>
  <si>
    <t>MULTIFOODS&lt;XSGO&gt;</t>
  </si>
  <si>
    <t>NAVARINO&lt;XSGO&gt;</t>
  </si>
  <si>
    <t>NIBSA&lt;XSGO&gt;</t>
  </si>
  <si>
    <t>NITRATOS&lt;XSGO&gt;</t>
  </si>
  <si>
    <t>NORTEGRAN&lt;XSGO&gt;</t>
  </si>
  <si>
    <t>OLDBOYS&lt;XSGO&gt;</t>
  </si>
  <si>
    <t>PARAUCO&lt;XSGO&gt;</t>
  </si>
  <si>
    <t>PAZ&lt;XSGO&gt;</t>
  </si>
  <si>
    <t>PPXCL&lt;XSGO&gt;</t>
  </si>
  <si>
    <t>MALLPLAZA&lt;XSGO&gt;</t>
  </si>
  <si>
    <t>FROWARD&lt;XSGO&gt;</t>
  </si>
  <si>
    <t>POTASIOS-A&lt;XSGO&gt;</t>
  </si>
  <si>
    <t>POTASIOS-B&lt;XSGO&gt;</t>
  </si>
  <si>
    <t>COUNTRY-A&lt;XSGO&gt;</t>
  </si>
  <si>
    <t>COUNTRY-B&lt;XSGO&gt;</t>
  </si>
  <si>
    <t>COUNTRY-P&lt;XSGO&gt;</t>
  </si>
  <si>
    <t>VENTANAS&lt;XSGO&gt;</t>
  </si>
  <si>
    <t>PUERTO&lt;XSGO&gt;</t>
  </si>
  <si>
    <t>QUEMCHI&lt;XSGO&gt;</t>
  </si>
  <si>
    <t>QUILICURA&lt;XSGO&gt;</t>
  </si>
  <si>
    <t>QUINENCO&lt;XSGO&gt;</t>
  </si>
  <si>
    <t>RTX&lt;XSGO&gt;</t>
  </si>
  <si>
    <t>REBRISA-A&lt;XSGO&gt;</t>
  </si>
  <si>
    <t>REBRISA-B&lt;XSGO&gt;</t>
  </si>
  <si>
    <t>RIPLEY&lt;XSGO&gt;</t>
  </si>
  <si>
    <t>SPORTFRAN&lt;XSGO&gt;</t>
  </si>
  <si>
    <t>SALFACORP&lt;XSGO&gt;</t>
  </si>
  <si>
    <t>SALMOCAM&lt;XSGO&gt;</t>
  </si>
  <si>
    <t>SANTANA&lt;XSGO&gt;</t>
  </si>
  <si>
    <t>SCHWAGER&lt;XSGO&gt;</t>
  </si>
  <si>
    <t>SCOTIABKCL&lt;XSGO&gt;</t>
  </si>
  <si>
    <t>PREVISION&lt;XSGO&gt;</t>
  </si>
  <si>
    <t>SK&lt;XSGO&gt;</t>
  </si>
  <si>
    <t>SIPSA&lt;XSGO&gt;</t>
  </si>
  <si>
    <t>SMU&lt;XSGO&gt;</t>
  </si>
  <si>
    <t>GOLF&lt;XSGO&gt;</t>
  </si>
  <si>
    <t>CANALISTAS&lt;XSGO&gt;</t>
  </si>
  <si>
    <t>SOFRUCO&lt;XSGO&gt;</t>
  </si>
  <si>
    <t>SANTA RITA&lt;XSGO&gt;</t>
  </si>
  <si>
    <t>CAMPOS&lt;XSGO&gt;</t>
  </si>
  <si>
    <t>ORO BLANCO&lt;XSGO&gt;</t>
  </si>
  <si>
    <t>CALICHERAA&lt;XSGO&gt;</t>
  </si>
  <si>
    <t>CALICHERAB&lt;XSGO&gt;</t>
  </si>
  <si>
    <t>HIPODROMOA&lt;XSGO&gt;</t>
  </si>
  <si>
    <t>HIPODROMOB&lt;XSGO&gt;</t>
  </si>
  <si>
    <t>INMOBVINA&lt;XSGO&gt;</t>
  </si>
  <si>
    <t>SMSAAM&lt;XSGO&gt;</t>
  </si>
  <si>
    <t>COLOSO&lt;XSGO&gt;</t>
  </si>
  <si>
    <t>PUCOBRE&lt;XSGO&gt;</t>
  </si>
  <si>
    <t>SQM-A&lt;XSGO&gt;</t>
  </si>
  <si>
    <t>SQM-B&lt;XSGO&gt;</t>
  </si>
  <si>
    <t>SOCOVESA&lt;XSGO&gt;</t>
  </si>
  <si>
    <t>SONDA&lt;XSGO&gt;</t>
  </si>
  <si>
    <t>SOPROCAL&lt;XSGO&gt;</t>
  </si>
  <si>
    <t>SOQUICOM&lt;XSGO&gt;</t>
  </si>
  <si>
    <t>CTC&lt;XSGO&gt;</t>
  </si>
  <si>
    <t>UNION GOLF&lt;XSGO&gt;</t>
  </si>
  <si>
    <t>CLUBUNION&lt;XSGO&gt;</t>
  </si>
  <si>
    <t>SPORTING&lt;XSGO&gt;</t>
  </si>
  <si>
    <t>CONCHATORO&lt;XSGO&gt;</t>
  </si>
  <si>
    <t>VSPT&lt;XSGO&gt;</t>
  </si>
  <si>
    <t>EMILIANA&lt;XSGO&gt;</t>
  </si>
  <si>
    <t>VCMBC1&lt;XSGO&gt;</t>
  </si>
  <si>
    <t>VCMAC1&lt;XSGO&gt;</t>
  </si>
  <si>
    <t>WATTS&lt;XSGO&gt;</t>
  </si>
  <si>
    <t>ZOFRI&lt;XSGO&gt;</t>
  </si>
  <si>
    <t>AFPCAPITAL</t>
  </si>
  <si>
    <t>CUPRUM</t>
  </si>
  <si>
    <t>HABITAT</t>
  </si>
  <si>
    <t>PLANVITAL</t>
  </si>
  <si>
    <t>PROVIDA</t>
  </si>
  <si>
    <t>AGUAS-B</t>
  </si>
  <si>
    <t>ALMENDRAL</t>
  </si>
  <si>
    <t>ANTARCHILE</t>
  </si>
  <si>
    <t>AXXION</t>
  </si>
  <si>
    <t>CHILE</t>
  </si>
  <si>
    <t>BCI</t>
  </si>
  <si>
    <t>BINT</t>
  </si>
  <si>
    <t>ITAUCORP</t>
  </si>
  <si>
    <t>BSANTANDER</t>
  </si>
  <si>
    <t>BANVIDA</t>
  </si>
  <si>
    <t>BETLAN DOS</t>
  </si>
  <si>
    <t>BICECORP</t>
  </si>
  <si>
    <t>BOLSASTGO</t>
  </si>
  <si>
    <t>CONSOGRAL</t>
  </si>
  <si>
    <t>HIPICO</t>
  </si>
  <si>
    <t>EMBONOR-A</t>
  </si>
  <si>
    <t>UNESPA</t>
  </si>
  <si>
    <t>ESPANOLA</t>
  </si>
  <si>
    <t>DUNCANFOX</t>
  </si>
  <si>
    <t>EISA</t>
  </si>
  <si>
    <t>ANDINA-A</t>
  </si>
  <si>
    <t>ESSAL-A</t>
  </si>
  <si>
    <t>ESSBIO-A</t>
  </si>
  <si>
    <t>ESSBIO-B</t>
  </si>
  <si>
    <t>ESVAL-A</t>
  </si>
  <si>
    <t>ESVAL-B</t>
  </si>
  <si>
    <t>PASUR</t>
  </si>
  <si>
    <t>GRANADILLA</t>
  </si>
  <si>
    <t>HWM</t>
  </si>
  <si>
    <t>INTASA</t>
  </si>
  <si>
    <t>INVERCAP</t>
  </si>
  <si>
    <t>IAM</t>
  </si>
  <si>
    <t>COVADONGA</t>
  </si>
  <si>
    <t>ILC</t>
  </si>
  <si>
    <t>NUEVAREG</t>
  </si>
  <si>
    <t>TRICAHUE</t>
  </si>
  <si>
    <t>INVERFOODS</t>
  </si>
  <si>
    <t>MARINSA</t>
  </si>
  <si>
    <t>MINERA</t>
  </si>
  <si>
    <t>NAVARINO</t>
  </si>
  <si>
    <t>NORTEGRAN</t>
  </si>
  <si>
    <t>FROWARD</t>
  </si>
  <si>
    <t>POTASIOS-A</t>
  </si>
  <si>
    <t>POTASIOS-B</t>
  </si>
  <si>
    <t>COUNTRY-B</t>
  </si>
  <si>
    <t>COUNTRY-P</t>
  </si>
  <si>
    <t>QUEMCHI</t>
  </si>
  <si>
    <t>QUINENCO</t>
  </si>
  <si>
    <t>RTX</t>
  </si>
  <si>
    <t>REBRISA-A</t>
  </si>
  <si>
    <t>SCOTIABKCL</t>
  </si>
  <si>
    <t>PREVISION</t>
  </si>
  <si>
    <t>SK</t>
  </si>
  <si>
    <t>SIPSA</t>
  </si>
  <si>
    <t>CAMPOS</t>
  </si>
  <si>
    <t>ORO BLANCO</t>
  </si>
  <si>
    <t>CALICHERAA</t>
  </si>
  <si>
    <t>CALICHERAB</t>
  </si>
  <si>
    <t>HIPODROMOA</t>
  </si>
  <si>
    <t>HIPODROMOB</t>
  </si>
  <si>
    <t>SMSAAM</t>
  </si>
  <si>
    <t>SQM-A</t>
  </si>
  <si>
    <t>VCMBC1</t>
  </si>
  <si>
    <t>A.F.P. Capital S.A.</t>
  </si>
  <si>
    <t>A.F.P. Cuprum S.A.</t>
  </si>
  <si>
    <t>A.F.P. Habitat S.A.</t>
  </si>
  <si>
    <t>A.F.P. Planvital S.A.</t>
  </si>
  <si>
    <t>A.F.P. Provida S.A.</t>
  </si>
  <si>
    <t>Almendral S.A.</t>
  </si>
  <si>
    <t>Antarchile S.A.</t>
  </si>
  <si>
    <t>Axxion S.A.</t>
  </si>
  <si>
    <t>Banco De Chile</t>
  </si>
  <si>
    <t>Banco De Credito E Inversiones</t>
  </si>
  <si>
    <t>Banco Internacional</t>
  </si>
  <si>
    <t>Banco Itau Corpbanca</t>
  </si>
  <si>
    <t>Banco Santander-Chile</t>
  </si>
  <si>
    <t>Banvida S.A.</t>
  </si>
  <si>
    <t>Betlan Dos S.A.</t>
  </si>
  <si>
    <t>Bicecorp S.A.</t>
  </si>
  <si>
    <t>Bolsa De Comercio De Santiago - Bolsa De Valores</t>
  </si>
  <si>
    <t>Chilena Consolidada Seguros Generales S.A.</t>
  </si>
  <si>
    <t>Club Hipico De Santiago S.A.</t>
  </si>
  <si>
    <t>Comp Nac. De Seguros Generales Union Española S.A.</t>
  </si>
  <si>
    <t>Compañia De Inversiones La Española S.A.</t>
  </si>
  <si>
    <t>Duncan Fox S.A.</t>
  </si>
  <si>
    <t>Echeverria, Izquierdo S.A.</t>
  </si>
  <si>
    <t>Forestal Const. Y Com. Del Pacifico Sur S.A.</t>
  </si>
  <si>
    <t>Granadilla Country Club S.A.</t>
  </si>
  <si>
    <t>Howmet Aerospace Inc.</t>
  </si>
  <si>
    <t>Intasa S.A.</t>
  </si>
  <si>
    <t>Invercap S.A.</t>
  </si>
  <si>
    <t>Inversiones Aguas Metropolitanas S.A.</t>
  </si>
  <si>
    <t>Inversiones Covadonga S.A.</t>
  </si>
  <si>
    <t>Inversiones La Construccion S.A.</t>
  </si>
  <si>
    <t>Inversiones Nueva Region S.A.</t>
  </si>
  <si>
    <t>Inversiones Tricahue S.A.</t>
  </si>
  <si>
    <t>Invertec Foods S.A.</t>
  </si>
  <si>
    <t>Maritima De Inversiones S.A.</t>
  </si>
  <si>
    <t>Minera Valparaiso S.A.</t>
  </si>
  <si>
    <t>Navarino S.A.</t>
  </si>
  <si>
    <t>Norte Grande S.A.</t>
  </si>
  <si>
    <t>Portuaria Cabo Froward S.A.</t>
  </si>
  <si>
    <t>Potasios De Chile S.A.</t>
  </si>
  <si>
    <t>Quemchi S.A.</t>
  </si>
  <si>
    <t>Quiñenco S.A.</t>
  </si>
  <si>
    <t>Raytheon Technologies Corp.</t>
  </si>
  <si>
    <t>Scotiabank Chile</t>
  </si>
  <si>
    <t>Seguros Vida Security Prevision S.A.</t>
  </si>
  <si>
    <t>Sigdo Koppers S.A.</t>
  </si>
  <si>
    <t>Sipsa Sociedad Anonima</t>
  </si>
  <si>
    <t>Sociedad De Inversiones Campos Chilenos S.A.</t>
  </si>
  <si>
    <t>Sociedad De Inversiones Oro Blanco S.A.</t>
  </si>
  <si>
    <t>Sociedad De Inversiones Pampa Calichera S.A.</t>
  </si>
  <si>
    <t>-</t>
  </si>
  <si>
    <t>Ord</t>
  </si>
  <si>
    <t>A</t>
  </si>
  <si>
    <t>B</t>
  </si>
  <si>
    <t>C</t>
  </si>
  <si>
    <t>P</t>
  </si>
  <si>
    <t>Sociedad Hipodromo Chile S.A.</t>
  </si>
  <si>
    <t>Sociedad Matriz Saam S.A.</t>
  </si>
  <si>
    <t xml:space="preserve">             NO MODIFICAR</t>
  </si>
  <si>
    <t xml:space="preserve">             DIGITE UNA FECHA. PUEDE TRABAJAR CON LA FECHA DE LA ÚLTIMO BALANCE; PARA ESO, DEJE ESTA CELDA EN BLANCO</t>
  </si>
  <si>
    <t xml:space="preserve">             SELECCIONE LA MONEDA</t>
  </si>
  <si>
    <t xml:space="preserve">             SELECCIONE LAS UNIDADES</t>
  </si>
  <si>
    <t>Empresas de electricidad, gas y agua</t>
  </si>
  <si>
    <t>Transportes, correos y almacenamiento</t>
  </si>
  <si>
    <t>Agricultura, ganadería, aprovechamiento forestal, pesca y caza</t>
  </si>
  <si>
    <t>Servicios de esparcimiento culturales y deportivos, y otros servicios recreativos</t>
  </si>
  <si>
    <t>Servicios de salud y de asistencia social</t>
  </si>
  <si>
    <t>Construcción</t>
  </si>
  <si>
    <t>Industrias manufactureras</t>
  </si>
  <si>
    <t>Comercio al por mayor</t>
  </si>
  <si>
    <t>Comercio al por menor</t>
  </si>
  <si>
    <t>Servicios inmobiliarios y de alquiler de bienes muebles e intangibles</t>
  </si>
  <si>
    <t>Servicios educativos</t>
  </si>
  <si>
    <t>Información en medios masivos</t>
  </si>
  <si>
    <t>Corporativos</t>
  </si>
  <si>
    <t>Servicios profesionales, científicos y técnicos</t>
  </si>
  <si>
    <t>Otros servicios excepto actividades gubernamentales</t>
  </si>
  <si>
    <t>Minería, explotación de canteras y extracción de petróleo y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</si>
</sst>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R$&quot;\ * #,##0.00_-;\-&quot;R$&quot;\ * #,##0.00_-;_-&quot;R$&quot;\ * &quot;-&quot;??_-;_-@_-"/>
    <numFmt numFmtId="165" formatCode="_-&quot;R$&quot;\ * #,##0_-;[Red]\-&quot;R$&quot;\ * #,##0_-;_-&quot;R$&quot;\ * &quot;-&quot;??_-;_-@_-"/>
    <numFmt numFmtId="166" formatCode="#,##0.00%;[Red]\-#,##0.00%"/>
    <numFmt numFmtId="167" formatCode="_-&quot;R$&quot;\ * #,##0.0000_-;[Red]\-&quot;R$&quot;\ * #,##0.0000_-;_-&quot;R$&quot;\ * &quot;-&quot;????_-;_-@_-"/>
    <numFmt numFmtId="168" formatCode="#,##0.00\ &quot;x&quot;;[Red]\-#,##0.00\ &quot;x&quot;"/>
    <numFmt numFmtId="169" formatCode="mmm"/>
    <numFmt numFmtId="170" formatCode="#,##0_ ;[Red]\-#,##0\ "/>
    <numFmt numFmtId="171" formatCode="#,##0.0000_ ;[Red]\-#,##0.00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006B66"/>
      <name val="Calibri"/>
      <family val="2"/>
      <scheme val="minor"/>
    </font>
    <font>
      <sz val="11"/>
      <color rgb="FF006B66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rgb="FFC59C00"/>
      <name val="Calibri"/>
      <family val="2"/>
      <scheme val="minor"/>
    </font>
    <font>
      <b/>
      <sz val="12"/>
      <color rgb="FFC59C00"/>
      <name val="Calibri"/>
      <family val="2"/>
      <scheme val="minor"/>
    </font>
    <font>
      <sz val="12"/>
      <color rgb="FFC59C00"/>
      <name val="Calibri"/>
      <family val="2"/>
      <scheme val="minor"/>
    </font>
    <font>
      <sz val="9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B66"/>
        <bgColor indexed="64"/>
      </patternFill>
    </fill>
    <fill>
      <patternFill patternType="solid">
        <fgColor rgb="FFDAE2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rgb="FFC59C00"/>
      </top>
      <bottom style="medium">
        <color rgb="FFC59C00"/>
      </bottom>
      <diagonal/>
    </border>
    <border>
      <left style="thin">
        <color indexed="64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indexed="64"/>
      </right>
      <top style="medium">
        <color rgb="FFC59C00"/>
      </top>
      <bottom style="medium">
        <color rgb="FFC59C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4" fillId="0" borderId="0" xfId="0" applyFont="1"/>
    <xf numFmtId="16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0" fontId="12" fillId="0" borderId="0" xfId="0" applyFont="1"/>
    <xf numFmtId="166" fontId="11" fillId="0" borderId="0" xfId="1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/>
    <xf numFmtId="14" fontId="6" fillId="0" borderId="0" xfId="0" applyNumberFormat="1" applyFont="1" applyAlignment="1">
      <alignment vertical="center"/>
    </xf>
    <xf numFmtId="14" fontId="6" fillId="0" borderId="2" xfId="0" applyNumberFormat="1" applyFont="1" applyBorder="1" applyAlignment="1">
      <alignment vertical="center"/>
    </xf>
    <xf numFmtId="170" fontId="11" fillId="0" borderId="0" xfId="1" applyNumberFormat="1" applyFont="1" applyAlignment="1">
      <alignment horizontal="center" vertical="center"/>
    </xf>
    <xf numFmtId="170" fontId="12" fillId="0" borderId="0" xfId="0" applyNumberFormat="1" applyFont="1"/>
    <xf numFmtId="170" fontId="4" fillId="0" borderId="0" xfId="1" applyNumberFormat="1" applyFont="1" applyAlignment="1">
      <alignment horizontal="center" vertical="center"/>
    </xf>
    <xf numFmtId="170" fontId="0" fillId="0" borderId="0" xfId="0" applyNumberFormat="1"/>
    <xf numFmtId="171" fontId="11" fillId="0" borderId="0" xfId="0" applyNumberFormat="1" applyFont="1" applyAlignment="1">
      <alignment horizontal="center" vertical="center"/>
    </xf>
    <xf numFmtId="171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4" fontId="15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4" fontId="15" fillId="4" borderId="6" xfId="0" applyNumberFormat="1" applyFont="1" applyFill="1" applyBorder="1" applyAlignment="1">
      <alignment horizontal="left" vertical="center"/>
    </xf>
    <xf numFmtId="0" fontId="0" fillId="4" borderId="7" xfId="0" applyFill="1" applyBorder="1"/>
    <xf numFmtId="0" fontId="6" fillId="4" borderId="7" xfId="0" applyFont="1" applyFill="1" applyBorder="1"/>
    <xf numFmtId="14" fontId="13" fillId="4" borderId="7" xfId="0" applyNumberFormat="1" applyFont="1" applyFill="1" applyBorder="1" applyAlignment="1">
      <alignment horizontal="right" vertical="center"/>
    </xf>
    <xf numFmtId="0" fontId="7" fillId="5" borderId="8" xfId="0" applyFont="1" applyFill="1" applyBorder="1"/>
    <xf numFmtId="0" fontId="7" fillId="5" borderId="9" xfId="0" applyFont="1" applyFill="1" applyBorder="1"/>
    <xf numFmtId="0" fontId="7" fillId="5" borderId="10" xfId="0" applyFont="1" applyFill="1" applyBorder="1"/>
    <xf numFmtId="0" fontId="16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2">
    <dxf>
      <numFmt numFmtId="172" formatCode="[$$-409]#,##0"/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colors>
    <mruColors>
      <color rgb="FFC5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167cdcd06ff84d4185f7dcf4222f8710">
      <tp t="e">
        <v>#N/A</v>
        <stp/>
        <stp>396905cb-97df-4952-9318-f483b6958f14</stp>
        <stp>1</stp>
        <tr r="AJ11" s="1"/>
      </tp>
    </main>
    <main first="rtdsrv.167cdcd06ff84d4185f7dcf4222f8710">
      <tp t="e">
        <v>#N/A</v>
        <stp/>
        <stp>90e00ccf-5205-40ce-8362-3eb2703e49f5</stp>
        <stp>1</stp>
        <tr r="AE11" s="1"/>
      </tp>
    </main>
    <main first="rtdsrv.167cdcd06ff84d4185f7dcf4222f8710">
      <tp t="e">
        <v>#N/A</v>
        <stp/>
        <stp>0fb394ba-f363-4a76-99b7-ab51c64ce7ea</stp>
        <stp>1</stp>
        <tr r="AB11" s="1"/>
      </tp>
    </main>
    <main first="rtdsrv.167cdcd06ff84d4185f7dcf4222f8710">
      <tp t="e">
        <v>#N/A</v>
        <stp/>
        <stp>c7c5a8d5-a35e-4aef-a8ad-a2729986e689</stp>
        <stp>1</stp>
        <tr r="AH11" s="1"/>
      </tp>
    </main>
    <main first="rtdsrv.167cdcd06ff84d4185f7dcf4222f8710">
      <tp t="e">
        <v>#N/A</v>
        <stp/>
        <stp>9bcc34ee-ce61-42d9-9e14-cb9f1b0b09e7</stp>
        <stp>1</stp>
        <tr r="AQ11" s="1"/>
      </tp>
    </main>
    <main first="rtdsrv.167cdcd06ff84d4185f7dcf4222f8710">
      <tp t="e">
        <v>#N/A</v>
        <stp/>
        <stp>716e379b-fb8b-4b26-ae3d-66e2bb7c892f</stp>
        <stp>1</stp>
        <tr r="T11" s="1"/>
      </tp>
    </main>
    <main first="rtdsrv.167cdcd06ff84d4185f7dcf4222f8710">
      <tp t="e">
        <v>#N/A</v>
        <stp/>
        <stp>f4c5fd33-b5cf-4750-98e8-f1b539bcdc96</stp>
        <stp>1</stp>
        <tr r="AO11" s="1"/>
      </tp>
    </main>
    <main first="rtdsrv.167cdcd06ff84d4185f7dcf4222f8710">
      <tp t="e">
        <v>#N/A</v>
        <stp/>
        <stp>11d5cba3-fa73-45d6-9ae5-585400cf7d8d</stp>
        <stp>1</stp>
        <tr r="AC11" s="1"/>
      </tp>
    </main>
    <main first="rtdsrv.167cdcd06ff84d4185f7dcf4222f8710">
      <tp t="e">
        <v>#N/A</v>
        <stp/>
        <stp>938c2b03-4701-429d-89c5-c7e2a4a93c9d</stp>
        <stp>1</stp>
        <tr r="BE11" s="1"/>
      </tp>
    </main>
    <main first="rtdsrv.167cdcd06ff84d4185f7dcf4222f8710">
      <tp t="e">
        <v>#N/A</v>
        <stp/>
        <stp>4e38ea7a-6ab8-4a0b-8658-f0c1390ae597</stp>
        <stp>1</stp>
        <tr r="BO11" s="1"/>
      </tp>
    </main>
    <main first="rtdsrv.167cdcd06ff84d4185f7dcf4222f8710">
      <tp t="e">
        <v>#N/A</v>
        <stp/>
        <stp>e258d94d-2913-4000-8677-e9ef59372251</stp>
        <stp>1</stp>
        <tr r="C11" s="1"/>
      </tp>
      <tp t="e">
        <v>#N/A</v>
        <stp/>
        <stp>6de19e5e-ba3c-465b-b5c0-622b8e4b25c6</stp>
        <stp>1</stp>
        <tr r="BN11" s="1"/>
      </tp>
    </main>
    <main first="rtdsrv.167cdcd06ff84d4185f7dcf4222f8710">
      <tp t="e">
        <v>#N/A</v>
        <stp/>
        <stp>37233c6a-ab59-42cb-be45-51ffe5ac7036</stp>
        <stp>1</stp>
        <tr r="BI11" s="1"/>
      </tp>
      <tp t="e">
        <v>#N/A</v>
        <stp/>
        <stp>8161992f-28ad-4c01-8e5d-3bb0cff83bca</stp>
        <stp>1</stp>
        <tr r="BJ11" s="1"/>
      </tp>
    </main>
    <main first="rtdsrv.167cdcd06ff84d4185f7dcf4222f8710">
      <tp t="e">
        <v>#N/A</v>
        <stp/>
        <stp>4d6901fc-1457-413a-8433-61963a1b5bb5</stp>
        <stp>1</stp>
        <tr r="AK11" s="1"/>
      </tp>
      <tp t="e">
        <v>#N/A</v>
        <stp/>
        <stp>3ef416db-530c-4108-b645-b32054d32861</stp>
        <stp>1</stp>
        <tr r="AP11" s="1"/>
      </tp>
      <tp t="e">
        <v>#N/A</v>
        <stp/>
        <stp>08fbcae9-9917-4a37-93ed-98303d5f2f0c</stp>
        <stp>1</stp>
        <tr r="AY11" s="1"/>
      </tp>
    </main>
    <main first="rtdsrv.167cdcd06ff84d4185f7dcf4222f8710">
      <tp t="e">
        <v>#N/A</v>
        <stp/>
        <stp>752bb32f-defb-4e8d-a9f8-6f4149bf8a17</stp>
        <stp>1</stp>
        <tr r="Y11" s="1"/>
      </tp>
      <tp t="e">
        <v>#N/A</v>
        <stp/>
        <stp>156e6417-e202-4c05-a669-4c0a317b02fe</stp>
        <stp>1</stp>
        <tr r="C2" s="3"/>
      </tp>
      <tp t="e">
        <v>#N/A</v>
        <stp/>
        <stp>36d3f0c2-57bf-4085-b498-b5a69c37b796</stp>
        <stp>1</stp>
        <tr r="S11" s="1"/>
      </tp>
      <tp t="e">
        <v>#N/A</v>
        <stp/>
        <stp>bd79f639-9224-4dba-9509-aa781fe47d0e</stp>
        <stp>1</stp>
        <tr r="AG11" s="1"/>
      </tp>
    </main>
    <main first="rtdsrv.167cdcd06ff84d4185f7dcf4222f8710">
      <tp t="e">
        <v>#N/A</v>
        <stp/>
        <stp>84860d79-f882-457a-ac4d-f10721ddfb96</stp>
        <stp>1</stp>
        <tr r="B11" s="1"/>
      </tp>
    </main>
    <main first="rtdsrv.167cdcd06ff84d4185f7dcf4222f8710">
      <tp t="e">
        <v>#N/A</v>
        <stp/>
        <stp>fb6cef6f-f4e5-459b-a9f8-5514cc6c843e</stp>
        <stp>1</stp>
        <tr r="O11" s="1"/>
      </tp>
      <tp t="e">
        <v>#N/A</v>
        <stp/>
        <stp>24a0ef29-a8be-472b-9c45-f75b24a73ef1</stp>
        <stp>1</stp>
        <tr r="A2" s="3"/>
      </tp>
      <tp t="e">
        <v>#N/A</v>
        <stp/>
        <stp>18d026ff-329c-4ebe-a4e6-29ad18d866e6</stp>
        <stp>1</stp>
        <tr r="D11" s="1"/>
      </tp>
      <tp t="e">
        <v>#N/A</v>
        <stp/>
        <stp>8e7c07f1-52c2-446f-a5d7-d85cab8de53b</stp>
        <stp>1</stp>
        <tr r="BF11" s="1"/>
      </tp>
      <tp t="e">
        <v>#N/A</v>
        <stp/>
        <stp>9b95c5ae-a38e-4dc9-94b3-101333b53d12</stp>
        <stp>1</stp>
        <tr r="BG11" s="1"/>
      </tp>
      <tp t="e">
        <v>#N/A</v>
        <stp/>
        <stp>718da984-cebf-4ad5-bde1-885940611149</stp>
        <stp>1</stp>
        <tr r="W11" s="1"/>
      </tp>
    </main>
    <main first="rtdsrv.167cdcd06ff84d4185f7dcf4222f8710">
      <tp t="e">
        <v>#N/A</v>
        <stp/>
        <stp>5e579b3e-ea49-4e62-aee9-578709907c1e</stp>
        <stp>1</stp>
        <tr r="AU11" s="1"/>
      </tp>
    </main>
    <main first="rtdsrv.167cdcd06ff84d4185f7dcf4222f8710">
      <tp t="e">
        <v>#N/A</v>
        <stp/>
        <stp>8d21dc3f-0e95-4817-8c30-80590de4c77c</stp>
        <stp>1</stp>
        <tr r="BM11" s="1"/>
      </tp>
      <tp t="e">
        <v>#N/A</v>
        <stp/>
        <stp>01b76df7-8ba9-4490-8eb3-5578aae1f43d</stp>
        <stp>1</stp>
        <tr r="B2" s="3"/>
      </tp>
    </main>
    <main first="rtdsrv.167cdcd06ff84d4185f7dcf4222f8710">
      <tp t="e">
        <v>#N/A</v>
        <stp/>
        <stp>171a63a7-ec28-4880-8917-88771b266e6f</stp>
        <stp>1</stp>
        <tr r="J11" s="1"/>
      </tp>
    </main>
    <main first="rtdsrv.167cdcd06ff84d4185f7dcf4222f8710">
      <tp t="e">
        <v>#N/A</v>
        <stp/>
        <stp>686b3b7e-c89c-436c-9649-fae5ad964265</stp>
        <stp>1</stp>
        <tr r="N11" s="1"/>
      </tp>
      <tp t="e">
        <v>#N/A</v>
        <stp/>
        <stp>23882b06-baae-4a29-9120-4b27c793f011</stp>
        <stp>1</stp>
        <tr r="BB11" s="1"/>
      </tp>
    </main>
    <main first="rtdsrv.167cdcd06ff84d4185f7dcf4222f8710">
      <tp t="e">
        <v>#N/A</v>
        <stp/>
        <stp>41189d22-ece4-4dba-a0f2-4c0a9bbe6a03</stp>
        <stp>1</stp>
        <tr r="H11" s="1"/>
      </tp>
    </main>
    <main first="rtdsrv.167cdcd06ff84d4185f7dcf4222f8710">
      <tp t="e">
        <v>#N/A</v>
        <stp/>
        <stp>0a8f017b-d518-45fb-8dd8-48a2ffb574dc</stp>
        <stp>1</stp>
        <tr r="K11" s="1"/>
      </tp>
    </main>
    <main first="rtdsrv.167cdcd06ff84d4185f7dcf4222f8710">
      <tp t="e">
        <v>#N/A</v>
        <stp/>
        <stp>b5254153-2ed4-4d67-95ff-aa57a18c2fc7</stp>
        <stp>1</stp>
        <tr r="AN11" s="1"/>
      </tp>
      <tp t="e">
        <v>#N/A</v>
        <stp/>
        <stp>d00e7825-5846-44b4-8b05-a4743ca594f6</stp>
        <stp>1</stp>
        <tr r="M11" s="1"/>
      </tp>
    </main>
    <main first="rtdsrv.167cdcd06ff84d4185f7dcf4222f8710">
      <tp t="e">
        <v>#N/A</v>
        <stp/>
        <stp>736af163-c206-4a0d-b784-9cd6ba995f60</stp>
        <stp>1</stp>
        <tr r="P11" s="1"/>
      </tp>
    </main>
    <main first="rtdsrv.167cdcd06ff84d4185f7dcf4222f8710">
      <tp t="e">
        <v>#N/A</v>
        <stp/>
        <stp>f0fc908f-e0cf-4364-adaf-642b1bf87617</stp>
        <stp>1</stp>
        <tr r="AW11" s="1"/>
      </tp>
    </main>
    <main first="rtdsrv.167cdcd06ff84d4185f7dcf4222f8710">
      <tp t="e">
        <v>#N/A</v>
        <stp/>
        <stp>336305bc-8f85-443a-92e4-6569069a127e</stp>
        <stp>1</stp>
        <tr r="AS11" s="1"/>
      </tp>
      <tp t="e">
        <v>#N/A</v>
        <stp/>
        <stp>db1f8cba-52d8-4ada-8a77-16be02b3a464</stp>
        <stp>1</stp>
        <tr r="AF11" s="1"/>
      </tp>
    </main>
    <main first="rtdsrv.167cdcd06ff84d4185f7dcf4222f8710">
      <tp t="e">
        <v>#N/A</v>
        <stp/>
        <stp>aafb6b16-c6d7-4ff6-96fd-18515eb477f2</stp>
        <stp>1</stp>
        <tr r="D2" s="3"/>
      </tp>
      <tp t="e">
        <v>#N/A</v>
        <stp/>
        <stp>9fa5b45c-50aa-4940-82cb-26bbb0086c34</stp>
        <stp>1</stp>
        <tr r="V11" s="1"/>
      </tp>
    </main>
    <main first="rtdsrv.167cdcd06ff84d4185f7dcf4222f8710">
      <tp t="e">
        <v>#N/A</v>
        <stp/>
        <stp>cca33470-f191-4a02-b57d-651a7e3a667b</stp>
        <stp>1</stp>
        <tr r="X11" s="1"/>
      </tp>
    </main>
    <main first="rtdsrv.167cdcd06ff84d4185f7dcf4222f8710">
      <tp t="e">
        <v>#N/A</v>
        <stp/>
        <stp>08feb6cc-1c12-4011-ac59-ff9b68a4ebbe</stp>
        <stp>1</stp>
        <tr r="AX11" s="1"/>
      </tp>
    </main>
    <main first="rtdsrv.167cdcd06ff84d4185f7dcf4222f8710">
      <tp t="e">
        <v>#N/A</v>
        <stp/>
        <stp>93d81f93-1a94-4566-afe3-e1c4cdfe84ab</stp>
        <stp>1</stp>
        <tr r="BC11" s="1"/>
      </tp>
    </main>
    <main first="rtdsrv.167cdcd06ff84d4185f7dcf4222f8710">
      <tp t="e">
        <v>#N/A</v>
        <stp/>
        <stp>ad4b4867-8304-46eb-8f9c-7fa908d26254</stp>
        <stp>1</stp>
        <tr r="BA11" s="1"/>
      </tp>
    </main>
    <main first="rtdsrv.167cdcd06ff84d4185f7dcf4222f8710">
      <tp t="e">
        <v>#N/A</v>
        <stp/>
        <stp>0d008205-28b8-4eec-a08e-939e577fb0a7</stp>
        <stp>1</stp>
        <tr r="R11" s="1"/>
      </tp>
    </main>
    <main first="rtdsrv.167cdcd06ff84d4185f7dcf4222f8710">
      <tp t="e">
        <v>#N/A</v>
        <stp/>
        <stp>853c8702-5038-40c7-af55-f162250a99c6</stp>
        <stp>1</stp>
        <tr r="AT11" s="1"/>
      </tp>
      <tp t="e">
        <v>#N/A</v>
        <stp/>
        <stp>4b55b7b4-6bfc-485c-8a5f-f0f0c4717f70</stp>
        <stp>1</stp>
        <tr r="E11" s="1"/>
      </tp>
      <tp t="e">
        <v>#N/A</v>
        <stp/>
        <stp>4726a2ed-ae58-40f9-b142-54348d5c3dc3</stp>
        <stp>1</stp>
        <tr r="AL11" s="1"/>
      </tp>
      <tp t="e">
        <v>#N/A</v>
        <stp/>
        <stp>7f0df5b1-c74a-4717-a639-8eaa965c207d</stp>
        <stp>1</stp>
        <tr r="AA11" s="1"/>
      </tp>
    </main>
    <main first="rtdsrv.167cdcd06ff84d4185f7dcf4222f8710">
      <tp t="e">
        <v>#N/A</v>
        <stp/>
        <stp>1642cb56-de9c-4415-af34-add882a496b4</stp>
        <stp>1</stp>
        <tr r="BK11" s="1"/>
      </tp>
    </main>
    <main first="rtdsrv.167cdcd06ff84d4185f7dcf4222f8710">
      <tp t="e">
        <v>#N/A</v>
        <stp/>
        <stp>5608d9d4-70a5-479f-98b8-9b0255c013a2</stp>
        <stp>1</stp>
        <tr r="F11" s="1"/>
      </tp>
      <tp t="e">
        <v>#N/A</v>
        <stp/>
        <stp>a8c9f6b2-b040-4297-ba46-512007e43248</stp>
        <stp>1</stp>
        <tr r="I11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9525</xdr:rowOff>
    </xdr:from>
    <xdr:to>
      <xdr:col>7</xdr:col>
      <xdr:colOff>0</xdr:colOff>
      <xdr:row>1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D661C7-4634-48E2-ADCA-B36D0F15D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933700" y="-2790825"/>
          <a:ext cx="628650" cy="622935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0</xdr:row>
      <xdr:rowOff>104775</xdr:rowOff>
    </xdr:from>
    <xdr:to>
      <xdr:col>3</xdr:col>
      <xdr:colOff>695325</xdr:colOff>
      <xdr:row>0</xdr:row>
      <xdr:rowOff>542925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4D48D6-19F2-4822-B890-710FBB77A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104775"/>
          <a:ext cx="1876425" cy="438150"/>
        </a:xfrm>
        <a:prstGeom prst="rect">
          <a:avLst/>
        </a:prstGeom>
      </xdr:spPr>
    </xdr:pic>
    <xdr:clientData/>
  </xdr:twoCellAnchor>
  <xdr:twoCellAnchor>
    <xdr:from>
      <xdr:col>4</xdr:col>
      <xdr:colOff>110067</xdr:colOff>
      <xdr:row>2</xdr:row>
      <xdr:rowOff>93133</xdr:rowOff>
    </xdr:from>
    <xdr:to>
      <xdr:col>4</xdr:col>
      <xdr:colOff>321736</xdr:colOff>
      <xdr:row>2</xdr:row>
      <xdr:rowOff>93134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851EA80-869D-46C9-99E1-FA8FA8B8A185}"/>
            </a:ext>
          </a:extLst>
        </xdr:cNvPr>
        <xdr:cNvCxnSpPr/>
      </xdr:nvCxnSpPr>
      <xdr:spPr>
        <a:xfrm flipH="1" flipV="1">
          <a:off x="3653367" y="93133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110067</xdr:colOff>
      <xdr:row>3</xdr:row>
      <xdr:rowOff>93133</xdr:rowOff>
    </xdr:from>
    <xdr:to>
      <xdr:col>4</xdr:col>
      <xdr:colOff>321736</xdr:colOff>
      <xdr:row>3</xdr:row>
      <xdr:rowOff>93134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62BC8957-DFE3-434B-B8C7-37ABE5F3A95F}"/>
            </a:ext>
          </a:extLst>
        </xdr:cNvPr>
        <xdr:cNvCxnSpPr/>
      </xdr:nvCxnSpPr>
      <xdr:spPr>
        <a:xfrm flipH="1" flipV="1">
          <a:off x="3653367" y="112945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110067</xdr:colOff>
      <xdr:row>4</xdr:row>
      <xdr:rowOff>93133</xdr:rowOff>
    </xdr:from>
    <xdr:to>
      <xdr:col>4</xdr:col>
      <xdr:colOff>321736</xdr:colOff>
      <xdr:row>4</xdr:row>
      <xdr:rowOff>93134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EFA4104A-E2FB-4823-AF5F-552618EF32F9}"/>
            </a:ext>
          </a:extLst>
        </xdr:cNvPr>
        <xdr:cNvCxnSpPr/>
      </xdr:nvCxnSpPr>
      <xdr:spPr>
        <a:xfrm flipH="1" flipV="1">
          <a:off x="3234267" y="89323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110067</xdr:colOff>
      <xdr:row>5</xdr:row>
      <xdr:rowOff>93133</xdr:rowOff>
    </xdr:from>
    <xdr:to>
      <xdr:col>4</xdr:col>
      <xdr:colOff>321736</xdr:colOff>
      <xdr:row>5</xdr:row>
      <xdr:rowOff>93134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3BB47CDA-5EB4-417F-ABC8-F91666953583}"/>
            </a:ext>
          </a:extLst>
        </xdr:cNvPr>
        <xdr:cNvCxnSpPr/>
      </xdr:nvCxnSpPr>
      <xdr:spPr>
        <a:xfrm flipH="1" flipV="1">
          <a:off x="3234267" y="1102783"/>
          <a:ext cx="211669" cy="1"/>
        </a:xfrm>
        <a:prstGeom prst="straightConnector1">
          <a:avLst/>
        </a:prstGeom>
        <a:ln>
          <a:solidFill>
            <a:schemeClr val="bg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198121</xdr:colOff>
      <xdr:row>0</xdr:row>
      <xdr:rowOff>114300</xdr:rowOff>
    </xdr:from>
    <xdr:to>
      <xdr:col>0</xdr:col>
      <xdr:colOff>1028700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7B69BA-57F2-4A53-8332-FE285AF8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114300"/>
          <a:ext cx="830579" cy="609600"/>
        </a:xfrm>
        <a:prstGeom prst="rect">
          <a:avLst/>
        </a:prstGeom>
      </xdr:spPr>
    </xdr:pic>
    <xdr:clientData/>
  </xdr:twoCellAnchor>
  <xdr:twoCellAnchor>
    <xdr:from>
      <xdr:col>1</xdr:col>
      <xdr:colOff>731520</xdr:colOff>
      <xdr:row>0</xdr:row>
      <xdr:rowOff>144780</xdr:rowOff>
    </xdr:from>
    <xdr:to>
      <xdr:col>3</xdr:col>
      <xdr:colOff>350520</xdr:colOff>
      <xdr:row>0</xdr:row>
      <xdr:rowOff>792480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C164D1F-D7B1-4742-88D2-438EBF364E2A}"/>
            </a:ext>
          </a:extLst>
        </xdr:cNvPr>
        <xdr:cNvSpPr txBox="1"/>
      </xdr:nvSpPr>
      <xdr:spPr>
        <a:xfrm>
          <a:off x="2072640" y="144780"/>
          <a:ext cx="361950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los códigos, junto con el nombre de la empresa y la clase de la acción. Contáctenos si desea modificar el país en análisis.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O204"/>
  <sheetViews>
    <sheetView showGridLines="0" tabSelected="1" zoomScale="80" zoomScaleNormal="80" workbookViewId="0">
      <pane xSplit="6" ySplit="11" topLeftCell="G12" activePane="bottomRight" state="frozen"/>
      <selection activeCell="G9" sqref="G9"/>
      <selection pane="topRight" activeCell="G9" sqref="G9"/>
      <selection pane="bottomLeft" activeCell="G9" sqref="G9"/>
      <selection pane="bottomRight" activeCell="D3" sqref="D3"/>
    </sheetView>
  </sheetViews>
  <sheetFormatPr baseColWidth="10" defaultColWidth="21.85546875" defaultRowHeight="15" x14ac:dyDescent="0.25"/>
  <cols>
    <col min="1" max="1" width="1.7109375" customWidth="1"/>
    <col min="2" max="2" width="19.7109375" hidden="1" customWidth="1"/>
    <col min="3" max="3" width="19.7109375" customWidth="1"/>
    <col min="4" max="4" width="24.140625" customWidth="1"/>
    <col min="5" max="5" width="31.28515625" customWidth="1"/>
    <col min="6" max="6" width="14.140625" customWidth="1"/>
    <col min="7" max="7" width="1.7109375" customWidth="1"/>
    <col min="8" max="9" width="13.7109375" customWidth="1"/>
    <col min="10" max="10" width="14.42578125" customWidth="1"/>
    <col min="11" max="11" width="15.42578125" customWidth="1"/>
    <col min="12" max="12" width="1.7109375" customWidth="1"/>
    <col min="13" max="16" width="13.7109375" customWidth="1"/>
    <col min="17" max="17" width="1.7109375" customWidth="1"/>
    <col min="18" max="20" width="15" bestFit="1" customWidth="1"/>
    <col min="21" max="21" width="1.7109375" customWidth="1"/>
    <col min="22" max="25" width="16.7109375" customWidth="1"/>
    <col min="26" max="26" width="1.7109375" customWidth="1"/>
    <col min="27" max="29" width="18.7109375" customWidth="1"/>
    <col min="30" max="30" width="1.7109375" customWidth="1"/>
    <col min="31" max="34" width="17.7109375" bestFit="1" customWidth="1"/>
    <col min="35" max="35" width="1.7109375" customWidth="1"/>
    <col min="36" max="38" width="16.85546875" bestFit="1" customWidth="1"/>
    <col min="39" max="39" width="1.7109375" customWidth="1"/>
    <col min="40" max="40" width="17.7109375" bestFit="1" customWidth="1"/>
    <col min="41" max="41" width="16.28515625" bestFit="1" customWidth="1"/>
    <col min="42" max="43" width="17.7109375" bestFit="1" customWidth="1"/>
    <col min="44" max="44" width="1.7109375" customWidth="1"/>
    <col min="45" max="47" width="17" bestFit="1" customWidth="1"/>
    <col min="48" max="48" width="1.7109375" customWidth="1"/>
    <col min="49" max="51" width="15" bestFit="1" customWidth="1"/>
    <col min="52" max="52" width="1.7109375" customWidth="1"/>
    <col min="53" max="55" width="12.140625" bestFit="1" customWidth="1"/>
    <col min="56" max="56" width="1.7109375" customWidth="1"/>
    <col min="57" max="59" width="12.140625" bestFit="1" customWidth="1"/>
    <col min="60" max="60" width="1.7109375" customWidth="1"/>
    <col min="61" max="63" width="12.140625" bestFit="1" customWidth="1"/>
    <col min="64" max="64" width="1.7109375" customWidth="1"/>
    <col min="65" max="67" width="14.42578125" bestFit="1" customWidth="1"/>
  </cols>
  <sheetData>
    <row r="1" spans="1:67" ht="49.9" customHeight="1" x14ac:dyDescent="0.25">
      <c r="B1" s="1"/>
      <c r="C1" s="1"/>
      <c r="D1" s="2"/>
      <c r="E1" s="2"/>
      <c r="F1" s="3"/>
      <c r="H1" s="4"/>
      <c r="I1" s="4"/>
      <c r="J1" s="4"/>
      <c r="K1" s="4"/>
      <c r="M1" s="4"/>
      <c r="N1" s="4"/>
      <c r="O1" s="4"/>
      <c r="P1" s="4"/>
      <c r="R1" s="5"/>
      <c r="S1" s="5"/>
      <c r="T1" s="5"/>
      <c r="V1" s="4"/>
      <c r="W1" s="4"/>
      <c r="X1" s="4"/>
      <c r="Y1" s="4"/>
      <c r="AA1" s="5"/>
      <c r="AB1" s="5"/>
      <c r="AC1" s="5"/>
      <c r="AE1" s="4"/>
      <c r="AF1" s="4"/>
      <c r="AG1" s="4"/>
      <c r="AH1" s="4"/>
      <c r="AJ1" s="5"/>
      <c r="AK1" s="5"/>
      <c r="AL1" s="5"/>
      <c r="AN1" s="4"/>
      <c r="AO1" s="4"/>
      <c r="AP1" s="4"/>
      <c r="AQ1" s="4"/>
      <c r="AS1" s="6"/>
      <c r="AT1" s="6"/>
      <c r="AU1" s="6"/>
      <c r="AW1" s="7"/>
      <c r="AX1" s="7"/>
      <c r="AY1" s="7"/>
      <c r="BA1" s="6"/>
      <c r="BB1" s="6"/>
      <c r="BC1" s="6"/>
      <c r="BE1" s="6"/>
      <c r="BF1" s="6"/>
      <c r="BG1" s="6"/>
      <c r="BI1" s="6"/>
      <c r="BJ1" s="6"/>
      <c r="BK1" s="6"/>
      <c r="BM1" s="8"/>
      <c r="BN1" s="8"/>
      <c r="BO1" s="8"/>
    </row>
    <row r="2" spans="1:67" ht="13.9" customHeight="1" x14ac:dyDescent="0.25">
      <c r="B2" s="1"/>
      <c r="C2" s="1"/>
      <c r="D2" s="2"/>
      <c r="E2" s="2"/>
      <c r="F2" s="3"/>
      <c r="H2" s="4"/>
      <c r="I2" s="4"/>
      <c r="J2" s="4"/>
      <c r="K2" s="4"/>
      <c r="M2" s="4"/>
      <c r="N2" s="4"/>
      <c r="O2" s="4"/>
      <c r="P2" s="4"/>
      <c r="R2" s="5"/>
      <c r="S2" s="5"/>
      <c r="T2" s="5"/>
      <c r="V2" s="4"/>
      <c r="W2" s="4"/>
      <c r="X2" s="4"/>
      <c r="Y2" s="4"/>
      <c r="AA2" s="5"/>
      <c r="AB2" s="5"/>
      <c r="AC2" s="5"/>
      <c r="AE2" s="4"/>
      <c r="AF2" s="4"/>
      <c r="AG2" s="4"/>
      <c r="AH2" s="4"/>
      <c r="AJ2" s="5"/>
      <c r="AK2" s="5"/>
      <c r="AL2" s="5"/>
      <c r="AN2" s="4"/>
      <c r="AO2" s="4"/>
      <c r="AP2" s="4"/>
      <c r="AQ2" s="4"/>
      <c r="AS2" s="6"/>
      <c r="AT2" s="6"/>
      <c r="AU2" s="6"/>
      <c r="AW2" s="7"/>
      <c r="AX2" s="7"/>
      <c r="AY2" s="7"/>
      <c r="BA2" s="6"/>
      <c r="BB2" s="6"/>
      <c r="BC2" s="6"/>
      <c r="BE2" s="6"/>
      <c r="BF2" s="6"/>
      <c r="BG2" s="6"/>
      <c r="BI2" s="6"/>
      <c r="BJ2" s="6"/>
      <c r="BK2" s="6"/>
      <c r="BM2" s="8"/>
      <c r="BN2" s="8"/>
      <c r="BO2" s="8"/>
    </row>
    <row r="3" spans="1:67" ht="16.899999999999999" customHeight="1" thickBot="1" x14ac:dyDescent="0.3">
      <c r="C3" s="36" t="s">
        <v>302</v>
      </c>
      <c r="D3" s="37">
        <f>IF(D4="",MAX(F:F),D4)</f>
        <v>43921</v>
      </c>
      <c r="E3" s="50" t="s">
        <v>650</v>
      </c>
      <c r="H3" s="4"/>
      <c r="K3" s="4"/>
      <c r="M3" s="4"/>
      <c r="N3" s="4"/>
      <c r="O3" s="4"/>
      <c r="P3" s="4"/>
      <c r="R3" s="5"/>
      <c r="S3" s="5"/>
      <c r="T3" s="5"/>
      <c r="V3" s="4"/>
      <c r="W3" s="4"/>
      <c r="X3" s="4"/>
      <c r="Y3" s="4"/>
      <c r="AA3" s="5"/>
      <c r="AB3" s="5"/>
      <c r="AC3" s="5"/>
      <c r="AE3" s="4"/>
      <c r="AF3" s="4"/>
      <c r="AG3" s="4"/>
      <c r="AH3" s="4"/>
      <c r="AJ3" s="5"/>
      <c r="AK3" s="5"/>
      <c r="AL3" s="5"/>
      <c r="AN3" s="4"/>
      <c r="AO3" s="4"/>
      <c r="AP3" s="4"/>
      <c r="AQ3" s="4"/>
      <c r="AS3" s="6"/>
      <c r="AT3" s="6"/>
      <c r="AU3" s="6"/>
      <c r="AW3" s="7"/>
      <c r="AX3" s="7"/>
      <c r="AY3" s="7"/>
      <c r="BA3" s="6"/>
      <c r="BB3" s="6"/>
      <c r="BC3" s="6"/>
      <c r="BE3" s="6"/>
      <c r="BF3" s="6"/>
      <c r="BG3" s="6"/>
      <c r="BI3" s="6"/>
      <c r="BJ3" s="6"/>
      <c r="BK3" s="6"/>
      <c r="BM3" s="8"/>
      <c r="BN3" s="8"/>
      <c r="BO3" s="8"/>
    </row>
    <row r="4" spans="1:67" ht="16.899999999999999" customHeight="1" thickBot="1" x14ac:dyDescent="0.3">
      <c r="C4" s="38" t="s">
        <v>303</v>
      </c>
      <c r="D4" s="43"/>
      <c r="E4" s="50" t="s">
        <v>651</v>
      </c>
      <c r="H4" s="3"/>
      <c r="K4" s="3"/>
      <c r="M4" s="3"/>
      <c r="N4" s="3"/>
      <c r="O4" s="3"/>
      <c r="P4" s="3"/>
      <c r="R4" s="3"/>
      <c r="S4" s="3"/>
      <c r="T4" s="3"/>
      <c r="V4" s="3"/>
      <c r="W4" s="3"/>
      <c r="X4" s="3"/>
      <c r="Y4" s="3"/>
      <c r="AA4" s="3"/>
      <c r="AB4" s="3"/>
      <c r="AC4" s="3"/>
      <c r="AE4" s="3"/>
      <c r="AF4" s="3"/>
      <c r="AG4" s="3"/>
      <c r="AH4" s="3"/>
      <c r="AJ4" s="3"/>
      <c r="AK4" s="3"/>
      <c r="AL4" s="3"/>
      <c r="AN4" s="3"/>
      <c r="AO4" s="3"/>
      <c r="AP4" s="3"/>
      <c r="AQ4" s="3"/>
      <c r="AS4" s="3"/>
      <c r="AT4" s="3"/>
      <c r="AU4" s="3"/>
      <c r="AW4" s="3"/>
      <c r="AX4" s="3"/>
      <c r="AY4" s="3"/>
      <c r="BA4" s="3"/>
      <c r="BB4" s="3"/>
      <c r="BC4" s="3"/>
      <c r="BE4" s="3"/>
      <c r="BF4" s="3"/>
      <c r="BG4" s="3"/>
      <c r="BI4" s="3"/>
      <c r="BJ4" s="3"/>
      <c r="BK4" s="3"/>
      <c r="BM4" s="3"/>
      <c r="BN4" s="3"/>
      <c r="BO4" s="3"/>
    </row>
    <row r="5" spans="1:67" ht="16.899999999999999" customHeight="1" x14ac:dyDescent="0.25">
      <c r="C5" s="36" t="s">
        <v>304</v>
      </c>
      <c r="D5" s="39" t="s">
        <v>3</v>
      </c>
      <c r="E5" s="50" t="s">
        <v>652</v>
      </c>
      <c r="H5" s="3"/>
      <c r="K5" s="3"/>
      <c r="M5" s="3"/>
      <c r="N5" s="3"/>
      <c r="O5" s="3"/>
      <c r="P5" s="3"/>
      <c r="R5" s="3"/>
      <c r="S5" s="3"/>
      <c r="T5" s="3"/>
      <c r="V5" s="3"/>
      <c r="W5" s="3"/>
      <c r="X5" s="3"/>
      <c r="Y5" s="3"/>
      <c r="AA5" s="3"/>
      <c r="AB5" s="3"/>
      <c r="AC5" s="3"/>
      <c r="AE5" s="3"/>
      <c r="AF5" s="3"/>
      <c r="AG5" s="3"/>
      <c r="AH5" s="3"/>
      <c r="AJ5" s="3"/>
      <c r="AK5" s="3"/>
      <c r="AL5" s="3"/>
      <c r="AN5" s="3"/>
      <c r="AO5" s="3"/>
      <c r="AP5" s="3"/>
      <c r="AQ5" s="3"/>
      <c r="AS5" s="3"/>
      <c r="AT5" s="3"/>
      <c r="AU5" s="3"/>
      <c r="AW5" s="3"/>
      <c r="AX5" s="3"/>
      <c r="AY5" s="3"/>
      <c r="BA5" s="3"/>
      <c r="BB5" s="3"/>
      <c r="BC5" s="3"/>
      <c r="BE5" s="3"/>
      <c r="BF5" s="3"/>
      <c r="BG5" s="3"/>
      <c r="BI5" s="3"/>
      <c r="BJ5" s="3"/>
      <c r="BK5" s="3"/>
      <c r="BM5" s="3"/>
      <c r="BN5" s="3"/>
      <c r="BO5" s="3"/>
    </row>
    <row r="6" spans="1:67" ht="16.899999999999999" customHeight="1" x14ac:dyDescent="0.25">
      <c r="C6" s="36" t="s">
        <v>305</v>
      </c>
      <c r="D6" s="39" t="s">
        <v>0</v>
      </c>
      <c r="E6" s="50" t="s">
        <v>653</v>
      </c>
      <c r="H6" s="3"/>
      <c r="K6" s="3"/>
      <c r="M6" s="3"/>
      <c r="N6" s="3"/>
      <c r="O6" s="3"/>
      <c r="P6" s="3"/>
      <c r="R6" s="3"/>
      <c r="S6" s="3"/>
      <c r="T6" s="3"/>
      <c r="V6" s="3"/>
      <c r="W6" s="3"/>
      <c r="X6" s="3"/>
      <c r="Y6" s="3"/>
      <c r="AA6" s="3"/>
      <c r="AB6" s="3"/>
      <c r="AC6" s="3"/>
      <c r="AE6" s="3"/>
      <c r="AF6" s="3"/>
      <c r="AG6" s="3"/>
      <c r="AH6" s="3"/>
      <c r="AJ6" s="3"/>
      <c r="AK6" s="3"/>
      <c r="AL6" s="3"/>
      <c r="AN6" s="3"/>
      <c r="AO6" s="3"/>
      <c r="AP6" s="3"/>
      <c r="AQ6" s="3"/>
      <c r="AS6" s="3"/>
      <c r="AT6" s="3"/>
      <c r="AU6" s="3"/>
      <c r="AW6" s="3"/>
      <c r="AX6" s="3"/>
      <c r="AY6" s="3"/>
      <c r="BA6" s="3"/>
      <c r="BB6" s="3"/>
      <c r="BC6" s="3"/>
      <c r="BE6" s="3"/>
      <c r="BF6" s="3"/>
      <c r="BG6" s="3"/>
      <c r="BI6" s="3"/>
      <c r="BJ6" s="3"/>
      <c r="BK6" s="3"/>
      <c r="BM6" s="3"/>
      <c r="BN6" s="3"/>
      <c r="BO6" s="3"/>
    </row>
    <row r="7" spans="1:67" ht="17.100000000000001" customHeight="1" thickBot="1" x14ac:dyDescent="0.3">
      <c r="E7" s="27"/>
      <c r="F7" s="3"/>
      <c r="H7" s="3"/>
      <c r="I7" s="36"/>
      <c r="J7" s="39"/>
      <c r="K7" s="3"/>
      <c r="M7" s="3"/>
      <c r="N7" s="3"/>
      <c r="O7" s="3"/>
      <c r="P7" s="3"/>
      <c r="R7" s="3"/>
      <c r="S7" s="3"/>
      <c r="T7" s="3"/>
      <c r="V7" s="3"/>
      <c r="W7" s="3"/>
      <c r="X7" s="3"/>
      <c r="Y7" s="3"/>
      <c r="AA7" s="3"/>
      <c r="AB7" s="3"/>
      <c r="AC7" s="3"/>
      <c r="AE7" s="3"/>
      <c r="AF7" s="3"/>
      <c r="AG7" s="3"/>
      <c r="AH7" s="3"/>
      <c r="AJ7" s="3"/>
      <c r="AK7" s="3"/>
      <c r="AL7" s="3"/>
      <c r="AN7" s="3"/>
      <c r="AO7" s="3"/>
      <c r="AP7" s="3"/>
      <c r="AQ7" s="3"/>
      <c r="AS7" s="3"/>
      <c r="AT7" s="3"/>
      <c r="AU7" s="3"/>
      <c r="AW7" s="3"/>
      <c r="AX7" s="3"/>
      <c r="AY7" s="3"/>
      <c r="BA7" s="3"/>
      <c r="BB7" s="3"/>
      <c r="BC7" s="3"/>
      <c r="BE7" s="3"/>
      <c r="BF7" s="3"/>
      <c r="BG7" s="3"/>
      <c r="BI7" s="3"/>
      <c r="BJ7" s="3"/>
      <c r="BK7" s="3"/>
      <c r="BM7" s="3"/>
      <c r="BN7" s="3"/>
      <c r="BO7" s="3"/>
    </row>
    <row r="8" spans="1:67" ht="18.600000000000001" customHeight="1" thickBot="1" x14ac:dyDescent="0.3">
      <c r="B8" s="44"/>
      <c r="C8" s="44"/>
      <c r="D8" s="44"/>
      <c r="E8" s="45"/>
      <c r="F8" s="46" t="s">
        <v>306</v>
      </c>
      <c r="H8" s="40" t="s">
        <v>1</v>
      </c>
      <c r="I8" s="41" t="s">
        <v>1</v>
      </c>
      <c r="J8" s="41" t="s">
        <v>2</v>
      </c>
      <c r="K8" s="42" t="s">
        <v>2</v>
      </c>
      <c r="L8" s="10"/>
      <c r="M8" s="40" t="s">
        <v>1</v>
      </c>
      <c r="N8" s="41" t="s">
        <v>1</v>
      </c>
      <c r="O8" s="41" t="s">
        <v>2</v>
      </c>
      <c r="P8" s="42" t="s">
        <v>2</v>
      </c>
      <c r="Q8" s="10"/>
      <c r="R8" s="40" t="s">
        <v>2</v>
      </c>
      <c r="S8" s="41" t="s">
        <v>2</v>
      </c>
      <c r="T8" s="42" t="s">
        <v>2</v>
      </c>
      <c r="U8" s="10"/>
      <c r="V8" s="40" t="s">
        <v>1</v>
      </c>
      <c r="W8" s="41" t="s">
        <v>1</v>
      </c>
      <c r="X8" s="41" t="s">
        <v>2</v>
      </c>
      <c r="Y8" s="42" t="s">
        <v>2</v>
      </c>
      <c r="Z8" s="10"/>
      <c r="AA8" s="40" t="s">
        <v>2</v>
      </c>
      <c r="AB8" s="41" t="s">
        <v>2</v>
      </c>
      <c r="AC8" s="42" t="s">
        <v>2</v>
      </c>
      <c r="AD8" s="10"/>
      <c r="AE8" s="40" t="s">
        <v>1</v>
      </c>
      <c r="AF8" s="41" t="s">
        <v>1</v>
      </c>
      <c r="AG8" s="41" t="s">
        <v>2</v>
      </c>
      <c r="AH8" s="42" t="s">
        <v>2</v>
      </c>
      <c r="AI8" s="10"/>
      <c r="AJ8" s="40" t="s">
        <v>2</v>
      </c>
      <c r="AK8" s="41" t="s">
        <v>2</v>
      </c>
      <c r="AL8" s="42" t="s">
        <v>2</v>
      </c>
      <c r="AM8" s="10"/>
      <c r="AN8" s="40" t="s">
        <v>1</v>
      </c>
      <c r="AO8" s="41" t="s">
        <v>1</v>
      </c>
      <c r="AP8" s="41" t="s">
        <v>2</v>
      </c>
      <c r="AQ8" s="42" t="s">
        <v>2</v>
      </c>
      <c r="AR8" s="10"/>
      <c r="AS8" s="40" t="s">
        <v>2</v>
      </c>
      <c r="AT8" s="41" t="s">
        <v>2</v>
      </c>
      <c r="AU8" s="42" t="s">
        <v>2</v>
      </c>
      <c r="AV8" s="10"/>
      <c r="AW8" s="40" t="s">
        <v>2</v>
      </c>
      <c r="AX8" s="41" t="s">
        <v>2</v>
      </c>
      <c r="AY8" s="42" t="s">
        <v>2</v>
      </c>
      <c r="AZ8" s="10"/>
      <c r="BA8" s="40" t="s">
        <v>2</v>
      </c>
      <c r="BB8" s="41" t="s">
        <v>2</v>
      </c>
      <c r="BC8" s="42" t="s">
        <v>2</v>
      </c>
      <c r="BD8" s="10"/>
      <c r="BE8" s="40" t="s">
        <v>2</v>
      </c>
      <c r="BF8" s="41" t="s">
        <v>2</v>
      </c>
      <c r="BG8" s="42" t="s">
        <v>2</v>
      </c>
      <c r="BH8" s="10"/>
      <c r="BI8" s="40" t="s">
        <v>2</v>
      </c>
      <c r="BJ8" s="41" t="s">
        <v>2</v>
      </c>
      <c r="BK8" s="42" t="s">
        <v>2</v>
      </c>
      <c r="BL8" s="10"/>
      <c r="BM8" s="40" t="s">
        <v>2</v>
      </c>
      <c r="BN8" s="41" t="s">
        <v>2</v>
      </c>
      <c r="BO8" s="42" t="s">
        <v>2</v>
      </c>
    </row>
    <row r="9" spans="1:67" ht="2.4500000000000002" customHeight="1" x14ac:dyDescent="0.25">
      <c r="B9" s="9"/>
      <c r="C9" s="9"/>
      <c r="D9" s="9"/>
      <c r="E9" s="28"/>
      <c r="F9" s="28"/>
      <c r="H9" s="9"/>
      <c r="I9" s="9"/>
      <c r="J9" s="9"/>
      <c r="K9" s="9"/>
      <c r="M9" s="9"/>
      <c r="N9" s="9"/>
      <c r="O9" s="9"/>
      <c r="P9" s="9"/>
      <c r="R9" s="9"/>
      <c r="S9" s="9"/>
      <c r="T9" s="9"/>
      <c r="V9" s="9"/>
      <c r="W9" s="9"/>
      <c r="X9" s="9"/>
      <c r="Y9" s="9"/>
      <c r="AA9" s="9"/>
      <c r="AB9" s="9"/>
      <c r="AC9" s="9"/>
      <c r="AE9" s="9"/>
      <c r="AF9" s="9"/>
      <c r="AG9" s="9"/>
      <c r="AH9" s="9"/>
      <c r="AJ9" s="9"/>
      <c r="AK9" s="9"/>
      <c r="AL9" s="9"/>
      <c r="AN9" s="9"/>
      <c r="AO9" s="9"/>
      <c r="AP9" s="9"/>
      <c r="AQ9" s="9"/>
      <c r="AS9" s="9"/>
      <c r="AT9" s="9"/>
      <c r="AU9" s="9"/>
      <c r="AW9" s="9"/>
      <c r="AX9" s="9"/>
      <c r="AY9" s="9"/>
      <c r="BA9" s="9"/>
      <c r="BB9" s="9"/>
      <c r="BC9" s="9"/>
      <c r="BE9" s="9"/>
      <c r="BF9" s="9"/>
      <c r="BG9" s="9"/>
      <c r="BI9" s="9"/>
      <c r="BJ9" s="9"/>
      <c r="BK9" s="9"/>
      <c r="BM9" s="9"/>
      <c r="BN9" s="9"/>
      <c r="BO9" s="9"/>
    </row>
    <row r="10" spans="1:67" ht="20.100000000000001" customHeight="1" x14ac:dyDescent="0.25">
      <c r="A10" s="11"/>
      <c r="B10" s="3"/>
      <c r="C10" s="3"/>
      <c r="D10" s="3"/>
      <c r="E10" s="29"/>
      <c r="F10" s="29"/>
      <c r="G10" s="11"/>
      <c r="H10" s="12" t="str">
        <f>CHOOSE(ROUNDUP(MONTH($D$3)/3,0),"&lt;MAR","&lt;JUN","&lt;SEP","&lt;DIC")&amp;"/"&amp;YEAR($D$3)</f>
        <v>&lt;MAR/2020</v>
      </c>
      <c r="I10" s="13" t="str">
        <f>CHOOSE(ROUNDUP(MONTH($D$3)/3,0),"&lt;MAR","&lt;JUN","&lt;SEP","&lt;DIC")&amp;"/"&amp;YEAR($D$3)-1</f>
        <v>&lt;MAR/2019</v>
      </c>
      <c r="J10" s="12" t="str">
        <f>H10</f>
        <v>&lt;MAR/2020</v>
      </c>
      <c r="K10" s="13" t="str">
        <f>I10</f>
        <v>&lt;MAR/2019</v>
      </c>
      <c r="L10" s="14"/>
      <c r="M10" s="12" t="str">
        <f>$H10</f>
        <v>&lt;MAR/2020</v>
      </c>
      <c r="N10" s="12" t="str">
        <f>$I10</f>
        <v>&lt;MAR/2019</v>
      </c>
      <c r="O10" s="12" t="str">
        <f>$J10</f>
        <v>&lt;MAR/2020</v>
      </c>
      <c r="P10" s="12" t="str">
        <f>$K10</f>
        <v>&lt;MAR/2019</v>
      </c>
      <c r="Q10" s="14"/>
      <c r="R10" s="12" t="str">
        <f>CHOOSE(ROUNDUP(MONTH($D$3)/3,0),"&lt;MAR","&lt;JUN","&lt;SEP","&lt;DIC")&amp;"/"&amp;YEAR($D$3)</f>
        <v>&lt;MAR/2020</v>
      </c>
      <c r="S10" s="13" t="str">
        <f>"&lt;DIC/"&amp;YEAR($D$3)-1</f>
        <v>&lt;DIC/2019</v>
      </c>
      <c r="T10" s="13" t="str">
        <f>"&lt;DIC/"&amp;YEAR($D$3)-2</f>
        <v>&lt;DIC/2018</v>
      </c>
      <c r="U10" s="14"/>
      <c r="V10" s="12" t="str">
        <f>$H10</f>
        <v>&lt;MAR/2020</v>
      </c>
      <c r="W10" s="12" t="str">
        <f>$I10</f>
        <v>&lt;MAR/2019</v>
      </c>
      <c r="X10" s="12" t="str">
        <f>$J10</f>
        <v>&lt;MAR/2020</v>
      </c>
      <c r="Y10" s="12" t="str">
        <f>$K10</f>
        <v>&lt;MAR/2019</v>
      </c>
      <c r="Z10" s="14"/>
      <c r="AA10" s="12" t="str">
        <f>$R10</f>
        <v>&lt;MAR/2020</v>
      </c>
      <c r="AB10" s="12" t="str">
        <f>$S10</f>
        <v>&lt;DIC/2019</v>
      </c>
      <c r="AC10" s="12" t="str">
        <f>$T10</f>
        <v>&lt;DIC/2018</v>
      </c>
      <c r="AD10" s="14"/>
      <c r="AE10" s="12" t="str">
        <f>$H10</f>
        <v>&lt;MAR/2020</v>
      </c>
      <c r="AF10" s="12" t="str">
        <f>$I10</f>
        <v>&lt;MAR/2019</v>
      </c>
      <c r="AG10" s="12" t="str">
        <f>$J10</f>
        <v>&lt;MAR/2020</v>
      </c>
      <c r="AH10" s="12" t="str">
        <f>$K10</f>
        <v>&lt;MAR/2019</v>
      </c>
      <c r="AI10" s="14"/>
      <c r="AJ10" s="12" t="str">
        <f>$R10</f>
        <v>&lt;MAR/2020</v>
      </c>
      <c r="AK10" s="12" t="str">
        <f>$S10</f>
        <v>&lt;DIC/2019</v>
      </c>
      <c r="AL10" s="12" t="str">
        <f>$T10</f>
        <v>&lt;DIC/2018</v>
      </c>
      <c r="AM10" s="14"/>
      <c r="AN10" s="12" t="str">
        <f>$H10</f>
        <v>&lt;MAR/2020</v>
      </c>
      <c r="AO10" s="12" t="str">
        <f>$I10</f>
        <v>&lt;MAR/2019</v>
      </c>
      <c r="AP10" s="12" t="str">
        <f>$J10</f>
        <v>&lt;MAR/2020</v>
      </c>
      <c r="AQ10" s="12" t="str">
        <f>$K10</f>
        <v>&lt;MAR/2019</v>
      </c>
      <c r="AR10" s="14"/>
      <c r="AS10" s="12" t="str">
        <f>$R10</f>
        <v>&lt;MAR/2020</v>
      </c>
      <c r="AT10" s="12" t="str">
        <f>$S10</f>
        <v>&lt;DIC/2019</v>
      </c>
      <c r="AU10" s="12" t="str">
        <f>$T10</f>
        <v>&lt;DIC/2018</v>
      </c>
      <c r="AV10" s="14"/>
      <c r="AW10" s="12" t="str">
        <f>$R10</f>
        <v>&lt;MAR/2020</v>
      </c>
      <c r="AX10" s="12" t="str">
        <f>$S10</f>
        <v>&lt;DIC/2019</v>
      </c>
      <c r="AY10" s="12" t="str">
        <f>$T10</f>
        <v>&lt;DIC/2018</v>
      </c>
      <c r="AZ10" s="14"/>
      <c r="BA10" s="12" t="str">
        <f>$R10</f>
        <v>&lt;MAR/2020</v>
      </c>
      <c r="BB10" s="12" t="str">
        <f>$S10</f>
        <v>&lt;DIC/2019</v>
      </c>
      <c r="BC10" s="12" t="str">
        <f>$T10</f>
        <v>&lt;DIC/2018</v>
      </c>
      <c r="BD10" s="14"/>
      <c r="BE10" s="12" t="str">
        <f>$R10</f>
        <v>&lt;MAR/2020</v>
      </c>
      <c r="BF10" s="12" t="str">
        <f>$S10</f>
        <v>&lt;DIC/2019</v>
      </c>
      <c r="BG10" s="12" t="str">
        <f>$T10</f>
        <v>&lt;DIC/2018</v>
      </c>
      <c r="BH10" s="14"/>
      <c r="BI10" s="12" t="str">
        <f>$R10</f>
        <v>&lt;MAR/2020</v>
      </c>
      <c r="BJ10" s="12" t="str">
        <f>$S10</f>
        <v>&lt;DIC/2019</v>
      </c>
      <c r="BK10" s="12" t="str">
        <f>$T10</f>
        <v>&lt;DIC/2018</v>
      </c>
      <c r="BL10" s="14"/>
      <c r="BM10" s="12" t="str">
        <f>$R10</f>
        <v>&lt;MAR/2020</v>
      </c>
      <c r="BN10" s="12" t="str">
        <f>$S10</f>
        <v>&lt;DIC/2019</v>
      </c>
      <c r="BO10" s="12" t="str">
        <f>$T10</f>
        <v>&lt;DIC/2018</v>
      </c>
    </row>
    <row r="11" spans="1:67" ht="24" customHeight="1" x14ac:dyDescent="0.25">
      <c r="A11" s="25"/>
      <c r="B11" s="15" t="str">
        <f>+_xll.ECOSECURITIES("stock","active",,"chl","xsgo",,,"sector naics&lt;&gt;Finance and Insurance")</f>
        <v>Codigo</v>
      </c>
      <c r="C11" s="15" t="str">
        <f>+_xll.ECONOMATICA(B12:B400,"ticker")</f>
        <v>Codigo</v>
      </c>
      <c r="D11" s="16" t="str">
        <f>_xll.ECONOMATICA($B$12:$B$204,"name")</f>
        <v>Nombre</v>
      </c>
      <c r="E11" s="16" t="str">
        <f>_xll.ECONOMATICA($B$12:$B$204,"Sector NAICS",,,,,,,,,"Sector NAICS (Nivel 1)",{"nivnaics=1"})</f>
        <v>Sector NAICS (Nivel 1)</v>
      </c>
      <c r="F11" s="16" t="str">
        <f>_xll.ECONOMATICA(B12:B202,"Fin Statm Date",,,,,,,,,"Fecha del últ. Balance")</f>
        <v>Fecha del últ. Balance</v>
      </c>
      <c r="G11" s="26"/>
      <c r="H11" s="16" t="str">
        <f>_xll.ECONOMATICA($B$12:$B$204,"Revenues",H8,H10,,,$D$5,$D$6,,,"Ingresos Netos")</f>
        <v>Ingresos Netos</v>
      </c>
      <c r="I11" s="16" t="str">
        <f>_xll.ECONOMATICA($B$12:$B$204,"Revenues",I8,I10,,,$D$5,$D$6,,,"Ingresos Netos")</f>
        <v>Ingresos Netos</v>
      </c>
      <c r="J11" s="16" t="str">
        <f>_xll.ECONOMATICA($B$12:$B$204,"Revenues",J8,J10,,,$D$5,$D$6,,,"Ingresos Netos")</f>
        <v>Ingresos Netos</v>
      </c>
      <c r="K11" s="16" t="str">
        <f>_xll.ECONOMATICA($B$12:$B$204,"Revenues",K8,K10,,,$D$5,$D$6,,,"Ingresos Netos")</f>
        <v>Ingresos Netos</v>
      </c>
      <c r="L11" s="26"/>
      <c r="M11" s="16" t="str">
        <f>_xll.ECONOMATICA($B$12:$B$204,"Gross Profit",M8,M10,,,$D$5,$D$6,,,"Ganancia Bruta")</f>
        <v>Ganancia Bruta</v>
      </c>
      <c r="N11" s="16" t="str">
        <f>_xll.ECONOMATICA($B$12:$B$204,"Gross Profit",N8,N10,,,$D$5,$D$6,,,"Ganancia Bruta")</f>
        <v>Ganancia Bruta</v>
      </c>
      <c r="O11" s="16" t="str">
        <f>_xll.ECONOMATICA($B$12:$B$204,"Gross Profit",O8,O10,,,$D$5,$D$6,,,"Ganancia Bruta")</f>
        <v>Ganancia Bruta</v>
      </c>
      <c r="P11" s="16" t="str">
        <f>_xll.ECONOMATICA($B$12:$B$204,"Gross Profit",P8,P10,,,$D$5,$D$6,,,"Ganancia Bruta")</f>
        <v>Ganancia Bruta</v>
      </c>
      <c r="Q11" s="26"/>
      <c r="R11" s="16" t="str">
        <f>_xll.ECONOMATICA($B$12:$B$204,"GrossMargin",R8,R10,,,,"decimal",,,"Margen Bruto")</f>
        <v>Margen Bruto</v>
      </c>
      <c r="S11" s="16" t="str">
        <f>_xll.ECONOMATICA($B$12:$B$204,"GrossMargin",S8,S10,,,,"decimal",,,"Margen Bruto")</f>
        <v>Margen Bruto</v>
      </c>
      <c r="T11" s="16" t="str">
        <f>_xll.ECONOMATICA($B$12:$B$204,"GrossMargin",T8,T10,,,,"decimal",,,"Margen Bruto")</f>
        <v>Margen Bruto</v>
      </c>
      <c r="U11" s="26"/>
      <c r="V11" s="16" t="str">
        <f>_xll.ECONOMATICA($B$12:$B$204,"EBIT",V8,V10,,,$D$5,$D$6,,,"EBIT")</f>
        <v>EBIT</v>
      </c>
      <c r="W11" s="16" t="str">
        <f>_xll.ECONOMATICA($B$12:$B$204,"EBIT",W8,W10,,,$D$5,$D$6,,,"EBIT")</f>
        <v>EBIT</v>
      </c>
      <c r="X11" s="16" t="str">
        <f>_xll.ECONOMATICA($B$12:$B$204,"EBIT",X8,X10,,,$D$5,$D$6,,,"EBIT")</f>
        <v>EBIT</v>
      </c>
      <c r="Y11" s="16" t="str">
        <f>_xll.ECONOMATICA($B$12:$B$204,"EBIT",Y8,Y10,,,$D$5,$D$6,,,"EBIT")</f>
        <v>EBIT</v>
      </c>
      <c r="Z11" s="26"/>
      <c r="AA11" s="16" t="str">
        <f>_xll.ECONOMATICA($B$12:$B$204,"EBITMargin",AA8,AA10,,,,"decimal",,,"Margen EBIT")</f>
        <v>Margen EBIT</v>
      </c>
      <c r="AB11" s="16" t="str">
        <f>_xll.ECONOMATICA($B$12:$B$204,"EBITMargin",AB8,AB10,,,,"decimal",,,"Margen EBIT")</f>
        <v>Margen EBIT</v>
      </c>
      <c r="AC11" s="16" t="str">
        <f>_xll.ECONOMATICA($B$12:$B$204,"EBITMargin",AC8,AC10,,,,"decimal",,,"Margen EBIT")</f>
        <v>Margen EBIT</v>
      </c>
      <c r="AD11" s="26"/>
      <c r="AE11" s="16" t="str">
        <f>_xll.ECONOMATICA($B$12:$B$204,"EBITDA",AE8,AE10,,,$D$5,$D$6,,,"EBITDA")</f>
        <v>EBITDA</v>
      </c>
      <c r="AF11" s="16" t="str">
        <f>_xll.ECONOMATICA($B$12:$B$204,"EBITDA",AF8,AF10,,,$D$5,$D$6,,,"EBITDA")</f>
        <v>EBITDA</v>
      </c>
      <c r="AG11" s="16" t="str">
        <f>_xll.ECONOMATICA($B$12:$B$204,"EBITDA",AG8,AG10,,,$D$5,$D$6,,,"EBITDA")</f>
        <v>EBITDA</v>
      </c>
      <c r="AH11" s="16" t="str">
        <f>_xll.ECONOMATICA($B$12:$B$204,"EBITDA",AH8,AH10,,,$D$5,$D$6,,,"EBITDA")</f>
        <v>EBITDA</v>
      </c>
      <c r="AI11" s="26"/>
      <c r="AJ11" s="16" t="str">
        <f>_xll.ECONOMATICA($B$12:$B$204,"EbitdaMargin",AJ8,AJ10,,,,"decimal",,,"Margen EBITDA")</f>
        <v>Margen EBITDA</v>
      </c>
      <c r="AK11" s="16" t="str">
        <f>_xll.ECONOMATICA($B$12:$B$204,"EbitdaMargin",AK8,AK10,,,,"decimal",,,"Margen EBITDA")</f>
        <v>Margen EBITDA</v>
      </c>
      <c r="AL11" s="16" t="str">
        <f>_xll.ECONOMATICA($B$12:$B$204,"EbitdaMargin",AL8,AL10,,,,"decimal",,,"Margen EBITDA")</f>
        <v>Margen EBITDA</v>
      </c>
      <c r="AM11" s="26"/>
      <c r="AN11" s="16" t="str">
        <f>_xll.ECONOMATICA($B$12:$B$204,"Net Income",AN8,AN10,,,$D$5,$D$6,,,"Ganancia Neta")</f>
        <v>Ganancia Neta</v>
      </c>
      <c r="AO11" s="16" t="str">
        <f>_xll.ECONOMATICA($B$12:$B$204,"Net Income",AO8,AO10,,,$D$5,$D$6,,,"Ganancia Neta")</f>
        <v>Ganancia Neta</v>
      </c>
      <c r="AP11" s="16" t="str">
        <f>_xll.ECONOMATICA($B$12:$B$204,"Net Income",AP8,AP10,,,$D$5,$D$6,,,"Ganancia Neta")</f>
        <v>Ganancia Neta</v>
      </c>
      <c r="AQ11" s="16" t="str">
        <f>_xll.ECONOMATICA($B$12:$B$204,"Net Income",AQ8,AQ10,,,$D$5,$D$6,,,"Ganancia Neta")</f>
        <v>Ganancia Neta</v>
      </c>
      <c r="AR11" s="26"/>
      <c r="AS11" s="16" t="str">
        <f>_xll.ECONOMATICA($B$12:$B$204,"Net Margin",AS8,AS10,,,,"decimal",,,"Margen Neto")</f>
        <v>Margen Neto</v>
      </c>
      <c r="AT11" s="16" t="str">
        <f>_xll.ECONOMATICA($B$12:$B$204,"Net Margin",AT8,AT10,,,,"decimal",,,"Margen Neto")</f>
        <v>Margen Neto</v>
      </c>
      <c r="AU11" s="16" t="str">
        <f>_xll.ECONOMATICA($B$12:$B$204,"Net Margin",AU8,AU10,,,,"decimal",,,"Margen Neto")</f>
        <v>Margen Neto</v>
      </c>
      <c r="AV11" s="26"/>
      <c r="AW11" s="16" t="str">
        <f>_xll.ECONOMATICA($B$12:$B$204,"EPS",AW8,AW10,,,,,,,"Utilidad por Acción")</f>
        <v>Utilidad por Acción</v>
      </c>
      <c r="AX11" s="16" t="str">
        <f>_xll.ECONOMATICA($B$12:$B$204,"EPS",AX8,AX10,,,,,,,"Utilidad por Acción")</f>
        <v>Utilidad por Acción</v>
      </c>
      <c r="AY11" s="16" t="str">
        <f>_xll.ECONOMATICA($B$12:$B$204,"EPS",AY8,AY10,,,,,,,"Utilidad por Acción")</f>
        <v>Utilidad por Acción</v>
      </c>
      <c r="AZ11" s="26"/>
      <c r="BA11" s="16" t="str">
        <f>_xll.ECONOMATICA($B$12:$B$204,"ROE (avg)",BA8,BA10,,,,"decimal",,,"ROE")</f>
        <v>ROE</v>
      </c>
      <c r="BB11" s="16" t="str">
        <f>_xll.ECONOMATICA($B$12:$B$204,"ROE (avg)",BB8,BB10,,,,"decimal",,,"ROE")</f>
        <v>ROE</v>
      </c>
      <c r="BC11" s="16" t="str">
        <f>_xll.ECONOMATICA($B$12:$B$204,"ROE (avg)",BC8,BC10,,,,"decimal",,,"ROE")</f>
        <v>ROE</v>
      </c>
      <c r="BD11" s="26"/>
      <c r="BE11" s="16" t="str">
        <f>_xll.ECONOMATICA($B$12:$B$204,"ROIC (avg IC) %",BE8,BE10,,,,"decimal",,,"ROIC")</f>
        <v>ROIC</v>
      </c>
      <c r="BF11" s="16" t="str">
        <f>_xll.ECONOMATICA($B$12:$B$204,"ROIC (avg IC) %",BF8,BF10,,,,"decimal",,,"ROIC")</f>
        <v>ROIC</v>
      </c>
      <c r="BG11" s="16" t="str">
        <f>_xll.ECONOMATICA($B$12:$B$204,"ROIC (avg IC) %",BG8,BG10,,,,"decimal",,,"ROIC")</f>
        <v>ROIC</v>
      </c>
      <c r="BH11" s="26"/>
      <c r="BI11" s="16" t="str">
        <f>_xll.ECONOMATICA($B$12:$B$204,"ROA",BI8,BI10,,,,"decimal",,,"ROA")</f>
        <v>ROA</v>
      </c>
      <c r="BJ11" s="16" t="str">
        <f>_xll.ECONOMATICA($B$12:$B$204,"ROA",BJ8,BJ10,,,,"decimal",,,"ROA")</f>
        <v>ROA</v>
      </c>
      <c r="BK11" s="16" t="str">
        <f>_xll.ECONOMATICA($B$12:$B$204,"ROA",BK8,BK10,,,,"decimal",,,"ROA")</f>
        <v>ROA</v>
      </c>
      <c r="BL11" s="26"/>
      <c r="BM11" s="16" t="str">
        <f>_xll.ECONOMATICA($B$12:$B$204,"AssetsTurn",BM8,BM10,,,,,,,"Rotación del Activo")</f>
        <v>Rotación del Activo</v>
      </c>
      <c r="BN11" s="16" t="str">
        <f>_xll.ECONOMATICA($B$12:$B$204,"AssetsTurn",BN8,BN10,,,,,,,"Rotación del Activo")</f>
        <v>Rotación del Activo</v>
      </c>
      <c r="BO11" s="16" t="str">
        <f>_xll.ECONOMATICA($B$12:$B$204,"AssetsTurn",BO8,BO10,,,,,,,"Rotación del Activo")</f>
        <v>Rotación del Activo</v>
      </c>
    </row>
    <row r="12" spans="1:67" x14ac:dyDescent="0.25">
      <c r="B12" t="s">
        <v>312</v>
      </c>
      <c r="C12" t="s">
        <v>135</v>
      </c>
      <c r="D12" s="18" t="s">
        <v>4</v>
      </c>
      <c r="E12" s="18" t="s">
        <v>654</v>
      </c>
      <c r="F12" s="19">
        <v>43921</v>
      </c>
      <c r="G12" s="20"/>
      <c r="H12" s="30">
        <v>458984880.89999998</v>
      </c>
      <c r="I12" s="30">
        <v>431959537.62</v>
      </c>
      <c r="J12" s="30">
        <v>1823510273.48</v>
      </c>
      <c r="K12" s="30">
        <v>1831033132.3299999</v>
      </c>
      <c r="L12" s="31"/>
      <c r="M12" s="30">
        <v>106388373</v>
      </c>
      <c r="N12" s="30">
        <v>112679529.59999999</v>
      </c>
      <c r="O12" s="30">
        <v>486916301.16000003</v>
      </c>
      <c r="P12" s="30">
        <v>495665511.67000002</v>
      </c>
      <c r="Q12" s="20"/>
      <c r="R12" s="21">
        <v>0.267021419205412</v>
      </c>
      <c r="S12" s="21">
        <v>0.27452334859030098</v>
      </c>
      <c r="T12" s="21">
        <v>0.27019478510657802</v>
      </c>
      <c r="U12" s="20"/>
      <c r="V12" s="30">
        <v>74311064.099999994</v>
      </c>
      <c r="W12" s="30">
        <v>86441899.530000001</v>
      </c>
      <c r="X12" s="30">
        <v>363660745.39999998</v>
      </c>
      <c r="Y12" s="30">
        <v>573973091.23000002</v>
      </c>
      <c r="Z12" s="20"/>
      <c r="AA12" s="21">
        <v>0.19942895342508599</v>
      </c>
      <c r="AB12" s="21">
        <v>0.209168109934253</v>
      </c>
      <c r="AC12" s="21">
        <v>0.31676046383974599</v>
      </c>
      <c r="AD12" s="20"/>
      <c r="AE12" s="30">
        <v>130923456.3</v>
      </c>
      <c r="AF12" s="30">
        <v>131708503.11</v>
      </c>
      <c r="AG12" s="30">
        <v>572777446.08000004</v>
      </c>
      <c r="AH12" s="30">
        <v>759623464.25999999</v>
      </c>
      <c r="AI12" s="20"/>
      <c r="AJ12" s="21">
        <v>0.31410705736605399</v>
      </c>
      <c r="AK12" s="21">
        <v>0.319248950875481</v>
      </c>
      <c r="AL12" s="21">
        <v>0.417716919262894</v>
      </c>
      <c r="AM12" s="20"/>
      <c r="AN12" s="30">
        <v>64344189</v>
      </c>
      <c r="AO12" s="30">
        <v>43100056.289999999</v>
      </c>
      <c r="AP12" s="30">
        <v>107538539.66</v>
      </c>
      <c r="AQ12" s="30">
        <v>188380278.87</v>
      </c>
      <c r="AR12" s="20"/>
      <c r="AS12" s="22">
        <v>6.0920806959839001E-2</v>
      </c>
      <c r="AT12" s="22">
        <v>5.1597310360448297E-2</v>
      </c>
      <c r="AU12" s="22">
        <v>0.11532878367623201</v>
      </c>
      <c r="AV12" s="20"/>
      <c r="AW12" s="34">
        <v>12.801721107898601</v>
      </c>
      <c r="AX12" s="34">
        <v>10.2634879031102</v>
      </c>
      <c r="AY12" s="34">
        <v>23.767429382220101</v>
      </c>
      <c r="AZ12" s="20"/>
      <c r="BA12" s="22">
        <v>5.5243762947065997E-2</v>
      </c>
      <c r="BB12" s="22">
        <v>4.8665650901384701E-2</v>
      </c>
      <c r="BC12" s="22">
        <v>0.11871229467229601</v>
      </c>
      <c r="BD12" s="20"/>
      <c r="BE12" s="22">
        <v>4.65687208040617E-2</v>
      </c>
      <c r="BF12" s="22">
        <v>5.2298449553491097E-2</v>
      </c>
      <c r="BG12" s="22">
        <v>9.1924514876736793E-2</v>
      </c>
      <c r="BH12" s="20"/>
      <c r="BI12" s="22">
        <v>1.52620560913056E-2</v>
      </c>
      <c r="BJ12" s="22">
        <v>1.47397234961863E-2</v>
      </c>
      <c r="BK12" s="22">
        <v>3.8798448819434297E-2</v>
      </c>
      <c r="BL12" s="20"/>
      <c r="BM12" s="23">
        <v>0.25052288130973499</v>
      </c>
      <c r="BN12" s="23">
        <v>0.28566844653732898</v>
      </c>
      <c r="BO12" s="23">
        <v>0.336416006331547</v>
      </c>
    </row>
    <row r="13" spans="1:67" x14ac:dyDescent="0.25">
      <c r="B13" t="s">
        <v>313</v>
      </c>
      <c r="C13" t="s">
        <v>136</v>
      </c>
      <c r="D13" s="18" t="s">
        <v>5</v>
      </c>
      <c r="E13" s="18" t="s">
        <v>655</v>
      </c>
      <c r="F13" s="19">
        <v>43921</v>
      </c>
      <c r="G13" s="20"/>
      <c r="H13" s="30">
        <v>104730471.3</v>
      </c>
      <c r="I13" s="30">
        <v>89297028.810000002</v>
      </c>
      <c r="J13" s="30">
        <v>386525134.63999999</v>
      </c>
      <c r="K13" s="30">
        <v>346790384.17000002</v>
      </c>
      <c r="L13" s="31"/>
      <c r="M13" s="30">
        <v>15770800.5</v>
      </c>
      <c r="N13" s="30">
        <v>14737425.42</v>
      </c>
      <c r="O13" s="30">
        <v>55503005.119999997</v>
      </c>
      <c r="P13" s="30">
        <v>53238675.509999998</v>
      </c>
      <c r="Q13" s="20"/>
      <c r="R13" s="21">
        <v>0.14359481478910299</v>
      </c>
      <c r="S13" s="21">
        <v>0.147188439198362</v>
      </c>
      <c r="T13" s="21">
        <v>0.14672787222822101</v>
      </c>
      <c r="U13" s="20"/>
      <c r="V13" s="30">
        <v>6979436.0999999996</v>
      </c>
      <c r="W13" s="30">
        <v>6929409.6600000001</v>
      </c>
      <c r="X13" s="30">
        <v>22164656.5</v>
      </c>
      <c r="Y13" s="30">
        <v>21489478.120000001</v>
      </c>
      <c r="Z13" s="20"/>
      <c r="AA13" s="21">
        <v>5.7343376959543099E-2</v>
      </c>
      <c r="AB13" s="21">
        <v>6.0077549558482102E-2</v>
      </c>
      <c r="AC13" s="21">
        <v>5.6118717543285998E-2</v>
      </c>
      <c r="AD13" s="20"/>
      <c r="AE13" s="30">
        <v>11931137.4</v>
      </c>
      <c r="AF13" s="30">
        <v>11326526.699999999</v>
      </c>
      <c r="AG13" s="30">
        <v>40728279.460000001</v>
      </c>
      <c r="AH13" s="30">
        <v>40871153.369999997</v>
      </c>
      <c r="AI13" s="20"/>
      <c r="AJ13" s="21">
        <v>0.10537032604086601</v>
      </c>
      <c r="AK13" s="21">
        <v>0.108662815142452</v>
      </c>
      <c r="AL13" s="21">
        <v>0.11565522228891501</v>
      </c>
      <c r="AM13" s="20"/>
      <c r="AN13" s="30">
        <v>5952027.9000000004</v>
      </c>
      <c r="AO13" s="30">
        <v>4507453.62</v>
      </c>
      <c r="AP13" s="30">
        <v>15122546.359999999</v>
      </c>
      <c r="AQ13" s="30">
        <v>12640527.6</v>
      </c>
      <c r="AR13" s="20"/>
      <c r="AS13" s="22">
        <v>4.6830814293207401E-2</v>
      </c>
      <c r="AT13" s="22">
        <v>4.5926312347219202E-2</v>
      </c>
      <c r="AU13" s="22">
        <v>3.9454706658652902E-2</v>
      </c>
      <c r="AV13" s="20"/>
      <c r="AW13" s="34">
        <v>17.685188726813099</v>
      </c>
      <c r="AX13" s="34">
        <v>16.552206445165201</v>
      </c>
      <c r="AY13" s="34">
        <v>11.9091914717719</v>
      </c>
      <c r="AZ13" s="20"/>
      <c r="BA13" s="22">
        <v>0.11652466593383</v>
      </c>
      <c r="BB13" s="22">
        <v>0.12135046507333801</v>
      </c>
      <c r="BC13" s="22">
        <v>0.10026119361879</v>
      </c>
      <c r="BD13" s="20"/>
      <c r="BE13" s="22">
        <v>5.4717346173420098E-2</v>
      </c>
      <c r="BF13" s="22">
        <v>5.9422229172996603E-2</v>
      </c>
      <c r="BG13" s="22">
        <v>5.6174690062907803E-2</v>
      </c>
      <c r="BH13" s="20"/>
      <c r="BI13" s="22">
        <v>3.9128288436986597E-2</v>
      </c>
      <c r="BJ13" s="22">
        <v>4.3734464292647303E-2</v>
      </c>
      <c r="BK13" s="22">
        <v>3.7198041579831601E-2</v>
      </c>
      <c r="BL13" s="20"/>
      <c r="BM13" s="23">
        <v>0.835524409035315</v>
      </c>
      <c r="BN13" s="23">
        <v>0.95227467779295705</v>
      </c>
      <c r="BO13" s="23">
        <v>0.94280365335544003</v>
      </c>
    </row>
    <row r="14" spans="1:67" x14ac:dyDescent="0.25">
      <c r="B14" t="s">
        <v>314</v>
      </c>
      <c r="C14" t="s">
        <v>137</v>
      </c>
      <c r="D14" s="18" t="s">
        <v>6</v>
      </c>
      <c r="E14" s="18" t="s">
        <v>656</v>
      </c>
      <c r="F14" s="19">
        <v>43921</v>
      </c>
      <c r="G14" s="20"/>
      <c r="H14" s="30">
        <v>40955618</v>
      </c>
      <c r="I14" s="30">
        <v>35481460</v>
      </c>
      <c r="J14" s="30">
        <v>191521059</v>
      </c>
      <c r="K14" s="30">
        <v>177353285</v>
      </c>
      <c r="L14" s="31"/>
      <c r="M14" s="30">
        <v>17746231</v>
      </c>
      <c r="N14" s="30">
        <v>13603920</v>
      </c>
      <c r="O14" s="30">
        <v>78561471</v>
      </c>
      <c r="P14" s="30">
        <v>70059610</v>
      </c>
      <c r="Q14" s="20"/>
      <c r="R14" s="21">
        <v>0.410197559528169</v>
      </c>
      <c r="S14" s="21">
        <v>0.40000214784522498</v>
      </c>
      <c r="T14" s="21">
        <v>0.40353909942437899</v>
      </c>
      <c r="U14" s="20"/>
      <c r="V14" s="30">
        <v>2138690</v>
      </c>
      <c r="W14" s="30">
        <v>394941</v>
      </c>
      <c r="X14" s="30">
        <v>16872354</v>
      </c>
      <c r="Y14" s="30">
        <v>16536511</v>
      </c>
      <c r="Z14" s="20"/>
      <c r="AA14" s="21">
        <v>8.8096599340642595E-2</v>
      </c>
      <c r="AB14" s="21">
        <v>8.1316081690602005E-2</v>
      </c>
      <c r="AC14" s="21">
        <v>9.9492211457545596E-2</v>
      </c>
      <c r="AD14" s="20"/>
      <c r="AE14" s="30">
        <v>3621135</v>
      </c>
      <c r="AF14" s="30">
        <v>1281535</v>
      </c>
      <c r="AG14" s="30">
        <v>21789175</v>
      </c>
      <c r="AH14" s="30"/>
      <c r="AI14" s="20"/>
      <c r="AJ14" s="21">
        <v>0.11376908165475499</v>
      </c>
      <c r="AK14" s="21">
        <v>0.104541246833251</v>
      </c>
      <c r="AL14" s="21">
        <v>0.12244583152511</v>
      </c>
      <c r="AM14" s="20"/>
      <c r="AN14" s="30">
        <v>-915468</v>
      </c>
      <c r="AO14" s="30">
        <v>-1226021</v>
      </c>
      <c r="AP14" s="30">
        <v>4403222</v>
      </c>
      <c r="AQ14" s="30">
        <v>4858120</v>
      </c>
      <c r="AR14" s="20"/>
      <c r="AS14" s="22">
        <v>2.3789785957705999E-2</v>
      </c>
      <c r="AT14" s="22">
        <v>2.2882471984848999E-2</v>
      </c>
      <c r="AU14" s="22">
        <v>3.40791943368094E-2</v>
      </c>
      <c r="AV14" s="20"/>
      <c r="AW14" s="34">
        <v>200.146454545436</v>
      </c>
      <c r="AX14" s="34">
        <v>186.03040909091899</v>
      </c>
      <c r="AY14" s="34">
        <v>268.96559090912302</v>
      </c>
      <c r="AZ14" s="20"/>
      <c r="BA14" s="22">
        <v>4.17080893098319E-2</v>
      </c>
      <c r="BB14" s="22">
        <v>3.8929692405654401E-2</v>
      </c>
      <c r="BC14" s="22">
        <v>5.7441562114545403E-2</v>
      </c>
      <c r="BD14" s="20"/>
      <c r="BE14" s="22">
        <v>7.0286378673481503E-2</v>
      </c>
      <c r="BF14" s="22">
        <v>6.1103982190688799E-2</v>
      </c>
      <c r="BG14" s="22">
        <v>7.36032552502002E-2</v>
      </c>
      <c r="BH14" s="20"/>
      <c r="BI14" s="22">
        <v>1.8162328973539799E-2</v>
      </c>
      <c r="BJ14" s="22">
        <v>1.92036965171428E-2</v>
      </c>
      <c r="BK14" s="22">
        <v>2.6844134500715901E-2</v>
      </c>
      <c r="BL14" s="20"/>
      <c r="BM14" s="23">
        <v>0.76345070972274698</v>
      </c>
      <c r="BN14" s="23">
        <v>0.83923172854156303</v>
      </c>
      <c r="BO14" s="23">
        <v>0.78769862442823102</v>
      </c>
    </row>
    <row r="15" spans="1:67" x14ac:dyDescent="0.25">
      <c r="B15" t="s">
        <v>315</v>
      </c>
      <c r="C15" t="s">
        <v>138</v>
      </c>
      <c r="D15" s="18" t="s">
        <v>7</v>
      </c>
      <c r="E15" s="18" t="s">
        <v>654</v>
      </c>
      <c r="F15" s="19">
        <v>43921</v>
      </c>
      <c r="G15" s="20"/>
      <c r="H15" s="30">
        <v>157099259</v>
      </c>
      <c r="I15" s="30">
        <v>156863309</v>
      </c>
      <c r="J15" s="30">
        <v>544919817</v>
      </c>
      <c r="K15" s="30">
        <v>534788611</v>
      </c>
      <c r="L15" s="31"/>
      <c r="M15" s="30"/>
      <c r="N15" s="30"/>
      <c r="O15" s="30"/>
      <c r="P15" s="30"/>
      <c r="Q15" s="20"/>
      <c r="R15" s="21"/>
      <c r="S15" s="21"/>
      <c r="T15" s="21"/>
      <c r="U15" s="20"/>
      <c r="V15" s="30">
        <v>77277188</v>
      </c>
      <c r="W15" s="30">
        <v>82369026</v>
      </c>
      <c r="X15" s="30">
        <v>232877908</v>
      </c>
      <c r="Y15" s="30">
        <v>234181669</v>
      </c>
      <c r="Z15" s="20"/>
      <c r="AA15" s="21">
        <v>0.42736178926657897</v>
      </c>
      <c r="AB15" s="21">
        <v>0.43689516142767398</v>
      </c>
      <c r="AC15" s="21">
        <v>0.43942235954629699</v>
      </c>
      <c r="AD15" s="20"/>
      <c r="AE15" s="30">
        <v>96188712</v>
      </c>
      <c r="AF15" s="30">
        <v>101152326</v>
      </c>
      <c r="AG15" s="30">
        <v>309258497</v>
      </c>
      <c r="AH15" s="30">
        <v>309576715</v>
      </c>
      <c r="AI15" s="20"/>
      <c r="AJ15" s="21">
        <v>0.56753028124861904</v>
      </c>
      <c r="AK15" s="21">
        <v>0.57688896263949596</v>
      </c>
      <c r="AL15" s="21">
        <v>0.58170538955251705</v>
      </c>
      <c r="AM15" s="20"/>
      <c r="AN15" s="30">
        <v>46139586</v>
      </c>
      <c r="AO15" s="30">
        <v>54569262</v>
      </c>
      <c r="AP15" s="30">
        <v>133307512</v>
      </c>
      <c r="AQ15" s="30">
        <v>138568390</v>
      </c>
      <c r="AR15" s="20"/>
      <c r="AS15" s="22">
        <v>0.239941196706495</v>
      </c>
      <c r="AT15" s="22">
        <v>0.25657152793923199</v>
      </c>
      <c r="AU15" s="22">
        <v>0.26266426419897498</v>
      </c>
      <c r="AV15" s="20"/>
      <c r="AW15" s="34">
        <v>21.785957022832001</v>
      </c>
      <c r="AX15" s="34">
        <v>23.163588007737399</v>
      </c>
      <c r="AY15" s="34">
        <v>22.235216812376201</v>
      </c>
      <c r="AZ15" s="20"/>
      <c r="BA15" s="22">
        <v>0.17707558400667001</v>
      </c>
      <c r="BB15" s="22">
        <v>0.203352411643136</v>
      </c>
      <c r="BC15" s="22">
        <v>0.201868110011274</v>
      </c>
      <c r="BD15" s="20"/>
      <c r="BE15" s="22">
        <v>9.5627783947420497E-2</v>
      </c>
      <c r="BF15" s="22">
        <v>0.102775903804577</v>
      </c>
      <c r="BG15" s="22">
        <v>0.104401090966858</v>
      </c>
      <c r="BH15" s="20"/>
      <c r="BI15" s="22">
        <v>6.2542486288512E-2</v>
      </c>
      <c r="BJ15" s="22">
        <v>6.9824761978306907E-2</v>
      </c>
      <c r="BK15" s="22">
        <v>7.3092626939833302E-2</v>
      </c>
      <c r="BL15" s="20"/>
      <c r="BM15" s="23">
        <v>0.26065755754734699</v>
      </c>
      <c r="BN15" s="23">
        <v>0.27214540342492899</v>
      </c>
      <c r="BO15" s="23">
        <v>0.27827396757857098</v>
      </c>
    </row>
    <row r="16" spans="1:67" x14ac:dyDescent="0.25">
      <c r="B16" t="s">
        <v>316</v>
      </c>
      <c r="C16" t="s">
        <v>529</v>
      </c>
      <c r="D16" s="18" t="s">
        <v>7</v>
      </c>
      <c r="E16" s="18" t="s">
        <v>654</v>
      </c>
      <c r="F16" s="19">
        <v>43921</v>
      </c>
      <c r="G16" s="20"/>
      <c r="H16" s="30">
        <v>157099259</v>
      </c>
      <c r="I16" s="30">
        <v>156863309</v>
      </c>
      <c r="J16" s="30">
        <v>544919817</v>
      </c>
      <c r="K16" s="30">
        <v>534788611</v>
      </c>
      <c r="L16" s="31"/>
      <c r="M16" s="30"/>
      <c r="N16" s="30"/>
      <c r="O16" s="30"/>
      <c r="P16" s="30"/>
      <c r="Q16" s="20"/>
      <c r="R16" s="21"/>
      <c r="S16" s="21"/>
      <c r="T16" s="21"/>
      <c r="U16" s="20"/>
      <c r="V16" s="30">
        <v>77277188</v>
      </c>
      <c r="W16" s="30">
        <v>82369026</v>
      </c>
      <c r="X16" s="30">
        <v>232877908</v>
      </c>
      <c r="Y16" s="30">
        <v>234181669</v>
      </c>
      <c r="Z16" s="20"/>
      <c r="AA16" s="21">
        <v>0.42736178926657897</v>
      </c>
      <c r="AB16" s="21">
        <v>0.43689516142767398</v>
      </c>
      <c r="AC16" s="21">
        <v>0.43942235954629699</v>
      </c>
      <c r="AD16" s="20"/>
      <c r="AE16" s="30">
        <v>96188712</v>
      </c>
      <c r="AF16" s="30">
        <v>101152326</v>
      </c>
      <c r="AG16" s="30">
        <v>309258497</v>
      </c>
      <c r="AH16" s="30">
        <v>309576715</v>
      </c>
      <c r="AI16" s="20"/>
      <c r="AJ16" s="21">
        <v>0.56753028124861904</v>
      </c>
      <c r="AK16" s="21">
        <v>0.57688896263949596</v>
      </c>
      <c r="AL16" s="21">
        <v>0.58170538955251705</v>
      </c>
      <c r="AM16" s="20"/>
      <c r="AN16" s="30">
        <v>46139586</v>
      </c>
      <c r="AO16" s="30">
        <v>54569262</v>
      </c>
      <c r="AP16" s="30">
        <v>133307512</v>
      </c>
      <c r="AQ16" s="30">
        <v>138568390</v>
      </c>
      <c r="AR16" s="20"/>
      <c r="AS16" s="22">
        <v>0.239941196706495</v>
      </c>
      <c r="AT16" s="22">
        <v>0.25657152793923199</v>
      </c>
      <c r="AU16" s="22">
        <v>0.26266426419897498</v>
      </c>
      <c r="AV16" s="20"/>
      <c r="AW16" s="34">
        <v>21.785957022832001</v>
      </c>
      <c r="AX16" s="34">
        <v>23.163588007737399</v>
      </c>
      <c r="AY16" s="34">
        <v>22.235216812376201</v>
      </c>
      <c r="AZ16" s="20"/>
      <c r="BA16" s="22">
        <v>0.17707558400667001</v>
      </c>
      <c r="BB16" s="22">
        <v>0.203352411643136</v>
      </c>
      <c r="BC16" s="22">
        <v>0.201868110011274</v>
      </c>
      <c r="BD16" s="20"/>
      <c r="BE16" s="22">
        <v>9.5627783947420497E-2</v>
      </c>
      <c r="BF16" s="22">
        <v>0.102775903804577</v>
      </c>
      <c r="BG16" s="22">
        <v>0.104401090966858</v>
      </c>
      <c r="BH16" s="20"/>
      <c r="BI16" s="22">
        <v>6.2542486288512E-2</v>
      </c>
      <c r="BJ16" s="22">
        <v>6.9824761978306907E-2</v>
      </c>
      <c r="BK16" s="22">
        <v>7.3092626939833302E-2</v>
      </c>
      <c r="BL16" s="20"/>
      <c r="BM16" s="23">
        <v>0.26065755754734699</v>
      </c>
      <c r="BN16" s="23">
        <v>0.27214540342492899</v>
      </c>
      <c r="BO16" s="23">
        <v>0.27827396757857098</v>
      </c>
    </row>
    <row r="17" spans="2:67" x14ac:dyDescent="0.25">
      <c r="B17" t="s">
        <v>318</v>
      </c>
      <c r="C17" t="s">
        <v>139</v>
      </c>
      <c r="D17" s="18" t="s">
        <v>8</v>
      </c>
      <c r="E17" s="18" t="s">
        <v>657</v>
      </c>
      <c r="F17" s="19">
        <v>43921</v>
      </c>
      <c r="G17" s="20"/>
      <c r="H17" s="30">
        <v>140216</v>
      </c>
      <c r="I17" s="30">
        <v>178154</v>
      </c>
      <c r="J17" s="30">
        <v>8330134</v>
      </c>
      <c r="K17" s="30">
        <v>10030088</v>
      </c>
      <c r="L17" s="31"/>
      <c r="M17" s="30">
        <v>-654670</v>
      </c>
      <c r="N17" s="30">
        <v>-728861</v>
      </c>
      <c r="O17" s="30">
        <v>2072821</v>
      </c>
      <c r="P17" s="30">
        <v>3355910</v>
      </c>
      <c r="Q17" s="20"/>
      <c r="R17" s="21">
        <v>0.248834052369348</v>
      </c>
      <c r="S17" s="21">
        <v>0.23883996218006401</v>
      </c>
      <c r="T17" s="21">
        <v>0.34035515250230702</v>
      </c>
      <c r="U17" s="20"/>
      <c r="V17" s="30">
        <v>-1020584</v>
      </c>
      <c r="W17" s="30">
        <v>-1144838</v>
      </c>
      <c r="X17" s="30">
        <v>-539062</v>
      </c>
      <c r="Y17" s="30">
        <v>1160753</v>
      </c>
      <c r="Z17" s="20"/>
      <c r="AA17" s="21">
        <v>-6.4712284340203E-2</v>
      </c>
      <c r="AB17" s="21">
        <v>-7.9267482402210598E-2</v>
      </c>
      <c r="AC17" s="21">
        <v>0.13977993158419799</v>
      </c>
      <c r="AD17" s="20"/>
      <c r="AE17" s="30">
        <v>-795760</v>
      </c>
      <c r="AF17" s="30">
        <v>-898574</v>
      </c>
      <c r="AG17" s="30">
        <v>382951</v>
      </c>
      <c r="AH17" s="30">
        <v>1992538</v>
      </c>
      <c r="AI17" s="20"/>
      <c r="AJ17" s="21">
        <v>4.59717694817664E-2</v>
      </c>
      <c r="AK17" s="21">
        <v>3.3476886910139003E-2</v>
      </c>
      <c r="AL17" s="21">
        <v>0.215610484058852</v>
      </c>
      <c r="AM17" s="20"/>
      <c r="AN17" s="30">
        <v>-912566</v>
      </c>
      <c r="AO17" s="30">
        <v>-1215515</v>
      </c>
      <c r="AP17" s="30">
        <v>-772234</v>
      </c>
      <c r="AQ17" s="30">
        <v>231315</v>
      </c>
      <c r="AR17" s="20"/>
      <c r="AS17" s="22">
        <v>-9.2703310655051593E-2</v>
      </c>
      <c r="AT17" s="22">
        <v>-0.128486705181276</v>
      </c>
      <c r="AU17" s="22">
        <v>6.1978010073144102E-2</v>
      </c>
      <c r="AV17" s="20"/>
      <c r="AW17" s="34">
        <v>-523.72600881662197</v>
      </c>
      <c r="AX17" s="34">
        <v>-729.18480840977304</v>
      </c>
      <c r="AY17" s="34">
        <v>417.48118006112099</v>
      </c>
      <c r="AZ17" s="20"/>
      <c r="BA17" s="22">
        <v>-0.15486742390639799</v>
      </c>
      <c r="BB17" s="22">
        <v>-0.177703740934085</v>
      </c>
      <c r="BC17" s="22">
        <v>9.9139901838789193E-2</v>
      </c>
      <c r="BD17" s="20"/>
      <c r="BE17" s="22">
        <v>-3.6422410270388401E-2</v>
      </c>
      <c r="BF17" s="22">
        <v>-4.97185385550983E-2</v>
      </c>
      <c r="BG17" s="22">
        <v>0.12545117955989599</v>
      </c>
      <c r="BH17" s="20"/>
      <c r="BI17" s="22">
        <v>-4.2049843781423998E-2</v>
      </c>
      <c r="BJ17" s="22">
        <v>-7.1740318550582702E-2</v>
      </c>
      <c r="BK17" s="22">
        <v>4.8787835365510498E-2</v>
      </c>
      <c r="BL17" s="20"/>
      <c r="BM17" s="23">
        <v>0.45359592321301501</v>
      </c>
      <c r="BN17" s="23">
        <v>0.55834818434686895</v>
      </c>
      <c r="BO17" s="23">
        <v>0.78717976437019399</v>
      </c>
    </row>
    <row r="18" spans="2:67" x14ac:dyDescent="0.25">
      <c r="B18" t="s">
        <v>320</v>
      </c>
      <c r="C18" t="s">
        <v>140</v>
      </c>
      <c r="D18" s="18" t="s">
        <v>9</v>
      </c>
      <c r="E18" s="18" t="s">
        <v>656</v>
      </c>
      <c r="F18" s="19">
        <v>43921</v>
      </c>
      <c r="G18" s="20"/>
      <c r="H18" s="30">
        <v>80474667</v>
      </c>
      <c r="I18" s="30">
        <v>67812725.849999994</v>
      </c>
      <c r="J18" s="30">
        <v>316057707.42000002</v>
      </c>
      <c r="K18" s="30">
        <v>268179573.41999999</v>
      </c>
      <c r="L18" s="31"/>
      <c r="M18" s="30">
        <v>6051891.2999999998</v>
      </c>
      <c r="N18" s="30">
        <v>15439629.210000001</v>
      </c>
      <c r="O18" s="30">
        <v>52429457.18</v>
      </c>
      <c r="P18" s="30">
        <v>69045031.150000006</v>
      </c>
      <c r="Q18" s="20"/>
      <c r="R18" s="21">
        <v>0.16588570994819701</v>
      </c>
      <c r="S18" s="21">
        <v>0.203741351286299</v>
      </c>
      <c r="T18" s="21">
        <v>0.250960158280504</v>
      </c>
      <c r="U18" s="20"/>
      <c r="V18" s="30">
        <v>-7286643</v>
      </c>
      <c r="W18" s="30">
        <v>15340871.16</v>
      </c>
      <c r="X18" s="30">
        <v>48447427.799999997</v>
      </c>
      <c r="Y18" s="30">
        <v>55696908.259999998</v>
      </c>
      <c r="Z18" s="20"/>
      <c r="AA18" s="21">
        <v>0.15328665197084801</v>
      </c>
      <c r="AB18" s="21">
        <v>0.23427026708522999</v>
      </c>
      <c r="AC18" s="21">
        <v>0.175059161268</v>
      </c>
      <c r="AD18" s="20"/>
      <c r="AE18" s="30">
        <v>-3198167.7</v>
      </c>
      <c r="AF18" s="30">
        <v>18121761.629999999</v>
      </c>
      <c r="AG18" s="30">
        <v>62237822.310000002</v>
      </c>
      <c r="AH18" s="30">
        <v>65331127.479999997</v>
      </c>
      <c r="AI18" s="20"/>
      <c r="AJ18" s="21">
        <v>0.19691917282471</v>
      </c>
      <c r="AK18" s="21">
        <v>0.27543053284433</v>
      </c>
      <c r="AL18" s="21">
        <v>0.21196637090644799</v>
      </c>
      <c r="AM18" s="20"/>
      <c r="AN18" s="30">
        <v>-4019078.7</v>
      </c>
      <c r="AO18" s="30">
        <v>10496277.99</v>
      </c>
      <c r="AP18" s="30"/>
      <c r="AQ18" s="30">
        <v>37762792.979999997</v>
      </c>
      <c r="AR18" s="20"/>
      <c r="AS18" s="22"/>
      <c r="AT18" s="22">
        <v>0.161618616893247</v>
      </c>
      <c r="AU18" s="22">
        <v>0.116898231535306</v>
      </c>
      <c r="AV18" s="20"/>
      <c r="AW18" s="34"/>
      <c r="AX18" s="34">
        <v>7.1809050293231804</v>
      </c>
      <c r="AY18" s="34">
        <v>4.2996957677460204</v>
      </c>
      <c r="AZ18" s="20"/>
      <c r="BA18" s="22"/>
      <c r="BB18" s="22">
        <v>0.207192443908716</v>
      </c>
      <c r="BC18" s="22">
        <v>0.17207823410339201</v>
      </c>
      <c r="BD18" s="20"/>
      <c r="BE18" s="22">
        <v>9.1730892233172198E-2</v>
      </c>
      <c r="BF18" s="22">
        <v>0.142452471009892</v>
      </c>
      <c r="BG18" s="22">
        <v>0.12601364675763799</v>
      </c>
      <c r="BH18" s="20"/>
      <c r="BI18" s="22"/>
      <c r="BJ18" s="22">
        <v>8.3943541990302004E-2</v>
      </c>
      <c r="BK18" s="22">
        <v>7.7783862420692504E-2</v>
      </c>
      <c r="BL18" s="20"/>
      <c r="BM18" s="23">
        <v>0.45046799475267102</v>
      </c>
      <c r="BN18" s="23">
        <v>0.51939277543533502</v>
      </c>
      <c r="BO18" s="23">
        <v>0.66539811081020195</v>
      </c>
    </row>
    <row r="19" spans="2:67" x14ac:dyDescent="0.25">
      <c r="B19" t="s">
        <v>321</v>
      </c>
      <c r="C19" t="s">
        <v>141</v>
      </c>
      <c r="D19" s="18" t="s">
        <v>10</v>
      </c>
      <c r="E19" s="18" t="s">
        <v>657</v>
      </c>
      <c r="F19" s="19">
        <v>43830</v>
      </c>
      <c r="G19" s="20"/>
      <c r="H19" s="30"/>
      <c r="I19" s="30"/>
      <c r="J19" s="30"/>
      <c r="K19" s="30"/>
      <c r="L19" s="31"/>
      <c r="M19" s="30"/>
      <c r="N19" s="30"/>
      <c r="O19" s="30"/>
      <c r="P19" s="30"/>
      <c r="Q19" s="20"/>
      <c r="R19" s="21"/>
      <c r="S19" s="21"/>
      <c r="T19" s="21"/>
      <c r="U19" s="20"/>
      <c r="V19" s="30"/>
      <c r="W19" s="30">
        <v>-4739</v>
      </c>
      <c r="X19" s="30"/>
      <c r="Y19" s="30">
        <v>-28993</v>
      </c>
      <c r="Z19" s="20"/>
      <c r="AA19" s="21"/>
      <c r="AB19" s="21"/>
      <c r="AC19" s="21"/>
      <c r="AD19" s="20"/>
      <c r="AE19" s="30"/>
      <c r="AF19" s="30"/>
      <c r="AG19" s="30"/>
      <c r="AH19" s="30"/>
      <c r="AI19" s="20"/>
      <c r="AJ19" s="21"/>
      <c r="AK19" s="21"/>
      <c r="AL19" s="21"/>
      <c r="AM19" s="20"/>
      <c r="AN19" s="30"/>
      <c r="AO19" s="30">
        <v>1231</v>
      </c>
      <c r="AP19" s="30"/>
      <c r="AQ19" s="30">
        <v>-18970</v>
      </c>
      <c r="AR19" s="20"/>
      <c r="AS19" s="22"/>
      <c r="AT19" s="22"/>
      <c r="AU19" s="22"/>
      <c r="AV19" s="20"/>
      <c r="AW19" s="34"/>
      <c r="AX19" s="34">
        <v>229.020000000019</v>
      </c>
      <c r="AY19" s="34">
        <v>-7.4921428571397</v>
      </c>
      <c r="AZ19" s="20"/>
      <c r="BA19" s="22"/>
      <c r="BB19" s="22">
        <v>0.67868263244861704</v>
      </c>
      <c r="BC19" s="22">
        <v>-3.2539014088688402E-2</v>
      </c>
      <c r="BD19" s="20"/>
      <c r="BE19" s="22"/>
      <c r="BF19" s="22">
        <v>-3.5947818393069597E-2</v>
      </c>
      <c r="BG19" s="22">
        <v>-6.5587596148907301E-2</v>
      </c>
      <c r="BH19" s="20"/>
      <c r="BI19" s="22"/>
      <c r="BJ19" s="22">
        <v>0.33619130403793002</v>
      </c>
      <c r="BK19" s="22">
        <v>-1.6923119120092499E-2</v>
      </c>
      <c r="BL19" s="20"/>
      <c r="BM19" s="23"/>
      <c r="BN19" s="23"/>
      <c r="BO19" s="23"/>
    </row>
    <row r="20" spans="2:67" x14ac:dyDescent="0.25">
      <c r="B20" t="s">
        <v>323</v>
      </c>
      <c r="C20" t="s">
        <v>142</v>
      </c>
      <c r="D20" s="18" t="s">
        <v>11</v>
      </c>
      <c r="E20" s="18" t="s">
        <v>657</v>
      </c>
      <c r="F20" s="19">
        <v>43921</v>
      </c>
      <c r="G20" s="20"/>
      <c r="H20" s="30">
        <v>4064486</v>
      </c>
      <c r="I20" s="30">
        <v>4174385</v>
      </c>
      <c r="J20" s="30">
        <v>14479471</v>
      </c>
      <c r="K20" s="30">
        <v>16880399</v>
      </c>
      <c r="L20" s="31"/>
      <c r="M20" s="30">
        <v>1245695</v>
      </c>
      <c r="N20" s="30">
        <v>103861</v>
      </c>
      <c r="O20" s="30">
        <v>1998105</v>
      </c>
      <c r="P20" s="30">
        <v>-1732534</v>
      </c>
      <c r="Q20" s="20"/>
      <c r="R20" s="21">
        <v>0.13799571821364201</v>
      </c>
      <c r="S20" s="21">
        <v>5.86914308157429E-2</v>
      </c>
      <c r="T20" s="21">
        <v>-0.17474473188834999</v>
      </c>
      <c r="U20" s="20"/>
      <c r="V20" s="30">
        <v>557388</v>
      </c>
      <c r="W20" s="30">
        <v>-763685</v>
      </c>
      <c r="X20" s="30">
        <v>-1278004</v>
      </c>
      <c r="Y20" s="30">
        <v>858565</v>
      </c>
      <c r="Z20" s="20"/>
      <c r="AA20" s="21">
        <v>-8.82631692828727E-2</v>
      </c>
      <c r="AB20" s="21">
        <v>-0.178148679483565</v>
      </c>
      <c r="AC20" s="21">
        <v>-1.6231702479963101E-2</v>
      </c>
      <c r="AD20" s="20"/>
      <c r="AE20" s="30">
        <v>1240188</v>
      </c>
      <c r="AF20" s="30">
        <v>46315.421000000002</v>
      </c>
      <c r="AG20" s="30">
        <v>1906863.5789999999</v>
      </c>
      <c r="AH20" s="30">
        <v>5751005.4210000001</v>
      </c>
      <c r="AI20" s="20"/>
      <c r="AJ20" s="21">
        <v>0.13169428489476601</v>
      </c>
      <c r="AK20" s="21">
        <v>4.8870581800292703E-2</v>
      </c>
      <c r="AL20" s="21">
        <v>0.32544231992098499</v>
      </c>
      <c r="AM20" s="20"/>
      <c r="AN20" s="30">
        <v>213655</v>
      </c>
      <c r="AO20" s="30">
        <v>-696401</v>
      </c>
      <c r="AP20" s="30">
        <v>-2703817</v>
      </c>
      <c r="AQ20" s="30">
        <v>382446</v>
      </c>
      <c r="AR20" s="20"/>
      <c r="AS20" s="22">
        <v>-0.18673451537004401</v>
      </c>
      <c r="AT20" s="22">
        <v>-0.24770589819847399</v>
      </c>
      <c r="AU20" s="22">
        <v>-4.7408158254256698E-2</v>
      </c>
      <c r="AV20" s="20"/>
      <c r="AW20" s="34">
        <v>-59.596298122895</v>
      </c>
      <c r="AX20" s="34">
        <v>-79.655336395255304</v>
      </c>
      <c r="AY20" s="34">
        <v>-16.597237643640302</v>
      </c>
      <c r="AZ20" s="20"/>
      <c r="BA20" s="22">
        <v>-0.220953108640388</v>
      </c>
      <c r="BB20" s="22">
        <v>-0.289609462660737</v>
      </c>
      <c r="BC20" s="22">
        <v>-5.1357565483922403E-2</v>
      </c>
      <c r="BD20" s="20"/>
      <c r="BE20" s="22">
        <v>-4.1359768053735001E-2</v>
      </c>
      <c r="BF20" s="22">
        <v>-8.4655598738609103E-2</v>
      </c>
      <c r="BG20" s="22">
        <v>-8.6376373847087996E-3</v>
      </c>
      <c r="BH20" s="20"/>
      <c r="BI20" s="22">
        <v>-9.7973531804018396E-2</v>
      </c>
      <c r="BJ20" s="22">
        <v>-0.13482935503110599</v>
      </c>
      <c r="BK20" s="22">
        <v>-2.4393744986591599E-2</v>
      </c>
      <c r="BL20" s="20"/>
      <c r="BM20" s="23">
        <v>0.52466750246912897</v>
      </c>
      <c r="BN20" s="23">
        <v>0.54431225098687697</v>
      </c>
      <c r="BO20" s="23">
        <v>0.51454740881854399</v>
      </c>
    </row>
    <row r="21" spans="2:67" x14ac:dyDescent="0.25">
      <c r="B21" t="s">
        <v>329</v>
      </c>
      <c r="C21" t="s">
        <v>143</v>
      </c>
      <c r="D21" s="18" t="s">
        <v>12</v>
      </c>
      <c r="E21" s="18" t="s">
        <v>658</v>
      </c>
      <c r="F21" s="19">
        <v>43921</v>
      </c>
      <c r="G21" s="20"/>
      <c r="H21" s="30">
        <v>464087475</v>
      </c>
      <c r="I21" s="30">
        <v>420174898</v>
      </c>
      <c r="J21" s="30">
        <v>1788127993</v>
      </c>
      <c r="K21" s="30">
        <v>1658768917</v>
      </c>
      <c r="L21" s="31"/>
      <c r="M21" s="30">
        <v>114997484</v>
      </c>
      <c r="N21" s="30">
        <v>92605145</v>
      </c>
      <c r="O21" s="30">
        <v>394268631</v>
      </c>
      <c r="P21" s="30">
        <v>325661823</v>
      </c>
      <c r="Q21" s="20"/>
      <c r="R21" s="21">
        <v>0.220492399058421</v>
      </c>
      <c r="S21" s="21">
        <v>0.21320548401796299</v>
      </c>
      <c r="T21" s="21">
        <v>0.19926748203113701</v>
      </c>
      <c r="U21" s="20"/>
      <c r="V21" s="30">
        <v>39652151</v>
      </c>
      <c r="W21" s="30">
        <v>29490353</v>
      </c>
      <c r="X21" s="30">
        <v>135339819</v>
      </c>
      <c r="Y21" s="30">
        <v>90283683</v>
      </c>
      <c r="Z21" s="20"/>
      <c r="AA21" s="21">
        <v>7.5687992990278896E-2</v>
      </c>
      <c r="AB21" s="21">
        <v>7.1767523582020695E-2</v>
      </c>
      <c r="AC21" s="21">
        <v>5.7950489049835602E-2</v>
      </c>
      <c r="AD21" s="20"/>
      <c r="AE21" s="30">
        <v>54588693</v>
      </c>
      <c r="AF21" s="30">
        <v>44031212</v>
      </c>
      <c r="AG21" s="30">
        <v>195047469</v>
      </c>
      <c r="AH21" s="30">
        <v>137287133</v>
      </c>
      <c r="AI21" s="20"/>
      <c r="AJ21" s="21">
        <v>0.10907914297160499</v>
      </c>
      <c r="AK21" s="21">
        <v>0.105772478736035</v>
      </c>
      <c r="AL21" s="21">
        <v>8.4111633708671404E-2</v>
      </c>
      <c r="AM21" s="20"/>
      <c r="AN21" s="30">
        <v>15926360</v>
      </c>
      <c r="AO21" s="30">
        <v>16902923</v>
      </c>
      <c r="AP21" s="30">
        <v>58040832</v>
      </c>
      <c r="AQ21" s="30">
        <v>42143370</v>
      </c>
      <c r="AR21" s="20"/>
      <c r="AS21" s="22">
        <v>4.4300422179003401E-2</v>
      </c>
      <c r="AT21" s="22">
        <v>4.4535198627127098E-2</v>
      </c>
      <c r="AU21" s="22">
        <v>3.5327691025158897E-2</v>
      </c>
      <c r="AV21" s="20"/>
      <c r="AW21" s="34">
        <v>72.128925031283899</v>
      </c>
      <c r="AX21" s="34">
        <v>73.342526507796705</v>
      </c>
      <c r="AY21" s="34">
        <v>53.205107788555303</v>
      </c>
      <c r="AZ21" s="20"/>
      <c r="BA21" s="22">
        <v>0.167055115394178</v>
      </c>
      <c r="BB21" s="22">
        <v>0.16973533280688599</v>
      </c>
      <c r="BC21" s="22">
        <v>0.14382487018927401</v>
      </c>
      <c r="BD21" s="20"/>
      <c r="BE21" s="22">
        <v>9.8989750335749693E-2</v>
      </c>
      <c r="BF21" s="22">
        <v>0.102673369190888</v>
      </c>
      <c r="BG21" s="22">
        <v>9.0794022118643597E-2</v>
      </c>
      <c r="BH21" s="20"/>
      <c r="BI21" s="22">
        <v>4.5656052006597697E-2</v>
      </c>
      <c r="BJ21" s="22">
        <v>4.6043302631515001E-2</v>
      </c>
      <c r="BK21" s="22">
        <v>4.1611061766088801E-2</v>
      </c>
      <c r="BL21" s="20"/>
      <c r="BM21" s="23">
        <v>1.0306008331499501</v>
      </c>
      <c r="BN21" s="23">
        <v>1.03386319250603</v>
      </c>
      <c r="BO21" s="23">
        <v>1.17785964943141</v>
      </c>
    </row>
    <row r="22" spans="2:67" x14ac:dyDescent="0.25">
      <c r="B22" t="s">
        <v>331</v>
      </c>
      <c r="C22" t="s">
        <v>144</v>
      </c>
      <c r="D22" s="18" t="s">
        <v>13</v>
      </c>
      <c r="E22" s="18" t="s">
        <v>659</v>
      </c>
      <c r="F22" s="19">
        <v>43921</v>
      </c>
      <c r="G22" s="20"/>
      <c r="H22" s="30">
        <v>94041699</v>
      </c>
      <c r="I22" s="30">
        <v>109508172</v>
      </c>
      <c r="J22" s="30">
        <v>404013130</v>
      </c>
      <c r="K22" s="30">
        <v>473674556</v>
      </c>
      <c r="L22" s="31"/>
      <c r="M22" s="30">
        <v>9760169</v>
      </c>
      <c r="N22" s="30">
        <v>9285439</v>
      </c>
      <c r="O22" s="30">
        <v>51670777</v>
      </c>
      <c r="P22" s="30">
        <v>49673637</v>
      </c>
      <c r="Q22" s="20"/>
      <c r="R22" s="21">
        <v>0.12789380632268099</v>
      </c>
      <c r="S22" s="21">
        <v>0.122046570641105</v>
      </c>
      <c r="T22" s="21">
        <v>0.104420483952854</v>
      </c>
      <c r="U22" s="20"/>
      <c r="V22" s="30">
        <v>7134482</v>
      </c>
      <c r="W22" s="30">
        <v>5348948</v>
      </c>
      <c r="X22" s="30">
        <v>36724322</v>
      </c>
      <c r="Y22" s="30">
        <v>35682397</v>
      </c>
      <c r="Z22" s="20"/>
      <c r="AA22" s="21">
        <v>9.08988329167187E-2</v>
      </c>
      <c r="AB22" s="21">
        <v>8.3290791137696898E-2</v>
      </c>
      <c r="AC22" s="21">
        <v>7.7137694192861095E-2</v>
      </c>
      <c r="AD22" s="20"/>
      <c r="AE22" s="30">
        <v>14683091</v>
      </c>
      <c r="AF22" s="30">
        <v>12926408</v>
      </c>
      <c r="AG22" s="30">
        <v>66797052</v>
      </c>
      <c r="AH22" s="30">
        <v>62045445</v>
      </c>
      <c r="AI22" s="20"/>
      <c r="AJ22" s="21">
        <v>0.16533386427327099</v>
      </c>
      <c r="AK22" s="21">
        <v>0.15505013482150401</v>
      </c>
      <c r="AL22" s="21">
        <v>0.12923247614598901</v>
      </c>
      <c r="AM22" s="20"/>
      <c r="AN22" s="30">
        <v>660406</v>
      </c>
      <c r="AO22" s="30">
        <v>2891317</v>
      </c>
      <c r="AP22" s="30">
        <v>11889292</v>
      </c>
      <c r="AQ22" s="30">
        <v>15948211</v>
      </c>
      <c r="AR22" s="20"/>
      <c r="AS22" s="22">
        <v>2.89977852947777E-2</v>
      </c>
      <c r="AT22" s="22">
        <v>3.38832017059758E-2</v>
      </c>
      <c r="AU22" s="22">
        <v>3.9834161921135099E-2</v>
      </c>
      <c r="AV22" s="20"/>
      <c r="AW22" s="34">
        <v>20.634946332691499</v>
      </c>
      <c r="AX22" s="34">
        <v>24.5068950372806</v>
      </c>
      <c r="AY22" s="34">
        <v>25.015230503893701</v>
      </c>
      <c r="AZ22" s="20"/>
      <c r="BA22" s="22">
        <v>5.9144974380251403E-2</v>
      </c>
      <c r="BB22" s="22">
        <v>7.1943602515457297E-2</v>
      </c>
      <c r="BC22" s="22">
        <v>9.1093997010320907E-2</v>
      </c>
      <c r="BD22" s="20"/>
      <c r="BE22" s="22">
        <v>5.2043599718817897E-2</v>
      </c>
      <c r="BF22" s="22">
        <v>4.9378379077534201E-2</v>
      </c>
      <c r="BG22" s="22">
        <v>5.4237758808667401E-2</v>
      </c>
      <c r="BH22" s="20"/>
      <c r="BI22" s="22">
        <v>1.40511679153315E-2</v>
      </c>
      <c r="BJ22" s="22">
        <v>1.8301505831659601E-2</v>
      </c>
      <c r="BK22" s="22">
        <v>2.5763562993161002E-2</v>
      </c>
      <c r="BL22" s="20"/>
      <c r="BM22" s="23">
        <v>0.48456003699948302</v>
      </c>
      <c r="BN22" s="23">
        <v>0.54013507904164704</v>
      </c>
      <c r="BO22" s="23">
        <v>0.64677055448464704</v>
      </c>
    </row>
    <row r="23" spans="2:67" x14ac:dyDescent="0.25">
      <c r="B23" t="s">
        <v>334</v>
      </c>
      <c r="C23" t="s">
        <v>145</v>
      </c>
      <c r="D23" s="18" t="s">
        <v>14</v>
      </c>
      <c r="E23" s="18" t="s">
        <v>657</v>
      </c>
      <c r="F23" s="19">
        <v>43921</v>
      </c>
      <c r="G23" s="20"/>
      <c r="H23" s="30">
        <v>4933014</v>
      </c>
      <c r="I23" s="30">
        <v>5742804</v>
      </c>
      <c r="J23" s="30">
        <v>17086139</v>
      </c>
      <c r="K23" s="30">
        <v>25372432</v>
      </c>
      <c r="L23" s="31"/>
      <c r="M23" s="30">
        <v>432076</v>
      </c>
      <c r="N23" s="30">
        <v>1808360</v>
      </c>
      <c r="O23" s="30">
        <v>829493</v>
      </c>
      <c r="P23" s="30">
        <v>6387119</v>
      </c>
      <c r="Q23" s="20"/>
      <c r="R23" s="21">
        <v>4.8547714612432201E-2</v>
      </c>
      <c r="S23" s="21">
        <v>0.12325579744982</v>
      </c>
      <c r="T23" s="21">
        <v>0.22651593958522401</v>
      </c>
      <c r="U23" s="20"/>
      <c r="V23" s="30">
        <v>-959763</v>
      </c>
      <c r="W23" s="30">
        <v>892448</v>
      </c>
      <c r="X23" s="30">
        <v>-4335111</v>
      </c>
      <c r="Y23" s="30">
        <v>6471622</v>
      </c>
      <c r="Z23" s="20"/>
      <c r="AA23" s="21">
        <v>-0.25372092548233899</v>
      </c>
      <c r="AB23" s="21">
        <v>-0.138741051107208</v>
      </c>
      <c r="AC23" s="21">
        <v>0.22863727434829301</v>
      </c>
      <c r="AD23" s="20"/>
      <c r="AE23" s="30">
        <v>-77853</v>
      </c>
      <c r="AF23" s="30">
        <v>2226035</v>
      </c>
      <c r="AG23" s="30">
        <v>-8278141</v>
      </c>
      <c r="AH23" s="30">
        <v>2832526</v>
      </c>
      <c r="AI23" s="20"/>
      <c r="AJ23" s="21">
        <v>-0.48449453677050802</v>
      </c>
      <c r="AK23" s="21">
        <v>-0.33383307454991201</v>
      </c>
      <c r="AL23" s="21">
        <v>7.1251258996781003E-2</v>
      </c>
      <c r="AM23" s="20"/>
      <c r="AN23" s="30">
        <v>-878174</v>
      </c>
      <c r="AO23" s="30">
        <v>663625</v>
      </c>
      <c r="AP23" s="30">
        <v>-2970462</v>
      </c>
      <c r="AQ23" s="30">
        <v>4868794</v>
      </c>
      <c r="AR23" s="20"/>
      <c r="AS23" s="22">
        <v>-0.16746674014517299</v>
      </c>
      <c r="AT23" s="22">
        <v>-7.4358140334661593E-2</v>
      </c>
      <c r="AU23" s="22">
        <v>0.17231001717300401</v>
      </c>
      <c r="AV23" s="20"/>
      <c r="AW23" s="34">
        <v>-29.704620000004098</v>
      </c>
      <c r="AX23" s="34">
        <v>-14.286630000002299</v>
      </c>
      <c r="AY23" s="34">
        <v>42.0742999999784</v>
      </c>
      <c r="AZ23" s="20"/>
      <c r="BA23" s="22">
        <v>-0.13715434359808601</v>
      </c>
      <c r="BB23" s="22">
        <v>-6.3487701460908305E-2</v>
      </c>
      <c r="BC23" s="22">
        <v>0.22251980929489901</v>
      </c>
      <c r="BD23" s="20"/>
      <c r="BE23" s="22">
        <v>-7.3693160347029302E-2</v>
      </c>
      <c r="BF23" s="22">
        <v>-4.24712645341788E-2</v>
      </c>
      <c r="BG23" s="22">
        <v>0.108185023339029</v>
      </c>
      <c r="BH23" s="20"/>
      <c r="BI23" s="22">
        <v>-5.0579950530154703E-2</v>
      </c>
      <c r="BJ23" s="22">
        <v>-2.3759329703461798E-2</v>
      </c>
      <c r="BK23" s="22">
        <v>8.7288295936014004E-2</v>
      </c>
      <c r="BL23" s="20"/>
      <c r="BM23" s="23">
        <v>0.30202982685568702</v>
      </c>
      <c r="BN23" s="23">
        <v>0.31952560400986801</v>
      </c>
      <c r="BO23" s="23">
        <v>0.50657702534135796</v>
      </c>
    </row>
    <row r="24" spans="2:67" x14ac:dyDescent="0.25">
      <c r="B24" t="s">
        <v>335</v>
      </c>
      <c r="C24" t="s">
        <v>146</v>
      </c>
      <c r="D24" s="18" t="s">
        <v>15</v>
      </c>
      <c r="E24" s="18" t="s">
        <v>656</v>
      </c>
      <c r="F24" s="19">
        <v>43921</v>
      </c>
      <c r="G24" s="20"/>
      <c r="H24" s="30">
        <v>98011695.599999994</v>
      </c>
      <c r="I24" s="30">
        <v>74836807.019999996</v>
      </c>
      <c r="J24" s="30">
        <v>314234561.75999999</v>
      </c>
      <c r="K24" s="30">
        <v>352583909.94999999</v>
      </c>
      <c r="L24" s="31"/>
      <c r="M24" s="30">
        <v>18468804.899999999</v>
      </c>
      <c r="N24" s="30">
        <v>15889829.699999999</v>
      </c>
      <c r="O24" s="30">
        <v>58086328.82</v>
      </c>
      <c r="P24" s="30">
        <v>99377763.900000006</v>
      </c>
      <c r="Q24" s="20"/>
      <c r="R24" s="21">
        <v>0.18485022301378201</v>
      </c>
      <c r="S24" s="21">
        <v>0.19069776965567101</v>
      </c>
      <c r="T24" s="21">
        <v>0.29766512226720798</v>
      </c>
      <c r="U24" s="20"/>
      <c r="V24" s="30">
        <v>8077087.2000000002</v>
      </c>
      <c r="W24" s="30">
        <v>-2788382.46</v>
      </c>
      <c r="X24" s="30">
        <v>26348530.039999999</v>
      </c>
      <c r="Y24" s="30">
        <v>60374416.159999996</v>
      </c>
      <c r="Z24" s="20"/>
      <c r="AA24" s="21">
        <v>8.3849879187182494E-2</v>
      </c>
      <c r="AB24" s="21">
        <v>5.3237505822835401E-2</v>
      </c>
      <c r="AC24" s="21">
        <v>0.22565981355961401</v>
      </c>
      <c r="AD24" s="20"/>
      <c r="AE24" s="30">
        <v>13165042.800000001</v>
      </c>
      <c r="AF24" s="30">
        <v>485617.17</v>
      </c>
      <c r="AG24" s="30">
        <v>46230690.310000002</v>
      </c>
      <c r="AH24" s="30">
        <v>76361640.769999996</v>
      </c>
      <c r="AI24" s="20"/>
      <c r="AJ24" s="21">
        <v>0.14712159620859899</v>
      </c>
      <c r="AK24" s="21">
        <v>0.11534366345717</v>
      </c>
      <c r="AL24" s="21">
        <v>0.27098648186860402</v>
      </c>
      <c r="AM24" s="20"/>
      <c r="AN24" s="30">
        <v>257275.2</v>
      </c>
      <c r="AO24" s="30">
        <v>-3784817.13</v>
      </c>
      <c r="AP24" s="30">
        <v>13217166.439999999</v>
      </c>
      <c r="AQ24" s="30">
        <v>37591931.729999997</v>
      </c>
      <c r="AR24" s="20"/>
      <c r="AS24" s="22">
        <v>4.3199324746383397E-2</v>
      </c>
      <c r="AT24" s="22">
        <v>3.11209054471328E-2</v>
      </c>
      <c r="AU24" s="22">
        <v>0.15371808218973501</v>
      </c>
      <c r="AV24" s="20"/>
      <c r="AW24" s="34">
        <v>9.3865521016705298</v>
      </c>
      <c r="AX24" s="34">
        <v>6.52079775779566</v>
      </c>
      <c r="AY24" s="34">
        <v>36.886348530708297</v>
      </c>
      <c r="AZ24" s="20"/>
      <c r="BA24" s="22">
        <v>4.4087529766547999E-2</v>
      </c>
      <c r="BB24" s="22">
        <v>3.1115360951844199E-2</v>
      </c>
      <c r="BC24" s="22">
        <v>0.21162933042360199</v>
      </c>
      <c r="BD24" s="20"/>
      <c r="BE24" s="22">
        <v>3.6150477945629998E-2</v>
      </c>
      <c r="BF24" s="22">
        <v>2.4923433617477699E-2</v>
      </c>
      <c r="BG24" s="22">
        <v>0.16443317234632601</v>
      </c>
      <c r="BH24" s="20"/>
      <c r="BI24" s="22">
        <v>1.79260246666854E-2</v>
      </c>
      <c r="BJ24" s="22">
        <v>1.45775635722748E-2</v>
      </c>
      <c r="BK24" s="22">
        <v>0.112620579129143</v>
      </c>
      <c r="BL24" s="20"/>
      <c r="BM24" s="23">
        <v>0.41496076089015299</v>
      </c>
      <c r="BN24" s="23">
        <v>0.46841707729390702</v>
      </c>
      <c r="BO24" s="23">
        <v>0.73264366511102696</v>
      </c>
    </row>
    <row r="25" spans="2:67" x14ac:dyDescent="0.25">
      <c r="B25" t="s">
        <v>337</v>
      </c>
      <c r="C25" t="s">
        <v>147</v>
      </c>
      <c r="D25" s="18" t="s">
        <v>16</v>
      </c>
      <c r="E25" s="18" t="s">
        <v>660</v>
      </c>
      <c r="F25" s="19">
        <v>43921</v>
      </c>
      <c r="G25" s="20"/>
      <c r="H25" s="30">
        <v>374455590.60000002</v>
      </c>
      <c r="I25" s="30">
        <v>241769922.75</v>
      </c>
      <c r="J25" s="30">
        <v>1280154784.6400001</v>
      </c>
      <c r="K25" s="30">
        <v>1253091049.21</v>
      </c>
      <c r="L25" s="31"/>
      <c r="M25" s="30">
        <v>45292283.399999999</v>
      </c>
      <c r="N25" s="30">
        <v>11532896.970000001</v>
      </c>
      <c r="O25" s="30">
        <v>125796672.94</v>
      </c>
      <c r="P25" s="30">
        <v>243684521.69</v>
      </c>
      <c r="Q25" s="20"/>
      <c r="R25" s="21">
        <v>9.8266767776367503E-2</v>
      </c>
      <c r="S25" s="21">
        <v>8.2142482089257104E-2</v>
      </c>
      <c r="T25" s="21">
        <v>0.23296650103759001</v>
      </c>
      <c r="U25" s="20"/>
      <c r="V25" s="30">
        <v>9923713.8000000007</v>
      </c>
      <c r="W25" s="30">
        <v>-8144474.2199999997</v>
      </c>
      <c r="X25" s="30">
        <v>-7455589.2199999997</v>
      </c>
      <c r="Y25" s="30">
        <v>152103225.71000001</v>
      </c>
      <c r="Z25" s="20"/>
      <c r="AA25" s="21">
        <v>-5.8239748110554502E-3</v>
      </c>
      <c r="AB25" s="21">
        <v>-1.8862454873415101E-2</v>
      </c>
      <c r="AC25" s="21">
        <v>0.165972748905479</v>
      </c>
      <c r="AD25" s="20"/>
      <c r="AE25" s="30">
        <v>54272372.700000003</v>
      </c>
      <c r="AF25" s="30">
        <v>15133819.800000001</v>
      </c>
      <c r="AG25" s="30">
        <v>147300127.36000001</v>
      </c>
      <c r="AH25" s="30">
        <v>276731743.80000001</v>
      </c>
      <c r="AI25" s="20"/>
      <c r="AJ25" s="21">
        <v>0.115064310290763</v>
      </c>
      <c r="AK25" s="21">
        <v>9.4034959305136001E-2</v>
      </c>
      <c r="AL25" s="21">
        <v>0.26488967385696</v>
      </c>
      <c r="AM25" s="20"/>
      <c r="AN25" s="30">
        <v>-530630.1</v>
      </c>
      <c r="AO25" s="30">
        <v>-15798563.640000001</v>
      </c>
      <c r="AP25" s="30">
        <v>-62326973.299999997</v>
      </c>
      <c r="AQ25" s="30">
        <v>48566438.899999999</v>
      </c>
      <c r="AR25" s="20"/>
      <c r="AS25" s="22">
        <v>-3.6716765631754203E-2</v>
      </c>
      <c r="AT25" s="22">
        <v>-5.6205034557497098E-2</v>
      </c>
      <c r="AU25" s="22">
        <v>9.1003550090972607E-2</v>
      </c>
      <c r="AV25" s="20"/>
      <c r="AW25" s="34">
        <v>-417.04757902864401</v>
      </c>
      <c r="AX25" s="34">
        <v>-518.764299678616</v>
      </c>
      <c r="AY25" s="34">
        <v>580.21139330323797</v>
      </c>
      <c r="AZ25" s="20"/>
      <c r="BA25" s="22">
        <v>-1.8904480594810601E-2</v>
      </c>
      <c r="BB25" s="22">
        <v>-2.80809266885262E-2</v>
      </c>
      <c r="BC25" s="22">
        <v>5.6021589132142301E-2</v>
      </c>
      <c r="BD25" s="20"/>
      <c r="BE25" s="22">
        <v>-1.60750505481019E-3</v>
      </c>
      <c r="BF25" s="22">
        <v>-5.1524070639061403E-3</v>
      </c>
      <c r="BG25" s="22">
        <v>5.73995740803366E-2</v>
      </c>
      <c r="BH25" s="20"/>
      <c r="BI25" s="22">
        <v>-9.8449533924304007E-3</v>
      </c>
      <c r="BJ25" s="22">
        <v>-1.6313984888856801E-2</v>
      </c>
      <c r="BK25" s="22">
        <v>3.2662452482800301E-2</v>
      </c>
      <c r="BL25" s="20"/>
      <c r="BM25" s="23">
        <v>0.26813237013220698</v>
      </c>
      <c r="BN25" s="23">
        <v>0.29025842644341499</v>
      </c>
      <c r="BO25" s="23">
        <v>0.358914047310464</v>
      </c>
    </row>
    <row r="26" spans="2:67" x14ac:dyDescent="0.25">
      <c r="B26" t="s">
        <v>338</v>
      </c>
      <c r="C26" t="s">
        <v>148</v>
      </c>
      <c r="D26" s="18" t="s">
        <v>17</v>
      </c>
      <c r="E26" s="18" t="s">
        <v>660</v>
      </c>
      <c r="F26" s="19">
        <v>43921</v>
      </c>
      <c r="G26" s="20"/>
      <c r="H26" s="30">
        <v>225463903</v>
      </c>
      <c r="I26" s="30">
        <v>192897030</v>
      </c>
      <c r="J26" s="30">
        <v>910460631</v>
      </c>
      <c r="K26" s="30">
        <v>817838525</v>
      </c>
      <c r="L26" s="31"/>
      <c r="M26" s="30">
        <v>79576935</v>
      </c>
      <c r="N26" s="30">
        <v>66195915</v>
      </c>
      <c r="O26" s="30">
        <v>310813280</v>
      </c>
      <c r="P26" s="30">
        <v>284501241</v>
      </c>
      <c r="Q26" s="20"/>
      <c r="R26" s="21">
        <v>0.341380252387607</v>
      </c>
      <c r="S26" s="21">
        <v>0.33880211277224598</v>
      </c>
      <c r="T26" s="21">
        <v>0.34989886441733697</v>
      </c>
      <c r="U26" s="20"/>
      <c r="V26" s="30">
        <v>22877490</v>
      </c>
      <c r="W26" s="30">
        <v>17910728</v>
      </c>
      <c r="X26" s="30">
        <v>92928534</v>
      </c>
      <c r="Y26" s="30">
        <v>83799944</v>
      </c>
      <c r="Z26" s="20"/>
      <c r="AA26" s="21">
        <v>0.102067602745083</v>
      </c>
      <c r="AB26" s="21">
        <v>0.10019637478733801</v>
      </c>
      <c r="AC26" s="21">
        <v>0.102711807097803</v>
      </c>
      <c r="AD26" s="20"/>
      <c r="AE26" s="30">
        <v>29887731</v>
      </c>
      <c r="AF26" s="30">
        <v>24854704</v>
      </c>
      <c r="AG26" s="30">
        <v>119312980</v>
      </c>
      <c r="AH26" s="30">
        <v>110942235</v>
      </c>
      <c r="AI26" s="20"/>
      <c r="AJ26" s="21">
        <v>0.13104683051366001</v>
      </c>
      <c r="AK26" s="21">
        <v>0.130175151558651</v>
      </c>
      <c r="AL26" s="21">
        <v>0.13609502389634101</v>
      </c>
      <c r="AM26" s="20"/>
      <c r="AN26" s="30">
        <v>8374499</v>
      </c>
      <c r="AO26" s="30">
        <v>7592982</v>
      </c>
      <c r="AP26" s="30">
        <v>35726979</v>
      </c>
      <c r="AQ26" s="30">
        <v>34403807</v>
      </c>
      <c r="AR26" s="20"/>
      <c r="AS26" s="22">
        <v>5.25004095426993E-2</v>
      </c>
      <c r="AT26" s="22">
        <v>5.3240400189752103E-2</v>
      </c>
      <c r="AU26" s="22">
        <v>5.6855605086820998E-2</v>
      </c>
      <c r="AV26" s="20"/>
      <c r="AW26" s="34">
        <v>160.16562283690999</v>
      </c>
      <c r="AX26" s="34">
        <v>156.662047651829</v>
      </c>
      <c r="AY26" s="34">
        <v>152.27282020426401</v>
      </c>
      <c r="AZ26" s="20"/>
      <c r="BA26" s="22">
        <v>9.7622818979725703E-2</v>
      </c>
      <c r="BB26" s="22">
        <v>9.8116298826353199E-2</v>
      </c>
      <c r="BC26" s="22">
        <v>0.102671322687675</v>
      </c>
      <c r="BD26" s="20"/>
      <c r="BE26" s="22">
        <v>6.9312689734288099E-2</v>
      </c>
      <c r="BF26" s="22">
        <v>6.9009514926728993E-2</v>
      </c>
      <c r="BG26" s="22">
        <v>6.8959987360212804E-2</v>
      </c>
      <c r="BH26" s="20"/>
      <c r="BI26" s="22">
        <v>3.8347843578085301E-2</v>
      </c>
      <c r="BJ26" s="22">
        <v>4.1339895314522403E-2</v>
      </c>
      <c r="BK26" s="22">
        <v>4.4386927744053499E-2</v>
      </c>
      <c r="BL26" s="20"/>
      <c r="BM26" s="23">
        <v>0.73042941783023696</v>
      </c>
      <c r="BN26" s="23">
        <v>0.77647604389221703</v>
      </c>
      <c r="BO26" s="23">
        <v>0.78069572342610605</v>
      </c>
    </row>
    <row r="27" spans="2:67" x14ac:dyDescent="0.25">
      <c r="B27" t="s">
        <v>339</v>
      </c>
      <c r="C27" t="s">
        <v>149</v>
      </c>
      <c r="D27" s="18" t="s">
        <v>18</v>
      </c>
      <c r="E27" s="18" t="s">
        <v>661</v>
      </c>
      <c r="F27" s="19">
        <v>43921</v>
      </c>
      <c r="G27" s="20"/>
      <c r="H27" s="30">
        <v>8928277</v>
      </c>
      <c r="I27" s="30">
        <v>8285438</v>
      </c>
      <c r="J27" s="30">
        <v>37931897</v>
      </c>
      <c r="K27" s="30">
        <v>37219137</v>
      </c>
      <c r="L27" s="31"/>
      <c r="M27" s="30">
        <v>2885402</v>
      </c>
      <c r="N27" s="30">
        <v>2627990</v>
      </c>
      <c r="O27" s="30">
        <v>12123390</v>
      </c>
      <c r="P27" s="30">
        <v>12039428</v>
      </c>
      <c r="Q27" s="20"/>
      <c r="R27" s="21">
        <v>0.31960937782801901</v>
      </c>
      <c r="S27" s="21">
        <v>0.318216083656298</v>
      </c>
      <c r="T27" s="21">
        <v>0.32862936661869802</v>
      </c>
      <c r="U27" s="20"/>
      <c r="V27" s="30">
        <v>822850</v>
      </c>
      <c r="W27" s="30">
        <v>706099</v>
      </c>
      <c r="X27" s="30">
        <v>4181510</v>
      </c>
      <c r="Y27" s="30">
        <v>4224494</v>
      </c>
      <c r="Z27" s="20"/>
      <c r="AA27" s="21">
        <v>0.110237302394962</v>
      </c>
      <c r="AB27" s="21">
        <v>0.109006749379478</v>
      </c>
      <c r="AC27" s="21">
        <v>0.114186996812059</v>
      </c>
      <c r="AD27" s="20"/>
      <c r="AE27" s="30">
        <v>1152002</v>
      </c>
      <c r="AF27" s="30">
        <v>977157</v>
      </c>
      <c r="AG27" s="30">
        <v>5502342</v>
      </c>
      <c r="AH27" s="30">
        <v>5396487</v>
      </c>
      <c r="AI27" s="20"/>
      <c r="AJ27" s="21">
        <v>0.145058445139293</v>
      </c>
      <c r="AK27" s="21">
        <v>0.14287024896155301</v>
      </c>
      <c r="AL27" s="21">
        <v>0.14864062984022899</v>
      </c>
      <c r="AM27" s="20"/>
      <c r="AN27" s="30">
        <v>237476</v>
      </c>
      <c r="AO27" s="30">
        <v>295039</v>
      </c>
      <c r="AP27" s="30">
        <v>1562195</v>
      </c>
      <c r="AQ27" s="30">
        <v>2239947</v>
      </c>
      <c r="AR27" s="20"/>
      <c r="AS27" s="22">
        <v>4.1184204417731997E-2</v>
      </c>
      <c r="AT27" s="22">
        <v>4.3437890010536599E-2</v>
      </c>
      <c r="AU27" s="22">
        <v>6.0070515461557103E-2</v>
      </c>
      <c r="AV27" s="20"/>
      <c r="AW27" s="34">
        <v>5.0215426218055699</v>
      </c>
      <c r="AX27" s="34">
        <v>5.2065739770041501</v>
      </c>
      <c r="AY27" s="34">
        <v>6.79604420236865</v>
      </c>
      <c r="AZ27" s="20"/>
      <c r="BA27" s="22">
        <v>6.4101312074635597E-2</v>
      </c>
      <c r="BB27" s="22">
        <v>6.6975496020968403E-2</v>
      </c>
      <c r="BC27" s="22">
        <v>9.2415942729276099E-2</v>
      </c>
      <c r="BD27" s="20"/>
      <c r="BE27" s="22">
        <v>6.72529985397705E-2</v>
      </c>
      <c r="BF27" s="22">
        <v>6.9069047456432595E-2</v>
      </c>
      <c r="BG27" s="22">
        <v>6.6784456550303697E-2</v>
      </c>
      <c r="BH27" s="20"/>
      <c r="BI27" s="22">
        <v>3.01231263107547E-2</v>
      </c>
      <c r="BJ27" s="22">
        <v>3.2646382400634999E-2</v>
      </c>
      <c r="BK27" s="22">
        <v>4.0735767057049101E-2</v>
      </c>
      <c r="BL27" s="20"/>
      <c r="BM27" s="23">
        <v>0.73142426172034902</v>
      </c>
      <c r="BN27" s="23">
        <v>0.75156464535302803</v>
      </c>
      <c r="BO27" s="23">
        <v>0.67813247054709802</v>
      </c>
    </row>
    <row r="28" spans="2:67" x14ac:dyDescent="0.25">
      <c r="B28" t="s">
        <v>340</v>
      </c>
      <c r="C28" t="s">
        <v>150</v>
      </c>
      <c r="D28" s="18" t="s">
        <v>19</v>
      </c>
      <c r="E28" s="18" t="s">
        <v>660</v>
      </c>
      <c r="F28" s="19">
        <v>43921</v>
      </c>
      <c r="G28" s="20"/>
      <c r="H28" s="30">
        <v>44241417</v>
      </c>
      <c r="I28" s="30">
        <v>44689066</v>
      </c>
      <c r="J28" s="30">
        <v>177247905</v>
      </c>
      <c r="K28" s="30">
        <v>170252466</v>
      </c>
      <c r="L28" s="31"/>
      <c r="M28" s="30">
        <v>11099383</v>
      </c>
      <c r="N28" s="30">
        <v>16444448</v>
      </c>
      <c r="O28" s="30">
        <v>59764061</v>
      </c>
      <c r="P28" s="30">
        <v>57679134</v>
      </c>
      <c r="Q28" s="20"/>
      <c r="R28" s="21">
        <v>0.33717781318759099</v>
      </c>
      <c r="S28" s="21">
        <v>0.36640830079501002</v>
      </c>
      <c r="T28" s="21">
        <v>0.33161387110245399</v>
      </c>
      <c r="U28" s="20"/>
      <c r="V28" s="30">
        <v>-3928440</v>
      </c>
      <c r="W28" s="30">
        <v>2559448</v>
      </c>
      <c r="X28" s="30">
        <v>3089598</v>
      </c>
      <c r="Y28" s="30">
        <v>-3652872</v>
      </c>
      <c r="Z28" s="20"/>
      <c r="AA28" s="21">
        <v>1.7430942272621899E-2</v>
      </c>
      <c r="AB28" s="21">
        <v>5.3898287179472398E-2</v>
      </c>
      <c r="AC28" s="21">
        <v>-1.9003621869869699E-2</v>
      </c>
      <c r="AD28" s="20"/>
      <c r="AE28" s="30">
        <v>-1819066</v>
      </c>
      <c r="AF28" s="30">
        <v>4267457</v>
      </c>
      <c r="AG28" s="30">
        <v>11709966</v>
      </c>
      <c r="AH28" s="30">
        <v>2591646</v>
      </c>
      <c r="AI28" s="20"/>
      <c r="AJ28" s="21">
        <v>6.6065469151799297E-2</v>
      </c>
      <c r="AK28" s="21">
        <v>0.100151571603201</v>
      </c>
      <c r="AL28" s="21">
        <v>1.7350076264137902E-2</v>
      </c>
      <c r="AM28" s="20"/>
      <c r="AN28" s="30">
        <v>-2943646</v>
      </c>
      <c r="AO28" s="30">
        <v>1642714</v>
      </c>
      <c r="AP28" s="30">
        <v>1183742</v>
      </c>
      <c r="AQ28" s="30">
        <v>-2842690</v>
      </c>
      <c r="AR28" s="20"/>
      <c r="AS28" s="22">
        <v>6.6784541120523504E-3</v>
      </c>
      <c r="AT28" s="22">
        <v>3.24718422612204E-2</v>
      </c>
      <c r="AU28" s="22">
        <v>-1.2843924919088701E-2</v>
      </c>
      <c r="AV28" s="20"/>
      <c r="AW28" s="34">
        <v>66.224606852512807</v>
      </c>
      <c r="AX28" s="34">
        <v>322.809139532968</v>
      </c>
      <c r="AY28" s="34">
        <v>-119.674477633322</v>
      </c>
      <c r="AZ28" s="20"/>
      <c r="BA28" s="22">
        <v>1.3433212044001301E-2</v>
      </c>
      <c r="BB28" s="22">
        <v>6.3550577030473496E-2</v>
      </c>
      <c r="BC28" s="22">
        <v>-2.38192666459872E-2</v>
      </c>
      <c r="BD28" s="20"/>
      <c r="BE28" s="22">
        <v>1.8466667673492299E-2</v>
      </c>
      <c r="BF28" s="22">
        <v>5.7466877431215799E-2</v>
      </c>
      <c r="BG28" s="22">
        <v>-2.0987122724400301E-2</v>
      </c>
      <c r="BH28" s="20"/>
      <c r="BI28" s="22">
        <v>6.7522826719959997E-3</v>
      </c>
      <c r="BJ28" s="22">
        <v>3.6463741150510001E-2</v>
      </c>
      <c r="BK28" s="22">
        <v>-1.41789840987258E-2</v>
      </c>
      <c r="BL28" s="20"/>
      <c r="BM28" s="23">
        <v>1.0110547379245001</v>
      </c>
      <c r="BN28" s="23">
        <v>1.1229341673079001</v>
      </c>
      <c r="BO28" s="23">
        <v>1.1039447978746499</v>
      </c>
    </row>
    <row r="29" spans="2:67" x14ac:dyDescent="0.25">
      <c r="B29" t="s">
        <v>341</v>
      </c>
      <c r="C29" t="s">
        <v>151</v>
      </c>
      <c r="D29" s="18" t="s">
        <v>20</v>
      </c>
      <c r="E29" s="18" t="s">
        <v>660</v>
      </c>
      <c r="F29" s="19">
        <v>43921</v>
      </c>
      <c r="G29" s="20"/>
      <c r="H29" s="30">
        <v>68347010</v>
      </c>
      <c r="I29" s="30">
        <v>70501919</v>
      </c>
      <c r="J29" s="30">
        <v>261027179</v>
      </c>
      <c r="K29" s="30">
        <v>266368928</v>
      </c>
      <c r="L29" s="31"/>
      <c r="M29" s="30">
        <v>25988645</v>
      </c>
      <c r="N29" s="30">
        <v>27835800</v>
      </c>
      <c r="O29" s="30">
        <v>104603682</v>
      </c>
      <c r="P29" s="30">
        <v>101114464</v>
      </c>
      <c r="Q29" s="20"/>
      <c r="R29" s="21">
        <v>0.40073866024497001</v>
      </c>
      <c r="S29" s="21">
        <v>0.404475995342364</v>
      </c>
      <c r="T29" s="21">
        <v>0.38246770238911298</v>
      </c>
      <c r="U29" s="20"/>
      <c r="V29" s="30">
        <v>4872088</v>
      </c>
      <c r="W29" s="30">
        <v>5582950</v>
      </c>
      <c r="X29" s="30">
        <v>17701400</v>
      </c>
      <c r="Y29" s="30">
        <v>23618747</v>
      </c>
      <c r="Z29" s="20"/>
      <c r="AA29" s="21">
        <v>6.7814394147862903E-2</v>
      </c>
      <c r="AB29" s="21">
        <v>6.9960163854266302E-2</v>
      </c>
      <c r="AC29" s="21">
        <v>9.3880077822686897E-2</v>
      </c>
      <c r="AD29" s="20"/>
      <c r="AE29" s="30">
        <v>9351097</v>
      </c>
      <c r="AF29" s="30">
        <v>9595591</v>
      </c>
      <c r="AG29" s="30">
        <v>35685792</v>
      </c>
      <c r="AH29" s="30">
        <v>39196266</v>
      </c>
      <c r="AI29" s="20"/>
      <c r="AJ29" s="21">
        <v>0.13671293593535699</v>
      </c>
      <c r="AK29" s="21">
        <v>0.13652253568259801</v>
      </c>
      <c r="AL29" s="21">
        <v>0.14868685490393499</v>
      </c>
      <c r="AM29" s="20"/>
      <c r="AN29" s="30">
        <v>2808037</v>
      </c>
      <c r="AO29" s="30">
        <v>2298323</v>
      </c>
      <c r="AP29" s="30">
        <v>13613638</v>
      </c>
      <c r="AQ29" s="30">
        <v>17779328</v>
      </c>
      <c r="AR29" s="20"/>
      <c r="AS29" s="22">
        <v>5.1554776983612098E-2</v>
      </c>
      <c r="AT29" s="22">
        <v>4.9200627969839802E-2</v>
      </c>
      <c r="AU29" s="22">
        <v>7.4445508996432194E-2</v>
      </c>
      <c r="AV29" s="20"/>
      <c r="AW29" s="34">
        <v>51.523679041420102</v>
      </c>
      <c r="AX29" s="34">
        <v>49.594559100165498</v>
      </c>
      <c r="AY29" s="34">
        <v>74.835122870630599</v>
      </c>
      <c r="AZ29" s="20"/>
      <c r="BA29" s="22">
        <v>5.6631729025903001E-2</v>
      </c>
      <c r="BB29" s="22">
        <v>5.5137896051091997E-2</v>
      </c>
      <c r="BC29" s="22">
        <v>8.6405982738797293E-2</v>
      </c>
      <c r="BD29" s="20"/>
      <c r="BE29" s="22">
        <v>3.55571948441138E-2</v>
      </c>
      <c r="BF29" s="22">
        <v>3.7984893552893501E-2</v>
      </c>
      <c r="BG29" s="22">
        <v>5.0801270967058401E-2</v>
      </c>
      <c r="BH29" s="20"/>
      <c r="BI29" s="22">
        <v>2.9196050722202899E-2</v>
      </c>
      <c r="BJ29" s="22">
        <v>2.9538032479395002E-2</v>
      </c>
      <c r="BK29" s="22">
        <v>4.3475663452991302E-2</v>
      </c>
      <c r="BL29" s="20"/>
      <c r="BM29" s="23">
        <v>0.56631126018601197</v>
      </c>
      <c r="BN29" s="23">
        <v>0.60035885106026399</v>
      </c>
      <c r="BO29" s="23">
        <v>0.583993098294741</v>
      </c>
    </row>
    <row r="30" spans="2:67" x14ac:dyDescent="0.25">
      <c r="B30" t="s">
        <v>342</v>
      </c>
      <c r="C30" t="s">
        <v>152</v>
      </c>
      <c r="D30" s="18" t="s">
        <v>21</v>
      </c>
      <c r="E30" s="18" t="s">
        <v>662</v>
      </c>
      <c r="F30" s="19">
        <v>43921</v>
      </c>
      <c r="G30" s="20"/>
      <c r="H30" s="30">
        <v>2478190422</v>
      </c>
      <c r="I30" s="30">
        <v>2250300667</v>
      </c>
      <c r="J30" s="30">
        <v>9776103211.0079994</v>
      </c>
      <c r="K30" s="30">
        <v>9473497466.0160007</v>
      </c>
      <c r="L30" s="31"/>
      <c r="M30" s="30">
        <v>689840976</v>
      </c>
      <c r="N30" s="30">
        <v>637382468</v>
      </c>
      <c r="O30" s="30">
        <v>2723402094</v>
      </c>
      <c r="P30" s="30">
        <v>2694073755</v>
      </c>
      <c r="Q30" s="20"/>
      <c r="R30" s="21">
        <v>0.27857746949041001</v>
      </c>
      <c r="S30" s="21">
        <v>0.27973228691495</v>
      </c>
      <c r="T30" s="21">
        <v>0.286195218744979</v>
      </c>
      <c r="U30" s="20"/>
      <c r="V30" s="30">
        <v>146894945</v>
      </c>
      <c r="W30" s="30">
        <v>261006981</v>
      </c>
      <c r="X30" s="30">
        <v>599496148</v>
      </c>
      <c r="Y30" s="30">
        <v>727791291</v>
      </c>
      <c r="Z30" s="20"/>
      <c r="AA30" s="21">
        <v>6.13226083092741E-2</v>
      </c>
      <c r="AB30" s="21">
        <v>7.4737351368166893E-2</v>
      </c>
      <c r="AC30" s="21">
        <v>6.3125223483293705E-2</v>
      </c>
      <c r="AD30" s="20"/>
      <c r="AE30" s="30">
        <v>222925937</v>
      </c>
      <c r="AF30" s="30">
        <v>336056052</v>
      </c>
      <c r="AG30" s="30">
        <v>918222528</v>
      </c>
      <c r="AH30" s="30">
        <v>963571732</v>
      </c>
      <c r="AI30" s="20"/>
      <c r="AJ30" s="21">
        <v>9.3925208048749501E-2</v>
      </c>
      <c r="AK30" s="21">
        <v>0.10801524785274499</v>
      </c>
      <c r="AL30" s="21">
        <v>8.5371110600826805E-2</v>
      </c>
      <c r="AM30" s="20"/>
      <c r="AN30" s="30">
        <v>-71024407</v>
      </c>
      <c r="AO30" s="30">
        <v>151436250</v>
      </c>
      <c r="AP30" s="30">
        <v>-108351024</v>
      </c>
      <c r="AQ30" s="30">
        <v>291012435</v>
      </c>
      <c r="AR30" s="20"/>
      <c r="AS30" s="22">
        <v>-6.2320886640554801E-3</v>
      </c>
      <c r="AT30" s="22">
        <v>1.61933102681905E-2</v>
      </c>
      <c r="AU30" s="22">
        <v>1.9758909649717701E-2</v>
      </c>
      <c r="AV30" s="20"/>
      <c r="AW30" s="34">
        <v>-37.843564535141901</v>
      </c>
      <c r="AX30" s="34">
        <v>39.854863397660701</v>
      </c>
      <c r="AY30" s="34">
        <v>66.809846547548702</v>
      </c>
      <c r="AZ30" s="20"/>
      <c r="BA30" s="22">
        <v>-1.3599597966022E-2</v>
      </c>
      <c r="BB30" s="22">
        <v>3.3488800877494201E-2</v>
      </c>
      <c r="BC30" s="22">
        <v>4.6187571423069999E-2</v>
      </c>
      <c r="BD30" s="20"/>
      <c r="BE30" s="22">
        <v>5.1445799311331898E-2</v>
      </c>
      <c r="BF30" s="22">
        <v>6.3362178387687901E-2</v>
      </c>
      <c r="BG30" s="22">
        <v>5.7841998304647903E-2</v>
      </c>
      <c r="BH30" s="20"/>
      <c r="BI30" s="22">
        <v>-5.2774866137951897E-3</v>
      </c>
      <c r="BJ30" s="22">
        <v>1.26235544626616E-2</v>
      </c>
      <c r="BK30" s="22">
        <v>1.7921943985220401E-2</v>
      </c>
      <c r="BL30" s="20"/>
      <c r="BM30" s="23">
        <v>0.84682470007828703</v>
      </c>
      <c r="BN30" s="23">
        <v>0.77955367084268801</v>
      </c>
      <c r="BO30" s="23">
        <v>0.90703102058523699</v>
      </c>
    </row>
    <row r="31" spans="2:67" x14ac:dyDescent="0.25">
      <c r="B31" t="s">
        <v>343</v>
      </c>
      <c r="C31" t="s">
        <v>153</v>
      </c>
      <c r="D31" s="18" t="s">
        <v>22</v>
      </c>
      <c r="E31" s="18" t="s">
        <v>663</v>
      </c>
      <c r="F31" s="19">
        <v>43921</v>
      </c>
      <c r="G31" s="20"/>
      <c r="H31" s="30">
        <v>53262643</v>
      </c>
      <c r="I31" s="30">
        <v>58877835</v>
      </c>
      <c r="J31" s="30">
        <v>223374996</v>
      </c>
      <c r="K31" s="30"/>
      <c r="L31" s="31"/>
      <c r="M31" s="30">
        <v>52096738</v>
      </c>
      <c r="N31" s="30">
        <v>58624945</v>
      </c>
      <c r="O31" s="30">
        <v>216222795</v>
      </c>
      <c r="P31" s="30"/>
      <c r="Q31" s="20"/>
      <c r="R31" s="21">
        <v>0.96798119248822301</v>
      </c>
      <c r="S31" s="21">
        <v>0.97275347885210095</v>
      </c>
      <c r="T31" s="21"/>
      <c r="U31" s="20"/>
      <c r="V31" s="30">
        <v>52514532</v>
      </c>
      <c r="W31" s="30">
        <v>216245229</v>
      </c>
      <c r="X31" s="30">
        <v>436059565</v>
      </c>
      <c r="Y31" s="30"/>
      <c r="Z31" s="20"/>
      <c r="AA31" s="21">
        <v>1.9521413444145601</v>
      </c>
      <c r="AB31" s="21">
        <v>2.61928367865272</v>
      </c>
      <c r="AC31" s="21"/>
      <c r="AD31" s="20"/>
      <c r="AE31" s="30">
        <v>52538179</v>
      </c>
      <c r="AF31" s="30">
        <v>216257083</v>
      </c>
      <c r="AG31" s="30">
        <v>436133912</v>
      </c>
      <c r="AH31" s="30"/>
      <c r="AI31" s="20"/>
      <c r="AJ31" s="21">
        <v>1.95247417934006</v>
      </c>
      <c r="AK31" s="21">
        <v>2.6195568519271899</v>
      </c>
      <c r="AL31" s="21"/>
      <c r="AM31" s="20"/>
      <c r="AN31" s="30">
        <v>35437339</v>
      </c>
      <c r="AO31" s="30">
        <v>146430603</v>
      </c>
      <c r="AP31" s="30">
        <v>291804733</v>
      </c>
      <c r="AQ31" s="30"/>
      <c r="AR31" s="20"/>
      <c r="AS31" s="22">
        <v>1.31026037041331</v>
      </c>
      <c r="AT31" s="22">
        <v>1.7707353600673399</v>
      </c>
      <c r="AU31" s="22"/>
      <c r="AV31" s="20"/>
      <c r="AW31" s="34">
        <v>187.10366886924001</v>
      </c>
      <c r="AX31" s="34">
        <v>266.79852962121402</v>
      </c>
      <c r="AY31" s="34"/>
      <c r="AZ31" s="20"/>
      <c r="BA31" s="22">
        <v>0.14017963770675099</v>
      </c>
      <c r="BB31" s="22"/>
      <c r="BC31" s="22"/>
      <c r="BD31" s="20"/>
      <c r="BE31" s="22">
        <v>9.4364172986097394E-2</v>
      </c>
      <c r="BF31" s="22"/>
      <c r="BG31" s="22"/>
      <c r="BH31" s="20"/>
      <c r="BI31" s="22">
        <v>7.6086507131985906E-2</v>
      </c>
      <c r="BJ31" s="22">
        <v>0.106580937625549</v>
      </c>
      <c r="BK31" s="22"/>
      <c r="BL31" s="20"/>
      <c r="BM31" s="23">
        <v>5.8069761438389399E-2</v>
      </c>
      <c r="BN31" s="23">
        <v>6.0190212512338803E-2</v>
      </c>
      <c r="BO31" s="23"/>
    </row>
    <row r="32" spans="2:67" x14ac:dyDescent="0.25">
      <c r="B32" t="s">
        <v>344</v>
      </c>
      <c r="C32" t="s">
        <v>154</v>
      </c>
      <c r="D32" s="18" t="s">
        <v>23</v>
      </c>
      <c r="E32" s="18" t="s">
        <v>654</v>
      </c>
      <c r="F32" s="19">
        <v>43921</v>
      </c>
      <c r="G32" s="20"/>
      <c r="H32" s="30">
        <v>105310971</v>
      </c>
      <c r="I32" s="30">
        <v>134399854</v>
      </c>
      <c r="J32" s="30">
        <v>546666505</v>
      </c>
      <c r="K32" s="30">
        <v>578193182</v>
      </c>
      <c r="L32" s="31"/>
      <c r="M32" s="30">
        <v>30747360</v>
      </c>
      <c r="N32" s="30">
        <v>29074202</v>
      </c>
      <c r="O32" s="30">
        <v>194548608</v>
      </c>
      <c r="P32" s="30">
        <v>184330514</v>
      </c>
      <c r="Q32" s="20"/>
      <c r="R32" s="21">
        <v>0.35588170524511997</v>
      </c>
      <c r="S32" s="21">
        <v>0.33499547554412901</v>
      </c>
      <c r="T32" s="21">
        <v>0.32596423108479899</v>
      </c>
      <c r="U32" s="20"/>
      <c r="V32" s="30">
        <v>17894785</v>
      </c>
      <c r="W32" s="30">
        <v>17732836</v>
      </c>
      <c r="X32" s="30">
        <v>140642494</v>
      </c>
      <c r="Y32" s="30">
        <v>137036252</v>
      </c>
      <c r="Z32" s="20"/>
      <c r="AA32" s="21">
        <v>0.257272930961917</v>
      </c>
      <c r="AB32" s="21">
        <v>0.243993452650029</v>
      </c>
      <c r="AC32" s="21">
        <v>0.219611703628907</v>
      </c>
      <c r="AD32" s="20"/>
      <c r="AE32" s="30">
        <v>30188534</v>
      </c>
      <c r="AF32" s="30">
        <v>28619981</v>
      </c>
      <c r="AG32" s="30">
        <v>188663181</v>
      </c>
      <c r="AH32" s="30">
        <v>177196374</v>
      </c>
      <c r="AI32" s="20"/>
      <c r="AJ32" s="21">
        <v>0.34511567706183999</v>
      </c>
      <c r="AK32" s="21">
        <v>0.32495506234001398</v>
      </c>
      <c r="AL32" s="21">
        <v>0.28881246473465599</v>
      </c>
      <c r="AM32" s="20"/>
      <c r="AN32" s="30">
        <v>7477848</v>
      </c>
      <c r="AO32" s="30">
        <v>13864207</v>
      </c>
      <c r="AP32" s="30">
        <v>62077044</v>
      </c>
      <c r="AQ32" s="30">
        <v>67269597</v>
      </c>
      <c r="AR32" s="20"/>
      <c r="AS32" s="22">
        <v>0.18324891699740001</v>
      </c>
      <c r="AT32" s="22">
        <v>0.18620385016693</v>
      </c>
      <c r="AU32" s="22">
        <v>0.14839252770223499</v>
      </c>
      <c r="AV32" s="20"/>
      <c r="AW32" s="34">
        <v>29.544309070275599</v>
      </c>
      <c r="AX32" s="34">
        <v>32.583767007920002</v>
      </c>
      <c r="AY32" s="34">
        <v>24.456598090444501</v>
      </c>
      <c r="AZ32" s="20"/>
      <c r="BA32" s="22">
        <v>8.8606536230654495E-2</v>
      </c>
      <c r="BB32" s="22">
        <v>9.6995853122352899E-2</v>
      </c>
      <c r="BC32" s="22">
        <v>7.8061771247594197E-2</v>
      </c>
      <c r="BD32" s="20"/>
      <c r="BE32" s="22">
        <v>5.6226504795777101E-2</v>
      </c>
      <c r="BF32" s="22">
        <v>5.5930924015992797E-2</v>
      </c>
      <c r="BG32" s="22">
        <v>5.1240952788502901E-2</v>
      </c>
      <c r="BH32" s="20"/>
      <c r="BI32" s="22">
        <v>4.8654366017654001E-2</v>
      </c>
      <c r="BJ32" s="22">
        <v>5.4209341812311303E-2</v>
      </c>
      <c r="BK32" s="22">
        <v>4.3636401911062397E-2</v>
      </c>
      <c r="BL32" s="20"/>
      <c r="BM32" s="23">
        <v>0.26550970567723198</v>
      </c>
      <c r="BN32" s="23">
        <v>0.29112900599920999</v>
      </c>
      <c r="BO32" s="23">
        <v>0.29406064164231799</v>
      </c>
    </row>
    <row r="33" spans="2:67" x14ac:dyDescent="0.25">
      <c r="B33" t="s">
        <v>346</v>
      </c>
      <c r="C33" t="s">
        <v>155</v>
      </c>
      <c r="D33" s="18" t="s">
        <v>24</v>
      </c>
      <c r="E33" s="18" t="s">
        <v>660</v>
      </c>
      <c r="F33" s="19">
        <v>43921</v>
      </c>
      <c r="G33" s="20"/>
      <c r="H33" s="30">
        <v>66600424.799999997</v>
      </c>
      <c r="I33" s="30">
        <v>65379872.369999997</v>
      </c>
      <c r="J33" s="30">
        <v>246594362.96000001</v>
      </c>
      <c r="K33" s="30">
        <v>232178931.97999999</v>
      </c>
      <c r="L33" s="31"/>
      <c r="M33" s="30">
        <v>9768840.9000000004</v>
      </c>
      <c r="N33" s="30">
        <v>8630772.4800000004</v>
      </c>
      <c r="O33" s="30">
        <v>35045188.380000003</v>
      </c>
      <c r="P33" s="30">
        <v>35656788.450000003</v>
      </c>
      <c r="Q33" s="20"/>
      <c r="R33" s="21">
        <v>0.14211674573307401</v>
      </c>
      <c r="S33" s="21">
        <v>0.13773933983320599</v>
      </c>
      <c r="T33" s="21">
        <v>0.16901756593637399</v>
      </c>
      <c r="U33" s="20"/>
      <c r="V33" s="30">
        <v>3585773.1</v>
      </c>
      <c r="W33" s="30">
        <v>3936019.11</v>
      </c>
      <c r="X33" s="30">
        <v>10964696.380000001</v>
      </c>
      <c r="Y33" s="30">
        <v>16322946.07</v>
      </c>
      <c r="Z33" s="20"/>
      <c r="AA33" s="21">
        <v>4.4464505386058603E-2</v>
      </c>
      <c r="AB33" s="21">
        <v>4.6126512392802403E-2</v>
      </c>
      <c r="AC33" s="21">
        <v>9.3341508513258301E-2</v>
      </c>
      <c r="AD33" s="20"/>
      <c r="AE33" s="30">
        <v>5444247.9000000004</v>
      </c>
      <c r="AF33" s="30">
        <v>5106812.82</v>
      </c>
      <c r="AG33" s="30">
        <v>16772767.34</v>
      </c>
      <c r="AH33" s="30">
        <v>20969939.469999999</v>
      </c>
      <c r="AI33" s="20"/>
      <c r="AJ33" s="21">
        <v>6.8017642977210899E-2</v>
      </c>
      <c r="AK33" s="21">
        <v>6.69417361682281E-2</v>
      </c>
      <c r="AL33" s="21">
        <v>0.113835101055593</v>
      </c>
      <c r="AM33" s="20"/>
      <c r="AN33" s="30">
        <v>1200899.7</v>
      </c>
      <c r="AO33" s="30">
        <v>1815785.94</v>
      </c>
      <c r="AP33" s="30">
        <v>1671005.44</v>
      </c>
      <c r="AQ33" s="30">
        <v>9864677.4800000004</v>
      </c>
      <c r="AR33" s="20"/>
      <c r="AS33" s="22">
        <v>1.1883775463575099E-2</v>
      </c>
      <c r="AT33" s="22">
        <v>1.49653471161764E-2</v>
      </c>
      <c r="AU33" s="22">
        <v>6.1814633144167602E-2</v>
      </c>
      <c r="AV33" s="20"/>
      <c r="AW33" s="34">
        <v>3.7993181235215201</v>
      </c>
      <c r="AX33" s="34">
        <v>5.5107852252112899</v>
      </c>
      <c r="AY33" s="34">
        <v>30.355763580359099</v>
      </c>
      <c r="AZ33" s="20"/>
      <c r="BA33" s="22">
        <v>1.9848780998818299E-2</v>
      </c>
      <c r="BB33" s="22">
        <v>2.57410073884967E-2</v>
      </c>
      <c r="BC33" s="22">
        <v>0.10277604303235401</v>
      </c>
      <c r="BD33" s="20"/>
      <c r="BE33" s="22">
        <v>4.8086317534252902E-2</v>
      </c>
      <c r="BF33" s="22">
        <v>5.1693967370229098E-2</v>
      </c>
      <c r="BG33" s="22">
        <v>0.12587593047894199</v>
      </c>
      <c r="BH33" s="20"/>
      <c r="BI33" s="22">
        <v>7.3855688717867499E-3</v>
      </c>
      <c r="BJ33" s="22">
        <v>1.09393313612782E-2</v>
      </c>
      <c r="BK33" s="22">
        <v>4.9710734947511798E-2</v>
      </c>
      <c r="BL33" s="20"/>
      <c r="BM33" s="23">
        <v>0.62148337406961196</v>
      </c>
      <c r="BN33" s="23">
        <v>0.73097745587529095</v>
      </c>
      <c r="BO33" s="23">
        <v>0.804190406364796</v>
      </c>
    </row>
    <row r="34" spans="2:67" x14ac:dyDescent="0.25">
      <c r="B34" t="s">
        <v>347</v>
      </c>
      <c r="C34" t="s">
        <v>156</v>
      </c>
      <c r="D34" s="18" t="s">
        <v>25</v>
      </c>
      <c r="E34" s="18" t="s">
        <v>658</v>
      </c>
      <c r="F34" s="19">
        <v>43921</v>
      </c>
      <c r="G34" s="20"/>
      <c r="H34" s="30">
        <v>52067550</v>
      </c>
      <c r="I34" s="30">
        <v>53400993</v>
      </c>
      <c r="J34" s="30">
        <v>224860341</v>
      </c>
      <c r="K34" s="30">
        <v>224119457</v>
      </c>
      <c r="L34" s="31"/>
      <c r="M34" s="30">
        <v>6717529</v>
      </c>
      <c r="N34" s="30">
        <v>9156550</v>
      </c>
      <c r="O34" s="30">
        <v>45507040</v>
      </c>
      <c r="P34" s="30">
        <v>46241119</v>
      </c>
      <c r="Q34" s="20"/>
      <c r="R34" s="21">
        <v>0.20237912918586501</v>
      </c>
      <c r="S34" s="21">
        <v>0.211968959324004</v>
      </c>
      <c r="T34" s="21">
        <v>0.21114228506456101</v>
      </c>
      <c r="U34" s="20"/>
      <c r="V34" s="30">
        <v>-601571</v>
      </c>
      <c r="W34" s="30">
        <v>3091167</v>
      </c>
      <c r="X34" s="30">
        <v>14170075</v>
      </c>
      <c r="Y34" s="30">
        <v>20387160</v>
      </c>
      <c r="Z34" s="20"/>
      <c r="AA34" s="21">
        <v>6.3017226323645495E-2</v>
      </c>
      <c r="AB34" s="21">
        <v>7.8971281545018396E-2</v>
      </c>
      <c r="AC34" s="21">
        <v>9.1962908976856897E-2</v>
      </c>
      <c r="AD34" s="20"/>
      <c r="AE34" s="30">
        <v>2676040</v>
      </c>
      <c r="AF34" s="30">
        <v>6433736</v>
      </c>
      <c r="AG34" s="30">
        <v>27994628</v>
      </c>
      <c r="AH34" s="30">
        <v>33162389</v>
      </c>
      <c r="AI34" s="20"/>
      <c r="AJ34" s="21">
        <v>0.12449784553158701</v>
      </c>
      <c r="AK34" s="21">
        <v>0.140376642710908</v>
      </c>
      <c r="AL34" s="21">
        <v>0.14988061921103499</v>
      </c>
      <c r="AM34" s="20"/>
      <c r="AN34" s="30">
        <v>-2499404</v>
      </c>
      <c r="AO34" s="30">
        <v>970350</v>
      </c>
      <c r="AP34" s="30">
        <v>1749711</v>
      </c>
      <c r="AQ34" s="30">
        <v>4778167</v>
      </c>
      <c r="AR34" s="20"/>
      <c r="AS34" s="22">
        <v>5.5532736206259899E-3</v>
      </c>
      <c r="AT34" s="22">
        <v>2.0573412397570798E-2</v>
      </c>
      <c r="AU34" s="22">
        <v>1.76284196774577E-2</v>
      </c>
      <c r="AV34" s="20"/>
      <c r="AW34" s="34">
        <v>208.89936503209199</v>
      </c>
      <c r="AX34" s="34">
        <v>623.15600936766702</v>
      </c>
      <c r="AY34" s="34">
        <v>537.81965688057198</v>
      </c>
      <c r="AZ34" s="20"/>
      <c r="BA34" s="22">
        <v>8.57392692476424E-3</v>
      </c>
      <c r="BB34" s="22">
        <v>3.1693296466983198E-2</v>
      </c>
      <c r="BC34" s="22">
        <v>2.5925910297482899E-2</v>
      </c>
      <c r="BD34" s="20"/>
      <c r="BE34" s="22">
        <v>3.1776090138519099E-2</v>
      </c>
      <c r="BF34" s="22">
        <v>3.9953311243152698E-2</v>
      </c>
      <c r="BG34" s="22">
        <v>4.5230854964538603E-2</v>
      </c>
      <c r="BH34" s="20"/>
      <c r="BI34" s="22">
        <v>2.98456960513249E-3</v>
      </c>
      <c r="BJ34" s="22">
        <v>1.10949878260362E-2</v>
      </c>
      <c r="BK34" s="22">
        <v>9.2101470384295704E-3</v>
      </c>
      <c r="BL34" s="20"/>
      <c r="BM34" s="23">
        <v>0.53744328283210097</v>
      </c>
      <c r="BN34" s="23">
        <v>0.53928767924571697</v>
      </c>
      <c r="BO34" s="23">
        <v>0.52246016415210805</v>
      </c>
    </row>
    <row r="35" spans="2:67" x14ac:dyDescent="0.25">
      <c r="B35" t="s">
        <v>348</v>
      </c>
      <c r="C35" t="s">
        <v>157</v>
      </c>
      <c r="D35" s="18" t="s">
        <v>26</v>
      </c>
      <c r="E35" s="18" t="s">
        <v>657</v>
      </c>
      <c r="F35" s="19"/>
      <c r="G35" s="20"/>
      <c r="H35" s="30"/>
      <c r="I35" s="30"/>
      <c r="J35" s="30"/>
      <c r="K35" s="30"/>
      <c r="L35" s="31"/>
      <c r="M35" s="30"/>
      <c r="N35" s="30"/>
      <c r="O35" s="30"/>
      <c r="P35" s="30"/>
      <c r="Q35" s="20"/>
      <c r="R35" s="21"/>
      <c r="S35" s="21"/>
      <c r="T35" s="21"/>
      <c r="U35" s="20"/>
      <c r="V35" s="30"/>
      <c r="W35" s="30"/>
      <c r="X35" s="30"/>
      <c r="Y35" s="30"/>
      <c r="Z35" s="20"/>
      <c r="AA35" s="21"/>
      <c r="AB35" s="21"/>
      <c r="AC35" s="21"/>
      <c r="AD35" s="20"/>
      <c r="AE35" s="30"/>
      <c r="AF35" s="30"/>
      <c r="AG35" s="30"/>
      <c r="AH35" s="30"/>
      <c r="AI35" s="20"/>
      <c r="AJ35" s="21"/>
      <c r="AK35" s="21"/>
      <c r="AL35" s="21"/>
      <c r="AM35" s="20"/>
      <c r="AN35" s="30"/>
      <c r="AO35" s="30"/>
      <c r="AP35" s="30"/>
      <c r="AQ35" s="30"/>
      <c r="AR35" s="20"/>
      <c r="AS35" s="22"/>
      <c r="AT35" s="22"/>
      <c r="AU35" s="22"/>
      <c r="AV35" s="20"/>
      <c r="AW35" s="34"/>
      <c r="AX35" s="34"/>
      <c r="AY35" s="34"/>
      <c r="AZ35" s="20"/>
      <c r="BA35" s="22"/>
      <c r="BB35" s="22"/>
      <c r="BC35" s="22"/>
      <c r="BD35" s="20"/>
      <c r="BE35" s="22"/>
      <c r="BF35" s="22"/>
      <c r="BG35" s="22"/>
      <c r="BH35" s="20"/>
      <c r="BI35" s="22"/>
      <c r="BJ35" s="22"/>
      <c r="BK35" s="22"/>
      <c r="BL35" s="20"/>
      <c r="BM35" s="23"/>
      <c r="BN35" s="23"/>
      <c r="BO35" s="23"/>
    </row>
    <row r="36" spans="2:67" x14ac:dyDescent="0.25">
      <c r="B36" t="s">
        <v>349</v>
      </c>
      <c r="C36" t="s">
        <v>158</v>
      </c>
      <c r="D36" s="18" t="s">
        <v>27</v>
      </c>
      <c r="E36" s="18" t="s">
        <v>663</v>
      </c>
      <c r="F36" s="19">
        <v>43921</v>
      </c>
      <c r="G36" s="20"/>
      <c r="H36" s="30">
        <v>0</v>
      </c>
      <c r="I36" s="30">
        <v>0</v>
      </c>
      <c r="J36" s="30">
        <v>0</v>
      </c>
      <c r="K36" s="30">
        <v>0</v>
      </c>
      <c r="L36" s="31"/>
      <c r="M36" s="30"/>
      <c r="N36" s="30"/>
      <c r="O36" s="30"/>
      <c r="P36" s="30"/>
      <c r="Q36" s="20"/>
      <c r="R36" s="21"/>
      <c r="S36" s="21"/>
      <c r="T36" s="21"/>
      <c r="U36" s="20"/>
      <c r="V36" s="30">
        <v>-300</v>
      </c>
      <c r="W36" s="30">
        <v>-250</v>
      </c>
      <c r="X36" s="30">
        <v>-2695</v>
      </c>
      <c r="Y36" s="30">
        <v>-2943</v>
      </c>
      <c r="Z36" s="20"/>
      <c r="AA36" s="21"/>
      <c r="AB36" s="21"/>
      <c r="AC36" s="21"/>
      <c r="AD36" s="20"/>
      <c r="AE36" s="30">
        <v>-300</v>
      </c>
      <c r="AF36" s="30">
        <v>-250</v>
      </c>
      <c r="AG36" s="30">
        <v>-2695</v>
      </c>
      <c r="AH36" s="30">
        <v>-2943</v>
      </c>
      <c r="AI36" s="20"/>
      <c r="AJ36" s="21"/>
      <c r="AK36" s="21"/>
      <c r="AL36" s="21"/>
      <c r="AM36" s="20"/>
      <c r="AN36" s="30">
        <v>-1381</v>
      </c>
      <c r="AO36" s="30">
        <v>-1919</v>
      </c>
      <c r="AP36" s="30">
        <v>-8582</v>
      </c>
      <c r="AQ36" s="30">
        <v>8419</v>
      </c>
      <c r="AR36" s="20"/>
      <c r="AS36" s="22"/>
      <c r="AT36" s="22"/>
      <c r="AU36" s="22"/>
      <c r="AV36" s="20"/>
      <c r="AW36" s="34">
        <v>-343.279999999795</v>
      </c>
      <c r="AX36" s="34">
        <v>-364.79999999981402</v>
      </c>
      <c r="AY36" s="34">
        <v>480.39999999990698</v>
      </c>
      <c r="AZ36" s="20"/>
      <c r="BA36" s="22">
        <v>-1.58633628776624E-2</v>
      </c>
      <c r="BB36" s="22">
        <v>-1.6806567829808002E-2</v>
      </c>
      <c r="BC36" s="22">
        <v>2.2191426459721698E-2</v>
      </c>
      <c r="BD36" s="20"/>
      <c r="BE36" s="22"/>
      <c r="BF36" s="22"/>
      <c r="BG36" s="22"/>
      <c r="BH36" s="20"/>
      <c r="BI36" s="22">
        <v>-9.9061215491110504E-3</v>
      </c>
      <c r="BJ36" s="22">
        <v>-1.06066244882823E-2</v>
      </c>
      <c r="BK36" s="22">
        <v>1.4338175601460499E-2</v>
      </c>
      <c r="BL36" s="20"/>
      <c r="BM36" s="23">
        <v>0</v>
      </c>
      <c r="BN36" s="23">
        <v>0</v>
      </c>
      <c r="BO36" s="23">
        <v>0</v>
      </c>
    </row>
    <row r="37" spans="2:67" x14ac:dyDescent="0.25">
      <c r="B37" t="s">
        <v>351</v>
      </c>
      <c r="C37" t="s">
        <v>544</v>
      </c>
      <c r="D37" s="18" t="s">
        <v>28</v>
      </c>
      <c r="E37" s="18" t="s">
        <v>660</v>
      </c>
      <c r="F37" s="19">
        <v>43921</v>
      </c>
      <c r="G37" s="20"/>
      <c r="H37" s="30">
        <v>183058887</v>
      </c>
      <c r="I37" s="30">
        <v>159307123</v>
      </c>
      <c r="J37" s="30">
        <v>647712032</v>
      </c>
      <c r="K37" s="30">
        <v>578269430</v>
      </c>
      <c r="L37" s="31"/>
      <c r="M37" s="30">
        <v>81135329</v>
      </c>
      <c r="N37" s="30">
        <v>69256201</v>
      </c>
      <c r="O37" s="30">
        <v>279604328</v>
      </c>
      <c r="P37" s="30">
        <v>245765164</v>
      </c>
      <c r="Q37" s="20"/>
      <c r="R37" s="21">
        <v>0.43167999695288001</v>
      </c>
      <c r="S37" s="21">
        <v>0.42907411534106399</v>
      </c>
      <c r="T37" s="21">
        <v>0.42464403106423598</v>
      </c>
      <c r="U37" s="20"/>
      <c r="V37" s="30">
        <v>26282418</v>
      </c>
      <c r="W37" s="30">
        <v>22580284</v>
      </c>
      <c r="X37" s="30">
        <v>79570036</v>
      </c>
      <c r="Y37" s="30">
        <v>71307694</v>
      </c>
      <c r="Z37" s="20"/>
      <c r="AA37" s="21">
        <v>0.122847858413734</v>
      </c>
      <c r="AB37" s="21">
        <v>0.121590918349975</v>
      </c>
      <c r="AC37" s="21">
        <v>0.12483275653430601</v>
      </c>
      <c r="AD37" s="20"/>
      <c r="AE37" s="30">
        <v>37418239</v>
      </c>
      <c r="AF37" s="30">
        <v>31157930</v>
      </c>
      <c r="AG37" s="30">
        <v>121293910</v>
      </c>
      <c r="AH37" s="30">
        <v>109706642</v>
      </c>
      <c r="AI37" s="20"/>
      <c r="AJ37" s="21">
        <v>0.187265179597598</v>
      </c>
      <c r="AK37" s="21">
        <v>0.18436045834882001</v>
      </c>
      <c r="AL37" s="21">
        <v>0.19394430763815801</v>
      </c>
      <c r="AM37" s="20"/>
      <c r="AN37" s="30">
        <v>18768018</v>
      </c>
      <c r="AO37" s="30">
        <v>16580718</v>
      </c>
      <c r="AP37" s="30">
        <v>49258561</v>
      </c>
      <c r="AQ37" s="30">
        <v>45163056</v>
      </c>
      <c r="AR37" s="20"/>
      <c r="AS37" s="22">
        <v>7.6052513410759304E-2</v>
      </c>
      <c r="AT37" s="22">
        <v>7.5442005547665794E-2</v>
      </c>
      <c r="AU37" s="22">
        <v>7.8220351013005701E-2</v>
      </c>
      <c r="AV37" s="20"/>
      <c r="AW37" s="34">
        <v>96.424096212489502</v>
      </c>
      <c r="AX37" s="34">
        <v>92.142435900867</v>
      </c>
      <c r="AY37" s="34">
        <v>86.417270964477197</v>
      </c>
      <c r="AZ37" s="20"/>
      <c r="BA37" s="22">
        <v>0.124053389755718</v>
      </c>
      <c r="BB37" s="22">
        <v>0.123252662637533</v>
      </c>
      <c r="BC37" s="22">
        <v>0.12131888291391101</v>
      </c>
      <c r="BD37" s="20"/>
      <c r="BE37" s="22">
        <v>9.6004111226939096E-2</v>
      </c>
      <c r="BF37" s="22">
        <v>9.3977536685852098E-2</v>
      </c>
      <c r="BG37" s="22">
        <v>9.4584647659794394E-2</v>
      </c>
      <c r="BH37" s="20"/>
      <c r="BI37" s="22">
        <v>5.5992849811227603E-2</v>
      </c>
      <c r="BJ37" s="22">
        <v>5.4809239369715199E-2</v>
      </c>
      <c r="BK37" s="22">
        <v>5.7231436433285099E-2</v>
      </c>
      <c r="BL37" s="20"/>
      <c r="BM37" s="23">
        <v>0.73623930755275102</v>
      </c>
      <c r="BN37" s="23">
        <v>0.72650824924130597</v>
      </c>
      <c r="BO37" s="23">
        <v>0.73166938900158096</v>
      </c>
    </row>
    <row r="38" spans="2:67" x14ac:dyDescent="0.25">
      <c r="B38" t="s">
        <v>352</v>
      </c>
      <c r="C38" t="s">
        <v>159</v>
      </c>
      <c r="D38" s="18" t="s">
        <v>28</v>
      </c>
      <c r="E38" s="18" t="s">
        <v>660</v>
      </c>
      <c r="F38" s="19">
        <v>43921</v>
      </c>
      <c r="G38" s="20"/>
      <c r="H38" s="30">
        <v>183058887</v>
      </c>
      <c r="I38" s="30">
        <v>159307123</v>
      </c>
      <c r="J38" s="30">
        <v>647712032</v>
      </c>
      <c r="K38" s="30">
        <v>578269430</v>
      </c>
      <c r="L38" s="31"/>
      <c r="M38" s="30">
        <v>81135329</v>
      </c>
      <c r="N38" s="30">
        <v>69256201</v>
      </c>
      <c r="O38" s="30">
        <v>279604328</v>
      </c>
      <c r="P38" s="30">
        <v>245765164</v>
      </c>
      <c r="Q38" s="20"/>
      <c r="R38" s="21">
        <v>0.43167999695288001</v>
      </c>
      <c r="S38" s="21">
        <v>0.42907411534106399</v>
      </c>
      <c r="T38" s="21">
        <v>0.42464403106423598</v>
      </c>
      <c r="U38" s="20"/>
      <c r="V38" s="30">
        <v>26282418</v>
      </c>
      <c r="W38" s="30">
        <v>22580284</v>
      </c>
      <c r="X38" s="30">
        <v>79570036</v>
      </c>
      <c r="Y38" s="30">
        <v>71307694</v>
      </c>
      <c r="Z38" s="20"/>
      <c r="AA38" s="21">
        <v>0.122847858413734</v>
      </c>
      <c r="AB38" s="21">
        <v>0.121590918349975</v>
      </c>
      <c r="AC38" s="21">
        <v>0.12483275653430601</v>
      </c>
      <c r="AD38" s="20"/>
      <c r="AE38" s="30">
        <v>37418239</v>
      </c>
      <c r="AF38" s="30">
        <v>31157930</v>
      </c>
      <c r="AG38" s="30">
        <v>121293910</v>
      </c>
      <c r="AH38" s="30">
        <v>109706642</v>
      </c>
      <c r="AI38" s="20"/>
      <c r="AJ38" s="21">
        <v>0.187265179597598</v>
      </c>
      <c r="AK38" s="21">
        <v>0.18436045834882001</v>
      </c>
      <c r="AL38" s="21">
        <v>0.19394430763815801</v>
      </c>
      <c r="AM38" s="20"/>
      <c r="AN38" s="30">
        <v>18768018</v>
      </c>
      <c r="AO38" s="30">
        <v>16580718</v>
      </c>
      <c r="AP38" s="30">
        <v>49258561</v>
      </c>
      <c r="AQ38" s="30">
        <v>45163056</v>
      </c>
      <c r="AR38" s="20"/>
      <c r="AS38" s="22">
        <v>7.6052513410759304E-2</v>
      </c>
      <c r="AT38" s="22">
        <v>7.5442005547665794E-2</v>
      </c>
      <c r="AU38" s="22">
        <v>7.8220351013005701E-2</v>
      </c>
      <c r="AV38" s="20"/>
      <c r="AW38" s="34">
        <v>96.424096212489502</v>
      </c>
      <c r="AX38" s="34">
        <v>92.142435900867</v>
      </c>
      <c r="AY38" s="34">
        <v>86.417270964477197</v>
      </c>
      <c r="AZ38" s="20"/>
      <c r="BA38" s="22">
        <v>0.124053389755718</v>
      </c>
      <c r="BB38" s="22">
        <v>0.123252662637533</v>
      </c>
      <c r="BC38" s="22">
        <v>0.12131888291391101</v>
      </c>
      <c r="BD38" s="20"/>
      <c r="BE38" s="22">
        <v>9.6004111226939096E-2</v>
      </c>
      <c r="BF38" s="22">
        <v>9.3977536685852098E-2</v>
      </c>
      <c r="BG38" s="22">
        <v>9.4584647659794394E-2</v>
      </c>
      <c r="BH38" s="20"/>
      <c r="BI38" s="22">
        <v>5.5992849811227603E-2</v>
      </c>
      <c r="BJ38" s="22">
        <v>5.4809239369715199E-2</v>
      </c>
      <c r="BK38" s="22">
        <v>5.7231436433285099E-2</v>
      </c>
      <c r="BL38" s="20"/>
      <c r="BM38" s="23">
        <v>0.73623930755275102</v>
      </c>
      <c r="BN38" s="23">
        <v>0.72650824924130597</v>
      </c>
      <c r="BO38" s="23">
        <v>0.73166938900158096</v>
      </c>
    </row>
    <row r="39" spans="2:67" x14ac:dyDescent="0.25">
      <c r="B39" t="s">
        <v>353</v>
      </c>
      <c r="C39" t="s">
        <v>160</v>
      </c>
      <c r="D39" s="18" t="s">
        <v>29</v>
      </c>
      <c r="E39" s="18" t="s">
        <v>654</v>
      </c>
      <c r="F39" s="19">
        <v>43921</v>
      </c>
      <c r="G39" s="20"/>
      <c r="H39" s="30">
        <v>289950843</v>
      </c>
      <c r="I39" s="30">
        <v>268198939.11000001</v>
      </c>
      <c r="J39" s="30">
        <v>1093843430.73</v>
      </c>
      <c r="K39" s="30">
        <v>1097901200.4400001</v>
      </c>
      <c r="L39" s="31"/>
      <c r="M39" s="30"/>
      <c r="N39" s="30"/>
      <c r="O39" s="30"/>
      <c r="P39" s="30"/>
      <c r="Q39" s="20"/>
      <c r="R39" s="21"/>
      <c r="S39" s="21"/>
      <c r="T39" s="21"/>
      <c r="U39" s="20"/>
      <c r="V39" s="30">
        <v>69695343.900000006</v>
      </c>
      <c r="W39" s="30">
        <v>66149504.07</v>
      </c>
      <c r="X39" s="30"/>
      <c r="Y39" s="30"/>
      <c r="Z39" s="20"/>
      <c r="AA39" s="21"/>
      <c r="AB39" s="21">
        <v>0.226713020888274</v>
      </c>
      <c r="AC39" s="21">
        <v>0.250485729759093</v>
      </c>
      <c r="AD39" s="20"/>
      <c r="AE39" s="30">
        <v>120958273.8</v>
      </c>
      <c r="AF39" s="30">
        <v>107027844.78</v>
      </c>
      <c r="AG39" s="30"/>
      <c r="AH39" s="30"/>
      <c r="AI39" s="20"/>
      <c r="AJ39" s="21"/>
      <c r="AK39" s="21">
        <v>0.39514396723941903</v>
      </c>
      <c r="AL39" s="21">
        <v>0.40128310296800901</v>
      </c>
      <c r="AM39" s="20"/>
      <c r="AN39" s="30">
        <v>36983310</v>
      </c>
      <c r="AO39" s="30">
        <v>43864239.270000003</v>
      </c>
      <c r="AP39" s="30"/>
      <c r="AQ39" s="30"/>
      <c r="AR39" s="20"/>
      <c r="AS39" s="22"/>
      <c r="AT39" s="22">
        <v>0.13578577733976999</v>
      </c>
      <c r="AU39" s="22">
        <v>0.14664170294665399</v>
      </c>
      <c r="AV39" s="20"/>
      <c r="AW39" s="34"/>
      <c r="AX39" s="34">
        <v>8.6217729867785202</v>
      </c>
      <c r="AY39" s="34">
        <v>9.5350987838319305</v>
      </c>
      <c r="AZ39" s="20"/>
      <c r="BA39" s="22"/>
      <c r="BB39" s="22">
        <v>5.5038143808560598E-2</v>
      </c>
      <c r="BC39" s="22">
        <v>6.2694970793454596E-2</v>
      </c>
      <c r="BD39" s="20"/>
      <c r="BE39" s="22"/>
      <c r="BF39" s="22">
        <v>4.4810781430860501E-2</v>
      </c>
      <c r="BG39" s="22">
        <v>5.2941551656767803E-2</v>
      </c>
      <c r="BH39" s="20"/>
      <c r="BI39" s="22"/>
      <c r="BJ39" s="22">
        <v>3.0120127957525299E-2</v>
      </c>
      <c r="BK39" s="22">
        <v>3.39942661553869E-2</v>
      </c>
      <c r="BL39" s="20"/>
      <c r="BM39" s="23">
        <v>0.18837014445966799</v>
      </c>
      <c r="BN39" s="23">
        <v>0.221820934030347</v>
      </c>
      <c r="BO39" s="23">
        <v>0.231818544604494</v>
      </c>
    </row>
    <row r="40" spans="2:67" x14ac:dyDescent="0.25">
      <c r="B40" t="s">
        <v>354</v>
      </c>
      <c r="C40" t="s">
        <v>161</v>
      </c>
      <c r="D40" s="18" t="s">
        <v>30</v>
      </c>
      <c r="E40" s="18" t="s">
        <v>663</v>
      </c>
      <c r="F40" s="19">
        <v>37621</v>
      </c>
      <c r="G40" s="20"/>
      <c r="H40" s="30"/>
      <c r="I40" s="30"/>
      <c r="J40" s="30"/>
      <c r="K40" s="30"/>
      <c r="L40" s="31"/>
      <c r="M40" s="30"/>
      <c r="N40" s="30"/>
      <c r="O40" s="30"/>
      <c r="P40" s="30"/>
      <c r="Q40" s="20"/>
      <c r="R40" s="21"/>
      <c r="S40" s="21"/>
      <c r="T40" s="21"/>
      <c r="U40" s="20"/>
      <c r="V40" s="30"/>
      <c r="W40" s="30"/>
      <c r="X40" s="30"/>
      <c r="Y40" s="30"/>
      <c r="Z40" s="20"/>
      <c r="AA40" s="21"/>
      <c r="AB40" s="21"/>
      <c r="AC40" s="21"/>
      <c r="AD40" s="20"/>
      <c r="AE40" s="30"/>
      <c r="AF40" s="30"/>
      <c r="AG40" s="30"/>
      <c r="AH40" s="30"/>
      <c r="AI40" s="20"/>
      <c r="AJ40" s="21"/>
      <c r="AK40" s="21"/>
      <c r="AL40" s="21"/>
      <c r="AM40" s="20"/>
      <c r="AN40" s="30"/>
      <c r="AO40" s="30"/>
      <c r="AP40" s="30"/>
      <c r="AQ40" s="30"/>
      <c r="AR40" s="20"/>
      <c r="AS40" s="22"/>
      <c r="AT40" s="22"/>
      <c r="AU40" s="22"/>
      <c r="AV40" s="20"/>
      <c r="AW40" s="34"/>
      <c r="AX40" s="34"/>
      <c r="AY40" s="34"/>
      <c r="AZ40" s="20"/>
      <c r="BA40" s="22"/>
      <c r="BB40" s="22"/>
      <c r="BC40" s="22"/>
      <c r="BD40" s="20"/>
      <c r="BE40" s="22"/>
      <c r="BF40" s="22"/>
      <c r="BG40" s="22"/>
      <c r="BH40" s="20"/>
      <c r="BI40" s="22"/>
      <c r="BJ40" s="22"/>
      <c r="BK40" s="22"/>
      <c r="BL40" s="20"/>
      <c r="BM40" s="23"/>
      <c r="BN40" s="23"/>
      <c r="BO40" s="23"/>
    </row>
    <row r="41" spans="2:67" x14ac:dyDescent="0.25">
      <c r="B41" t="s">
        <v>355</v>
      </c>
      <c r="C41" t="s">
        <v>162</v>
      </c>
      <c r="D41" s="18" t="s">
        <v>31</v>
      </c>
      <c r="E41" s="18" t="s">
        <v>664</v>
      </c>
      <c r="F41" s="19">
        <v>39082</v>
      </c>
      <c r="G41" s="20"/>
      <c r="H41" s="30"/>
      <c r="I41" s="30"/>
      <c r="J41" s="30"/>
      <c r="K41" s="30"/>
      <c r="L41" s="31"/>
      <c r="M41" s="30"/>
      <c r="N41" s="30"/>
      <c r="O41" s="30"/>
      <c r="P41" s="30"/>
      <c r="Q41" s="20"/>
      <c r="R41" s="21"/>
      <c r="S41" s="21"/>
      <c r="T41" s="21"/>
      <c r="U41" s="20"/>
      <c r="V41" s="30"/>
      <c r="W41" s="30"/>
      <c r="X41" s="30"/>
      <c r="Y41" s="30"/>
      <c r="Z41" s="20"/>
      <c r="AA41" s="21"/>
      <c r="AB41" s="21"/>
      <c r="AC41" s="21"/>
      <c r="AD41" s="20"/>
      <c r="AE41" s="30"/>
      <c r="AF41" s="30"/>
      <c r="AG41" s="30"/>
      <c r="AH41" s="30"/>
      <c r="AI41" s="20"/>
      <c r="AJ41" s="21"/>
      <c r="AK41" s="21"/>
      <c r="AL41" s="21"/>
      <c r="AM41" s="20"/>
      <c r="AN41" s="30"/>
      <c r="AO41" s="30"/>
      <c r="AP41" s="30"/>
      <c r="AQ41" s="30"/>
      <c r="AR41" s="20"/>
      <c r="AS41" s="22"/>
      <c r="AT41" s="22"/>
      <c r="AU41" s="22"/>
      <c r="AV41" s="20"/>
      <c r="AW41" s="34"/>
      <c r="AX41" s="34"/>
      <c r="AY41" s="34"/>
      <c r="AZ41" s="20"/>
      <c r="BA41" s="22"/>
      <c r="BB41" s="22"/>
      <c r="BC41" s="22"/>
      <c r="BD41" s="20"/>
      <c r="BE41" s="22"/>
      <c r="BF41" s="22"/>
      <c r="BG41" s="22"/>
      <c r="BH41" s="20"/>
      <c r="BI41" s="22"/>
      <c r="BJ41" s="22"/>
      <c r="BK41" s="22"/>
      <c r="BL41" s="20"/>
      <c r="BM41" s="23"/>
      <c r="BN41" s="23"/>
      <c r="BO41" s="23"/>
    </row>
    <row r="42" spans="2:67" x14ac:dyDescent="0.25">
      <c r="B42" t="s">
        <v>357</v>
      </c>
      <c r="C42" t="s">
        <v>163</v>
      </c>
      <c r="D42" s="18" t="s">
        <v>32</v>
      </c>
      <c r="E42" s="18" t="s">
        <v>656</v>
      </c>
      <c r="F42" s="19">
        <v>43921</v>
      </c>
      <c r="G42" s="20"/>
      <c r="H42" s="30">
        <v>52765948</v>
      </c>
      <c r="I42" s="30">
        <v>42820018</v>
      </c>
      <c r="J42" s="30">
        <v>292050023</v>
      </c>
      <c r="K42" s="30">
        <v>266037370</v>
      </c>
      <c r="L42" s="31"/>
      <c r="M42" s="30">
        <v>1921125</v>
      </c>
      <c r="N42" s="30">
        <v>3305669</v>
      </c>
      <c r="O42" s="30">
        <v>31776590</v>
      </c>
      <c r="P42" s="30">
        <v>27295446</v>
      </c>
      <c r="Q42" s="20"/>
      <c r="R42" s="21">
        <v>0.108805298741645</v>
      </c>
      <c r="S42" s="21">
        <v>0.117549283483822</v>
      </c>
      <c r="T42" s="21">
        <v>9.89774829347152E-2</v>
      </c>
      <c r="U42" s="20"/>
      <c r="V42" s="30">
        <v>-3275797</v>
      </c>
      <c r="W42" s="30">
        <v>-981107</v>
      </c>
      <c r="X42" s="30">
        <v>8880541</v>
      </c>
      <c r="Y42" s="30">
        <v>11847264</v>
      </c>
      <c r="Z42" s="20"/>
      <c r="AA42" s="21">
        <v>3.0407602467494101E-2</v>
      </c>
      <c r="AB42" s="21">
        <v>3.9613856293835903E-2</v>
      </c>
      <c r="AC42" s="21">
        <v>4.30600409729959E-2</v>
      </c>
      <c r="AD42" s="20"/>
      <c r="AE42" s="30">
        <v>-2383356</v>
      </c>
      <c r="AF42" s="30">
        <v>-407034</v>
      </c>
      <c r="AG42" s="30"/>
      <c r="AH42" s="30">
        <v>14272775</v>
      </c>
      <c r="AI42" s="20"/>
      <c r="AJ42" s="21"/>
      <c r="AK42" s="21">
        <v>5.21756201530661E-2</v>
      </c>
      <c r="AL42" s="21">
        <v>5.2375097173207902E-2</v>
      </c>
      <c r="AM42" s="20"/>
      <c r="AN42" s="30">
        <v>-4260960</v>
      </c>
      <c r="AO42" s="30">
        <v>-3086850</v>
      </c>
      <c r="AP42" s="30">
        <v>-1833212</v>
      </c>
      <c r="AQ42" s="30">
        <v>524803</v>
      </c>
      <c r="AR42" s="20"/>
      <c r="AS42" s="22">
        <v>-6.68408096649728E-3</v>
      </c>
      <c r="AT42" s="22">
        <v>-2.33637872102918E-3</v>
      </c>
      <c r="AU42" s="22">
        <v>4.8756722091820902E-3</v>
      </c>
      <c r="AV42" s="20"/>
      <c r="AW42" s="34">
        <v>-26.636826325178799</v>
      </c>
      <c r="AX42" s="34">
        <v>-9.6592327181133406</v>
      </c>
      <c r="AY42" s="34">
        <v>21.568147491285298</v>
      </c>
      <c r="AZ42" s="20"/>
      <c r="BA42" s="22">
        <v>-4.3982939336856403E-2</v>
      </c>
      <c r="BB42" s="22">
        <v>-1.3677328053781799E-2</v>
      </c>
      <c r="BC42" s="22">
        <v>2.5280951718959801E-2</v>
      </c>
      <c r="BD42" s="20"/>
      <c r="BE42" s="22">
        <v>3.4700345822711802E-2</v>
      </c>
      <c r="BF42" s="22">
        <v>4.4876582130964397E-2</v>
      </c>
      <c r="BG42" s="22">
        <v>4.6380917345886702E-2</v>
      </c>
      <c r="BH42" s="20"/>
      <c r="BI42" s="22">
        <v>-6.8875736962581901E-3</v>
      </c>
      <c r="BJ42" s="22">
        <v>-2.18986627190816E-3</v>
      </c>
      <c r="BK42" s="22">
        <v>4.5172197531064698E-3</v>
      </c>
      <c r="BL42" s="20"/>
      <c r="BM42" s="23">
        <v>1.03044438431971</v>
      </c>
      <c r="BN42" s="23">
        <v>0.93729079630702505</v>
      </c>
      <c r="BO42" s="23">
        <v>0.92648142846701398</v>
      </c>
    </row>
    <row r="43" spans="2:67" x14ac:dyDescent="0.25">
      <c r="B43" t="s">
        <v>358</v>
      </c>
      <c r="C43" t="s">
        <v>164</v>
      </c>
      <c r="D43" s="18" t="s">
        <v>33</v>
      </c>
      <c r="E43" s="18" t="s">
        <v>660</v>
      </c>
      <c r="F43" s="19">
        <v>43921</v>
      </c>
      <c r="G43" s="20"/>
      <c r="H43" s="30">
        <v>511232916</v>
      </c>
      <c r="I43" s="30">
        <v>476858099</v>
      </c>
      <c r="J43" s="30">
        <v>1856915514</v>
      </c>
      <c r="K43" s="30">
        <v>1787977342</v>
      </c>
      <c r="L43" s="31"/>
      <c r="M43" s="30">
        <v>253794517</v>
      </c>
      <c r="N43" s="30">
        <v>245475225</v>
      </c>
      <c r="O43" s="30">
        <v>922541799</v>
      </c>
      <c r="P43" s="30">
        <v>904427994</v>
      </c>
      <c r="Q43" s="20"/>
      <c r="R43" s="21">
        <v>0.49681409414973998</v>
      </c>
      <c r="S43" s="21">
        <v>0.50161980388395</v>
      </c>
      <c r="T43" s="21">
        <v>0.51773683047504204</v>
      </c>
      <c r="U43" s="20"/>
      <c r="V43" s="30">
        <v>69826171</v>
      </c>
      <c r="W43" s="30">
        <v>75015946</v>
      </c>
      <c r="X43" s="30">
        <v>228775276</v>
      </c>
      <c r="Y43" s="30">
        <v>457918610</v>
      </c>
      <c r="Z43" s="20"/>
      <c r="AA43" s="21">
        <v>0.12320176888781099</v>
      </c>
      <c r="AB43" s="21">
        <v>0.128373018712446</v>
      </c>
      <c r="AC43" s="21">
        <v>0.26510181040386699</v>
      </c>
      <c r="AD43" s="20"/>
      <c r="AE43" s="30">
        <v>98117306</v>
      </c>
      <c r="AF43" s="30">
        <v>99549890</v>
      </c>
      <c r="AG43" s="30">
        <v>337553401</v>
      </c>
      <c r="AH43" s="30">
        <v>553970108</v>
      </c>
      <c r="AI43" s="20"/>
      <c r="AJ43" s="21">
        <v>0.181781776529679</v>
      </c>
      <c r="AK43" s="21">
        <v>0.185996387108462</v>
      </c>
      <c r="AL43" s="21">
        <v>0.31741500392585298</v>
      </c>
      <c r="AM43" s="20"/>
      <c r="AN43" s="30">
        <v>32234524</v>
      </c>
      <c r="AO43" s="30">
        <v>48516074</v>
      </c>
      <c r="AP43" s="30">
        <v>113860142</v>
      </c>
      <c r="AQ43" s="30">
        <v>298661541</v>
      </c>
      <c r="AR43" s="20"/>
      <c r="AS43" s="22">
        <v>6.9552787957363804E-2</v>
      </c>
      <c r="AT43" s="22">
        <v>7.9913529634577596E-2</v>
      </c>
      <c r="AU43" s="22">
        <v>0.180613313055946</v>
      </c>
      <c r="AV43" s="20"/>
      <c r="AW43" s="34">
        <v>308.14413263881602</v>
      </c>
      <c r="AX43" s="34">
        <v>352.20752492547001</v>
      </c>
      <c r="AY43" s="34">
        <v>830.55049163475599</v>
      </c>
      <c r="AZ43" s="20"/>
      <c r="BA43" s="22">
        <v>9.1315682085987601E-2</v>
      </c>
      <c r="BB43" s="22">
        <v>0.10285553677182201</v>
      </c>
      <c r="BC43" s="22">
        <v>0.24624721565836799</v>
      </c>
      <c r="BD43" s="20"/>
      <c r="BE43" s="22">
        <v>0.10443921762576799</v>
      </c>
      <c r="BF43" s="22">
        <v>0.106289577030693</v>
      </c>
      <c r="BG43" s="22">
        <v>0.24121227581985299</v>
      </c>
      <c r="BH43" s="20"/>
      <c r="BI43" s="22">
        <v>5.3888363075966499E-2</v>
      </c>
      <c r="BJ43" s="22">
        <v>6.1879693510127301E-2</v>
      </c>
      <c r="BK43" s="22">
        <v>0.13387473621565699</v>
      </c>
      <c r="BL43" s="20"/>
      <c r="BM43" s="23">
        <v>0.77478365222395995</v>
      </c>
      <c r="BN43" s="23">
        <v>0.77433312973516899</v>
      </c>
      <c r="BO43" s="23">
        <v>0.74122296939458499</v>
      </c>
    </row>
    <row r="44" spans="2:67" x14ac:dyDescent="0.25">
      <c r="B44" t="s">
        <v>359</v>
      </c>
      <c r="C44" t="s">
        <v>165</v>
      </c>
      <c r="D44" s="18" t="s">
        <v>34</v>
      </c>
      <c r="E44" s="18" t="s">
        <v>660</v>
      </c>
      <c r="F44" s="19">
        <v>43921</v>
      </c>
      <c r="G44" s="20"/>
      <c r="H44" s="30">
        <v>6632672</v>
      </c>
      <c r="I44" s="30">
        <v>6578979</v>
      </c>
      <c r="J44" s="30">
        <v>25969347</v>
      </c>
      <c r="K44" s="30">
        <v>25658041</v>
      </c>
      <c r="L44" s="31"/>
      <c r="M44" s="30">
        <v>2862125</v>
      </c>
      <c r="N44" s="30">
        <v>2598475</v>
      </c>
      <c r="O44" s="30">
        <v>10618025</v>
      </c>
      <c r="P44" s="30">
        <v>10715933</v>
      </c>
      <c r="Q44" s="20"/>
      <c r="R44" s="21">
        <v>0.40886761611676797</v>
      </c>
      <c r="S44" s="21">
        <v>0.39954133513267198</v>
      </c>
      <c r="T44" s="21">
        <v>0.41113679697911698</v>
      </c>
      <c r="U44" s="20"/>
      <c r="V44" s="30">
        <v>502242</v>
      </c>
      <c r="W44" s="30">
        <v>706609</v>
      </c>
      <c r="X44" s="30">
        <v>2181985</v>
      </c>
      <c r="Y44" s="30">
        <v>3221768</v>
      </c>
      <c r="Z44" s="20"/>
      <c r="AA44" s="21">
        <v>8.40215581854864E-2</v>
      </c>
      <c r="AB44" s="21">
        <v>9.2081488663243394E-2</v>
      </c>
      <c r="AC44" s="21">
        <v>0.13775025592913201</v>
      </c>
      <c r="AD44" s="20"/>
      <c r="AE44" s="30">
        <v>855265</v>
      </c>
      <c r="AF44" s="30">
        <v>771096</v>
      </c>
      <c r="AG44" s="30">
        <v>3684765</v>
      </c>
      <c r="AH44" s="30">
        <v>3441548</v>
      </c>
      <c r="AI44" s="20"/>
      <c r="AJ44" s="21">
        <v>0.14188901245754101</v>
      </c>
      <c r="AK44" s="21">
        <v>0.13893517794305801</v>
      </c>
      <c r="AL44" s="21">
        <v>0.14576070221388401</v>
      </c>
      <c r="AM44" s="20"/>
      <c r="AN44" s="30">
        <v>473048</v>
      </c>
      <c r="AO44" s="30">
        <v>664566</v>
      </c>
      <c r="AP44" s="30">
        <v>2032545</v>
      </c>
      <c r="AQ44" s="30">
        <v>3065600</v>
      </c>
      <c r="AR44" s="20"/>
      <c r="AS44" s="22">
        <v>7.6259984511707402E-2</v>
      </c>
      <c r="AT44" s="22">
        <v>8.6101975277124404E-2</v>
      </c>
      <c r="AU44" s="22">
        <v>0.129489772995003</v>
      </c>
      <c r="AV44" s="20"/>
      <c r="AW44" s="34">
        <v>33.049512195109898</v>
      </c>
      <c r="AX44" s="34">
        <v>36.163626016233998</v>
      </c>
      <c r="AY44" s="34">
        <v>54.578325203270701</v>
      </c>
      <c r="AZ44" s="20"/>
      <c r="BA44" s="22">
        <v>2.9818014117336099E-2</v>
      </c>
      <c r="BB44" s="22">
        <v>3.3845571560668801E-2</v>
      </c>
      <c r="BC44" s="22">
        <v>4.9102717178393498E-2</v>
      </c>
      <c r="BD44" s="20"/>
      <c r="BE44" s="22">
        <v>2.7660006268306499E-2</v>
      </c>
      <c r="BF44" s="22">
        <v>3.2241549899554203E-2</v>
      </c>
      <c r="BG44" s="22">
        <v>5.5816630834015099E-2</v>
      </c>
      <c r="BH44" s="20"/>
      <c r="BI44" s="22">
        <v>2.5259821945764999E-2</v>
      </c>
      <c r="BJ44" s="22">
        <v>2.8919511990097801E-2</v>
      </c>
      <c r="BK44" s="22">
        <v>4.15890646397747E-2</v>
      </c>
      <c r="BL44" s="20"/>
      <c r="BM44" s="23">
        <v>0.33123298027749098</v>
      </c>
      <c r="BN44" s="23">
        <v>0.33587512826488802</v>
      </c>
      <c r="BO44" s="23">
        <v>0.32117644257050398</v>
      </c>
    </row>
    <row r="45" spans="2:67" x14ac:dyDescent="0.25">
      <c r="B45" t="s">
        <v>361</v>
      </c>
      <c r="C45" t="s">
        <v>166</v>
      </c>
      <c r="D45" s="18" t="s">
        <v>35</v>
      </c>
      <c r="E45" s="18" t="s">
        <v>654</v>
      </c>
      <c r="F45" s="19">
        <v>43921</v>
      </c>
      <c r="G45" s="20"/>
      <c r="H45" s="30">
        <v>4074904</v>
      </c>
      <c r="I45" s="30">
        <v>4058136</v>
      </c>
      <c r="J45" s="30">
        <v>15264972</v>
      </c>
      <c r="K45" s="30">
        <v>14296349</v>
      </c>
      <c r="L45" s="31"/>
      <c r="M45" s="30">
        <v>701574</v>
      </c>
      <c r="N45" s="30">
        <v>889303</v>
      </c>
      <c r="O45" s="30">
        <v>3079933</v>
      </c>
      <c r="P45" s="30">
        <v>3227708</v>
      </c>
      <c r="Q45" s="20"/>
      <c r="R45" s="21">
        <v>0.201764733011078</v>
      </c>
      <c r="S45" s="21">
        <v>0.21429815603216401</v>
      </c>
      <c r="T45" s="21">
        <v>0.21760058228625001</v>
      </c>
      <c r="U45" s="20"/>
      <c r="V45" s="30">
        <v>224197</v>
      </c>
      <c r="W45" s="30">
        <v>424771</v>
      </c>
      <c r="X45" s="30">
        <v>1857564</v>
      </c>
      <c r="Y45" s="30">
        <v>1719392</v>
      </c>
      <c r="Z45" s="20"/>
      <c r="AA45" s="21">
        <v>0.121688005716569</v>
      </c>
      <c r="AB45" s="21">
        <v>0.13497576501453301</v>
      </c>
      <c r="AC45" s="21">
        <v>0.11684238458387</v>
      </c>
      <c r="AD45" s="20"/>
      <c r="AE45" s="30">
        <v>390707</v>
      </c>
      <c r="AF45" s="30">
        <v>588566</v>
      </c>
      <c r="AG45" s="30">
        <v>2511018</v>
      </c>
      <c r="AH45" s="30">
        <v>2374547</v>
      </c>
      <c r="AI45" s="20"/>
      <c r="AJ45" s="21">
        <v>0.16449542128189901</v>
      </c>
      <c r="AK45" s="21">
        <v>0.17765220087574601</v>
      </c>
      <c r="AL45" s="21">
        <v>0.16190501686331099</v>
      </c>
      <c r="AM45" s="20"/>
      <c r="AN45" s="30">
        <v>197403</v>
      </c>
      <c r="AO45" s="30">
        <v>307812</v>
      </c>
      <c r="AP45" s="30">
        <v>1447481</v>
      </c>
      <c r="AQ45" s="30">
        <v>1264195</v>
      </c>
      <c r="AR45" s="20"/>
      <c r="AS45" s="22">
        <v>9.4812293137510995E-2</v>
      </c>
      <c r="AT45" s="22">
        <v>0.102159965855681</v>
      </c>
      <c r="AU45" s="22">
        <v>8.7126397089596103E-2</v>
      </c>
      <c r="AV45" s="20"/>
      <c r="AW45" s="34">
        <v>578.99239999987196</v>
      </c>
      <c r="AX45" s="34">
        <v>623.15600000042502</v>
      </c>
      <c r="AY45" s="34">
        <v>503.85279999999301</v>
      </c>
      <c r="AZ45" s="20"/>
      <c r="BA45" s="22">
        <v>9.2536177838919695E-2</v>
      </c>
      <c r="BB45" s="22">
        <v>0.10073704441078001</v>
      </c>
      <c r="BC45" s="22">
        <v>8.6867197834071694E-2</v>
      </c>
      <c r="BD45" s="20"/>
      <c r="BE45" s="22">
        <v>8.2902441346086597E-2</v>
      </c>
      <c r="BF45" s="22">
        <v>9.1885099770879594E-2</v>
      </c>
      <c r="BG45" s="22">
        <v>8.0443356499454194E-2</v>
      </c>
      <c r="BH45" s="20"/>
      <c r="BI45" s="22">
        <v>6.6643532866437497E-2</v>
      </c>
      <c r="BJ45" s="22">
        <v>7.2674874833173794E-2</v>
      </c>
      <c r="BK45" s="22">
        <v>6.4892709682681002E-2</v>
      </c>
      <c r="BL45" s="20"/>
      <c r="BM45" s="23">
        <v>0.70289970489193399</v>
      </c>
      <c r="BN45" s="23">
        <v>0.71138311592494596</v>
      </c>
      <c r="BO45" s="23">
        <v>0.74481112326884602</v>
      </c>
    </row>
    <row r="46" spans="2:67" x14ac:dyDescent="0.25">
      <c r="B46" t="s">
        <v>362</v>
      </c>
      <c r="C46" t="s">
        <v>167</v>
      </c>
      <c r="D46" s="18" t="s">
        <v>36</v>
      </c>
      <c r="E46" s="18" t="s">
        <v>660</v>
      </c>
      <c r="F46" s="19">
        <v>43921</v>
      </c>
      <c r="G46" s="20"/>
      <c r="H46" s="30">
        <v>180464687</v>
      </c>
      <c r="I46" s="30">
        <v>172291807</v>
      </c>
      <c r="J46" s="30">
        <v>763777425</v>
      </c>
      <c r="K46" s="30">
        <v>768040852</v>
      </c>
      <c r="L46" s="31"/>
      <c r="M46" s="30">
        <v>40998244</v>
      </c>
      <c r="N46" s="30">
        <v>34637883</v>
      </c>
      <c r="O46" s="30">
        <v>184434005</v>
      </c>
      <c r="P46" s="30">
        <v>173730985</v>
      </c>
      <c r="Q46" s="20"/>
      <c r="R46" s="21">
        <v>0.24147611458931401</v>
      </c>
      <c r="S46" s="21">
        <v>0.23567042466631399</v>
      </c>
      <c r="T46" s="21">
        <v>0.22619554668344799</v>
      </c>
      <c r="U46" s="20"/>
      <c r="V46" s="30">
        <v>14862727</v>
      </c>
      <c r="W46" s="30">
        <v>11464136</v>
      </c>
      <c r="X46" s="30">
        <v>70556733</v>
      </c>
      <c r="Y46" s="30">
        <v>71572395</v>
      </c>
      <c r="Z46" s="20"/>
      <c r="AA46" s="21">
        <v>9.2378657303197498E-2</v>
      </c>
      <c r="AB46" s="21">
        <v>8.8880013287853193E-2</v>
      </c>
      <c r="AC46" s="21">
        <v>9.3791358425514795E-2</v>
      </c>
      <c r="AD46" s="20"/>
      <c r="AE46" s="30">
        <v>24845766</v>
      </c>
      <c r="AF46" s="30">
        <v>22956700</v>
      </c>
      <c r="AG46" s="30">
        <v>103268977</v>
      </c>
      <c r="AH46" s="30">
        <v>106411120</v>
      </c>
      <c r="AI46" s="20"/>
      <c r="AJ46" s="21">
        <v>0.13520820807185399</v>
      </c>
      <c r="AK46" s="21">
        <v>0.13417059448736801</v>
      </c>
      <c r="AL46" s="21">
        <v>0.13467688734410299</v>
      </c>
      <c r="AM46" s="20"/>
      <c r="AN46" s="30">
        <v>-1363050</v>
      </c>
      <c r="AO46" s="30">
        <v>5206111</v>
      </c>
      <c r="AP46" s="30">
        <v>19331194</v>
      </c>
      <c r="AQ46" s="30">
        <v>24335211</v>
      </c>
      <c r="AR46" s="20"/>
      <c r="AS46" s="22">
        <v>3.9400672257397698E-2</v>
      </c>
      <c r="AT46" s="22">
        <v>4.7727718472087899E-2</v>
      </c>
      <c r="AU46" s="22">
        <v>5.0795041592791697E-2</v>
      </c>
      <c r="AV46" s="20"/>
      <c r="AW46" s="34">
        <v>441.35146118700499</v>
      </c>
      <c r="AX46" s="34">
        <v>591.33230593614303</v>
      </c>
      <c r="AY46" s="34">
        <v>556.55901826452498</v>
      </c>
      <c r="AZ46" s="20"/>
      <c r="BA46" s="22">
        <v>5.3703713556824399E-2</v>
      </c>
      <c r="BB46" s="22">
        <v>6.6123576788886598E-2</v>
      </c>
      <c r="BC46" s="22">
        <v>7.5341155862915898E-2</v>
      </c>
      <c r="BD46" s="20"/>
      <c r="BE46" s="22">
        <v>5.5805705292805201E-2</v>
      </c>
      <c r="BF46" s="22">
        <v>5.4565770247936601E-2</v>
      </c>
      <c r="BG46" s="22">
        <v>6.4153940095347903E-2</v>
      </c>
      <c r="BH46" s="20"/>
      <c r="BI46" s="22">
        <v>2.2920705457363501E-2</v>
      </c>
      <c r="BJ46" s="22">
        <v>3.2010262753101398E-2</v>
      </c>
      <c r="BK46" s="22">
        <v>3.7567828129358501E-2</v>
      </c>
      <c r="BL46" s="20"/>
      <c r="BM46" s="23">
        <v>0.58173386757516699</v>
      </c>
      <c r="BN46" s="23">
        <v>0.67068495578314502</v>
      </c>
      <c r="BO46" s="23">
        <v>0.73959636514427995</v>
      </c>
    </row>
    <row r="47" spans="2:67" x14ac:dyDescent="0.25">
      <c r="B47" t="s">
        <v>363</v>
      </c>
      <c r="C47" t="s">
        <v>168</v>
      </c>
      <c r="D47" s="18" t="s">
        <v>37</v>
      </c>
      <c r="E47" s="18" t="s">
        <v>654</v>
      </c>
      <c r="F47" s="19">
        <v>43921</v>
      </c>
      <c r="G47" s="20"/>
      <c r="H47" s="30">
        <v>477823902</v>
      </c>
      <c r="I47" s="30">
        <v>444228998</v>
      </c>
      <c r="J47" s="30">
        <v>1834133592</v>
      </c>
      <c r="K47" s="30">
        <v>1711496368</v>
      </c>
      <c r="L47" s="31"/>
      <c r="M47" s="30">
        <v>72359837</v>
      </c>
      <c r="N47" s="30">
        <v>68020543</v>
      </c>
      <c r="O47" s="30">
        <v>303690754</v>
      </c>
      <c r="P47" s="30">
        <v>256298867</v>
      </c>
      <c r="Q47" s="20"/>
      <c r="R47" s="21">
        <v>0.165577226939495</v>
      </c>
      <c r="S47" s="21">
        <v>0.166256610865821</v>
      </c>
      <c r="T47" s="21">
        <v>0.148464387821587</v>
      </c>
      <c r="U47" s="20"/>
      <c r="V47" s="30">
        <v>32996226</v>
      </c>
      <c r="W47" s="30">
        <v>42410536</v>
      </c>
      <c r="X47" s="30">
        <v>195372668</v>
      </c>
      <c r="Y47" s="30">
        <v>90839191</v>
      </c>
      <c r="Z47" s="20"/>
      <c r="AA47" s="21">
        <v>0.106520413154212</v>
      </c>
      <c r="AB47" s="21">
        <v>0.113736505283014</v>
      </c>
      <c r="AC47" s="21">
        <v>4.2031120873070899E-2</v>
      </c>
      <c r="AD47" s="20"/>
      <c r="AE47" s="30">
        <v>54041161</v>
      </c>
      <c r="AF47" s="30">
        <v>62452578</v>
      </c>
      <c r="AG47" s="30">
        <v>277357855</v>
      </c>
      <c r="AH47" s="30">
        <v>166450030</v>
      </c>
      <c r="AI47" s="20"/>
      <c r="AJ47" s="21">
        <v>0.15122009444123199</v>
      </c>
      <c r="AK47" s="21">
        <v>0.158713208388508</v>
      </c>
      <c r="AL47" s="21">
        <v>8.4972310689772707E-2</v>
      </c>
      <c r="AM47" s="20"/>
      <c r="AN47" s="30">
        <v>8607192</v>
      </c>
      <c r="AO47" s="30">
        <v>14786641</v>
      </c>
      <c r="AP47" s="30">
        <v>81781908</v>
      </c>
      <c r="AQ47" s="30">
        <v>39273289</v>
      </c>
      <c r="AR47" s="20"/>
      <c r="AS47" s="22">
        <v>4.6293131193015098E-2</v>
      </c>
      <c r="AT47" s="22">
        <v>5.0472589456476299E-2</v>
      </c>
      <c r="AU47" s="22">
        <v>2.11583828824587E-2</v>
      </c>
      <c r="AV47" s="20"/>
      <c r="AW47" s="34">
        <v>40.4452060731128</v>
      </c>
      <c r="AX47" s="34">
        <v>43.482981382578103</v>
      </c>
      <c r="AY47" s="34">
        <v>16.7995695302961</v>
      </c>
      <c r="AZ47" s="20"/>
      <c r="BA47" s="22">
        <v>4.6009203591238501E-2</v>
      </c>
      <c r="BB47" s="22">
        <v>4.9597859265122703E-2</v>
      </c>
      <c r="BC47" s="22">
        <v>1.99557352400552E-2</v>
      </c>
      <c r="BD47" s="20"/>
      <c r="BE47" s="22">
        <v>4.2243973220392902E-2</v>
      </c>
      <c r="BF47" s="22">
        <v>4.4859538068558302E-2</v>
      </c>
      <c r="BG47" s="22">
        <v>1.6133725429481299E-2</v>
      </c>
      <c r="BH47" s="20"/>
      <c r="BI47" s="22">
        <v>2.0863348224374901E-2</v>
      </c>
      <c r="BJ47" s="22">
        <v>2.4279995201650299E-2</v>
      </c>
      <c r="BK47" s="22">
        <v>9.9123692010743992E-3</v>
      </c>
      <c r="BL47" s="20"/>
      <c r="BM47" s="23">
        <v>0.45067913287948602</v>
      </c>
      <c r="BN47" s="23">
        <v>0.48105309165020999</v>
      </c>
      <c r="BO47" s="23">
        <v>0.46848425307962299</v>
      </c>
    </row>
    <row r="48" spans="2:67" x14ac:dyDescent="0.25">
      <c r="B48" t="s">
        <v>364</v>
      </c>
      <c r="C48" t="s">
        <v>169</v>
      </c>
      <c r="D48" s="18" t="s">
        <v>38</v>
      </c>
      <c r="E48" s="18" t="s">
        <v>661</v>
      </c>
      <c r="F48" s="19">
        <v>43921</v>
      </c>
      <c r="G48" s="20"/>
      <c r="H48" s="30">
        <v>31028749</v>
      </c>
      <c r="I48" s="30">
        <v>30262072</v>
      </c>
      <c r="J48" s="30">
        <v>118014960</v>
      </c>
      <c r="K48" s="30">
        <v>113960544</v>
      </c>
      <c r="L48" s="31"/>
      <c r="M48" s="30">
        <v>11817055</v>
      </c>
      <c r="N48" s="30">
        <v>11141990</v>
      </c>
      <c r="O48" s="30">
        <v>43322180</v>
      </c>
      <c r="P48" s="30">
        <v>43189236</v>
      </c>
      <c r="Q48" s="20"/>
      <c r="R48" s="21">
        <v>0.36709057902509801</v>
      </c>
      <c r="S48" s="21">
        <v>0.36373338618548601</v>
      </c>
      <c r="T48" s="21">
        <v>0.38846243941108699</v>
      </c>
      <c r="U48" s="20"/>
      <c r="V48" s="30">
        <v>5088664</v>
      </c>
      <c r="W48" s="30">
        <v>4937869</v>
      </c>
      <c r="X48" s="30">
        <v>16841000</v>
      </c>
      <c r="Y48" s="30">
        <v>18701695</v>
      </c>
      <c r="Z48" s="20"/>
      <c r="AA48" s="21">
        <v>0.142702247240522</v>
      </c>
      <c r="AB48" s="21">
        <v>0.142349248730607</v>
      </c>
      <c r="AC48" s="21">
        <v>0.172179176829522</v>
      </c>
      <c r="AD48" s="20"/>
      <c r="AE48" s="30">
        <v>6589702</v>
      </c>
      <c r="AF48" s="30">
        <v>6324243</v>
      </c>
      <c r="AG48" s="30">
        <v>22607639</v>
      </c>
      <c r="AH48" s="30">
        <v>23816690</v>
      </c>
      <c r="AI48" s="20"/>
      <c r="AJ48" s="21">
        <v>0.191565874360385</v>
      </c>
      <c r="AK48" s="21">
        <v>0.19055443225544899</v>
      </c>
      <c r="AL48" s="21">
        <v>0.21795366065751301</v>
      </c>
      <c r="AM48" s="20"/>
      <c r="AN48" s="30">
        <v>5067314</v>
      </c>
      <c r="AO48" s="30">
        <v>4535373</v>
      </c>
      <c r="AP48" s="30">
        <v>17234715</v>
      </c>
      <c r="AQ48" s="30">
        <v>16280094</v>
      </c>
      <c r="AR48" s="20"/>
      <c r="AS48" s="22">
        <v>0.14610202808195</v>
      </c>
      <c r="AT48" s="22">
        <v>0.14251876933674801</v>
      </c>
      <c r="AU48" s="22">
        <v>0.14859309045161401</v>
      </c>
      <c r="AV48" s="20"/>
      <c r="AW48" s="34">
        <v>229.79619999998201</v>
      </c>
      <c r="AX48" s="34">
        <v>222.70365333324301</v>
      </c>
      <c r="AY48" s="34">
        <v>222.37250666669601</v>
      </c>
      <c r="AZ48" s="20"/>
      <c r="BA48" s="22">
        <v>0.101232872242545</v>
      </c>
      <c r="BB48" s="22">
        <v>9.9458385944017194E-2</v>
      </c>
      <c r="BC48" s="22">
        <v>0.10639698430866699</v>
      </c>
      <c r="BD48" s="20"/>
      <c r="BE48" s="22">
        <v>6.5932697772514107E-2</v>
      </c>
      <c r="BF48" s="22">
        <v>6.8215771960021807E-2</v>
      </c>
      <c r="BG48" s="22">
        <v>8.6714075102645394E-2</v>
      </c>
      <c r="BH48" s="20"/>
      <c r="BI48" s="22">
        <v>6.4258738575081201E-2</v>
      </c>
      <c r="BJ48" s="22">
        <v>7.3598540284219804E-2</v>
      </c>
      <c r="BK48" s="22">
        <v>8.3937665313715104E-2</v>
      </c>
      <c r="BL48" s="20"/>
      <c r="BM48" s="23">
        <v>0.43982098961032501</v>
      </c>
      <c r="BN48" s="23">
        <v>0.51641296530124203</v>
      </c>
      <c r="BO48" s="23">
        <v>0.56488269446981598</v>
      </c>
    </row>
    <row r="49" spans="2:67" x14ac:dyDescent="0.25">
      <c r="B49" t="s">
        <v>365</v>
      </c>
      <c r="C49" t="s">
        <v>170</v>
      </c>
      <c r="D49" s="18" t="s">
        <v>39</v>
      </c>
      <c r="E49" s="18" t="s">
        <v>655</v>
      </c>
      <c r="F49" s="19">
        <v>43921</v>
      </c>
      <c r="G49" s="20"/>
      <c r="H49" s="30">
        <v>13344458.4</v>
      </c>
      <c r="I49" s="30">
        <v>10631133.810000001</v>
      </c>
      <c r="J49" s="30">
        <v>49394922.829999998</v>
      </c>
      <c r="K49" s="30">
        <v>44733965.109999999</v>
      </c>
      <c r="L49" s="31"/>
      <c r="M49" s="30">
        <v>5835238.5</v>
      </c>
      <c r="N49" s="30">
        <v>4284056.0999999996</v>
      </c>
      <c r="O49" s="30">
        <v>21600791.579999998</v>
      </c>
      <c r="P49" s="30">
        <v>19069024.07</v>
      </c>
      <c r="Q49" s="20"/>
      <c r="R49" s="21">
        <v>0.43730793252470901</v>
      </c>
      <c r="S49" s="21">
        <v>0.42889191447233299</v>
      </c>
      <c r="T49" s="21">
        <v>0.42894717178540298</v>
      </c>
      <c r="U49" s="20"/>
      <c r="V49" s="30">
        <v>4911925.2</v>
      </c>
      <c r="W49" s="30">
        <v>2928687</v>
      </c>
      <c r="X49" s="30">
        <v>18223970.879999999</v>
      </c>
      <c r="Y49" s="30">
        <v>15282473.609999999</v>
      </c>
      <c r="Z49" s="20"/>
      <c r="AA49" s="21">
        <v>0.36894421199336602</v>
      </c>
      <c r="AB49" s="21">
        <v>0.34709286134224399</v>
      </c>
      <c r="AC49" s="21">
        <v>0.35252185608609599</v>
      </c>
      <c r="AD49" s="20"/>
      <c r="AE49" s="30">
        <v>7868897.4000000004</v>
      </c>
      <c r="AF49" s="30">
        <v>5296836.93</v>
      </c>
      <c r="AG49" s="30"/>
      <c r="AH49" s="30">
        <v>25348797.059999999</v>
      </c>
      <c r="AI49" s="20"/>
      <c r="AJ49" s="21"/>
      <c r="AK49" s="21">
        <v>0.56355787975364402</v>
      </c>
      <c r="AL49" s="21">
        <v>0.56195172980660602</v>
      </c>
      <c r="AM49" s="20"/>
      <c r="AN49" s="30">
        <v>1697677.8</v>
      </c>
      <c r="AO49" s="30">
        <v>417508.17</v>
      </c>
      <c r="AP49" s="30">
        <v>3359486.85</v>
      </c>
      <c r="AQ49" s="30">
        <v>3066279.25</v>
      </c>
      <c r="AR49" s="20"/>
      <c r="AS49" s="22">
        <v>0.13279091481876101</v>
      </c>
      <c r="AT49" s="22">
        <v>0.10924590772658101</v>
      </c>
      <c r="AU49" s="22">
        <v>0.14337592468058599</v>
      </c>
      <c r="AV49" s="20"/>
      <c r="AW49" s="34">
        <v>3.6739033608973801</v>
      </c>
      <c r="AX49" s="34">
        <v>2.38185516866361</v>
      </c>
      <c r="AY49" s="34">
        <v>4.1630979805922799</v>
      </c>
      <c r="AZ49" s="20"/>
      <c r="BA49" s="22">
        <v>4.75317707419163E-2</v>
      </c>
      <c r="BB49" s="22">
        <v>4.02355516063835E-2</v>
      </c>
      <c r="BC49" s="22">
        <v>5.4243462640151799E-2</v>
      </c>
      <c r="BD49" s="20"/>
      <c r="BE49" s="22">
        <v>5.1260994438125602E-2</v>
      </c>
      <c r="BF49" s="22">
        <v>4.9695442828160602E-2</v>
      </c>
      <c r="BG49" s="22">
        <v>5.0894362951512499E-2</v>
      </c>
      <c r="BH49" s="20"/>
      <c r="BI49" s="22">
        <v>2.1350426154094701E-2</v>
      </c>
      <c r="BJ49" s="22">
        <v>1.9370041587571898E-2</v>
      </c>
      <c r="BK49" s="22">
        <v>2.5622741585284499E-2</v>
      </c>
      <c r="BL49" s="20"/>
      <c r="BM49" s="23">
        <v>0.160782280800049</v>
      </c>
      <c r="BN49" s="23">
        <v>0.17730679336796101</v>
      </c>
      <c r="BO49" s="23">
        <v>0.17871020983716299</v>
      </c>
    </row>
    <row r="50" spans="2:67" x14ac:dyDescent="0.25">
      <c r="B50" t="s">
        <v>366</v>
      </c>
      <c r="C50" t="s">
        <v>171</v>
      </c>
      <c r="D50" s="18" t="s">
        <v>40</v>
      </c>
      <c r="E50" s="18" t="s">
        <v>656</v>
      </c>
      <c r="F50" s="19">
        <v>43921</v>
      </c>
      <c r="G50" s="20"/>
      <c r="H50" s="30">
        <v>126185868.90000001</v>
      </c>
      <c r="I50" s="30">
        <v>89305201.890000001</v>
      </c>
      <c r="J50" s="30">
        <v>498567405.61000001</v>
      </c>
      <c r="K50" s="30">
        <v>438006008.24000001</v>
      </c>
      <c r="L50" s="31"/>
      <c r="M50" s="30">
        <v>21198122.399999999</v>
      </c>
      <c r="N50" s="30">
        <v>14296760.189999999</v>
      </c>
      <c r="O50" s="30">
        <v>92723284.930000007</v>
      </c>
      <c r="P50" s="30">
        <v>94304628.150000006</v>
      </c>
      <c r="Q50" s="20"/>
      <c r="R50" s="21">
        <v>0.18597943605360301</v>
      </c>
      <c r="S50" s="21">
        <v>0.18588777962344499</v>
      </c>
      <c r="T50" s="21">
        <v>0.21863768530456601</v>
      </c>
      <c r="U50" s="20"/>
      <c r="V50" s="30">
        <v>11109380.1</v>
      </c>
      <c r="W50" s="30">
        <v>-2374960.83</v>
      </c>
      <c r="X50" s="30">
        <v>53346083.390000001</v>
      </c>
      <c r="Y50" s="30">
        <v>38135133.710000001</v>
      </c>
      <c r="Z50" s="20"/>
      <c r="AA50" s="21">
        <v>0.106998738364637</v>
      </c>
      <c r="AB50" s="21">
        <v>8.6339370675705102E-2</v>
      </c>
      <c r="AC50" s="21">
        <v>0.114131591909245</v>
      </c>
      <c r="AD50" s="20"/>
      <c r="AE50" s="30">
        <v>17724907.199999999</v>
      </c>
      <c r="AF50" s="30">
        <v>1688422.11</v>
      </c>
      <c r="AG50" s="30">
        <v>77387960.75</v>
      </c>
      <c r="AH50" s="30">
        <v>55452455.32</v>
      </c>
      <c r="AI50" s="20"/>
      <c r="AJ50" s="21">
        <v>0.15522065798766599</v>
      </c>
      <c r="AK50" s="21">
        <v>0.13288550554018</v>
      </c>
      <c r="AL50" s="21">
        <v>0.152952952953055</v>
      </c>
      <c r="AM50" s="20"/>
      <c r="AN50" s="30">
        <v>112557.9</v>
      </c>
      <c r="AO50" s="30">
        <v>-2081411.04</v>
      </c>
      <c r="AP50" s="30">
        <v>17548033.34</v>
      </c>
      <c r="AQ50" s="30">
        <v>15866138.09</v>
      </c>
      <c r="AR50" s="20"/>
      <c r="AS50" s="22">
        <v>5.36717921767558E-2</v>
      </c>
      <c r="AT50" s="22">
        <v>5.3094205119123203E-2</v>
      </c>
      <c r="AU50" s="22">
        <v>7.0251203584557498E-2</v>
      </c>
      <c r="AV50" s="20"/>
      <c r="AW50" s="34">
        <v>4.2277571776357901</v>
      </c>
      <c r="AX50" s="34">
        <v>3.6991755551862302</v>
      </c>
      <c r="AY50" s="34">
        <v>5.1593403622318901</v>
      </c>
      <c r="AZ50" s="20"/>
      <c r="BA50" s="22">
        <v>7.4171218449264401E-2</v>
      </c>
      <c r="BB50" s="22">
        <v>7.1334973436387394E-2</v>
      </c>
      <c r="BC50" s="22">
        <v>0.115198551065696</v>
      </c>
      <c r="BD50" s="20"/>
      <c r="BE50" s="22">
        <v>8.7279440879356102E-2</v>
      </c>
      <c r="BF50" s="22">
        <v>6.9455485567596106E-2</v>
      </c>
      <c r="BG50" s="22">
        <v>0.105446985257731</v>
      </c>
      <c r="BH50" s="20"/>
      <c r="BI50" s="22">
        <v>3.9801136173082299E-2</v>
      </c>
      <c r="BJ50" s="22">
        <v>4.2061955778699499E-2</v>
      </c>
      <c r="BK50" s="22">
        <v>6.4529028868346397E-2</v>
      </c>
      <c r="BL50" s="20"/>
      <c r="BM50" s="23">
        <v>0.74156525353191705</v>
      </c>
      <c r="BN50" s="23">
        <v>0.79221368291291605</v>
      </c>
      <c r="BO50" s="23">
        <v>0.91854695116580798</v>
      </c>
    </row>
    <row r="51" spans="2:67" x14ac:dyDescent="0.25">
      <c r="B51" t="s">
        <v>367</v>
      </c>
      <c r="C51" t="s">
        <v>172</v>
      </c>
      <c r="D51" s="18" t="s">
        <v>41</v>
      </c>
      <c r="E51" s="18" t="s">
        <v>655</v>
      </c>
      <c r="F51" s="19">
        <v>43921</v>
      </c>
      <c r="G51" s="20"/>
      <c r="H51" s="30"/>
      <c r="I51" s="30">
        <v>15100446.390000001</v>
      </c>
      <c r="J51" s="30"/>
      <c r="K51" s="30">
        <v>66602120.409999996</v>
      </c>
      <c r="L51" s="31"/>
      <c r="M51" s="30"/>
      <c r="N51" s="30">
        <v>-32692.32</v>
      </c>
      <c r="O51" s="30"/>
      <c r="P51" s="30">
        <v>1646195.89</v>
      </c>
      <c r="Q51" s="20"/>
      <c r="R51" s="21"/>
      <c r="S51" s="21">
        <v>-9.9295357968821902E-3</v>
      </c>
      <c r="T51" s="21">
        <v>4.6469661839946601E-2</v>
      </c>
      <c r="U51" s="20"/>
      <c r="V51" s="30">
        <v>-987632.1</v>
      </c>
      <c r="W51" s="30">
        <v>-1420753.74</v>
      </c>
      <c r="X51" s="30">
        <v>-7510071.8200000003</v>
      </c>
      <c r="Y51" s="30">
        <v>983221.2</v>
      </c>
      <c r="Z51" s="20"/>
      <c r="AA51" s="21"/>
      <c r="AB51" s="21">
        <v>-0.114722177397634</v>
      </c>
      <c r="AC51" s="21">
        <v>4.0465462181236901E-2</v>
      </c>
      <c r="AD51" s="20"/>
      <c r="AE51" s="30">
        <v>-957165.3</v>
      </c>
      <c r="AF51" s="30">
        <v>1484776.2</v>
      </c>
      <c r="AG51" s="30">
        <v>9747190.8200000003</v>
      </c>
      <c r="AH51" s="30">
        <v>3985194.15</v>
      </c>
      <c r="AI51" s="20"/>
      <c r="AJ51" s="21"/>
      <c r="AK51" s="21">
        <v>0.17606368673034001</v>
      </c>
      <c r="AL51" s="21">
        <v>4.2466862067449297E-2</v>
      </c>
      <c r="AM51" s="20"/>
      <c r="AN51" s="30">
        <v>3979302.6</v>
      </c>
      <c r="AO51" s="30">
        <v>22166074.050000001</v>
      </c>
      <c r="AP51" s="30">
        <v>74644824.819999993</v>
      </c>
      <c r="AQ51" s="30">
        <v>47819641.770000003</v>
      </c>
      <c r="AR51" s="20"/>
      <c r="AS51" s="22"/>
      <c r="AT51" s="22">
        <v>1.34060566941043</v>
      </c>
      <c r="AU51" s="22">
        <v>0.19957128483307299</v>
      </c>
      <c r="AV51" s="20"/>
      <c r="AW51" s="34">
        <v>2.0285641759001001</v>
      </c>
      <c r="AX51" s="34">
        <v>2.5217240030360699</v>
      </c>
      <c r="AY51" s="34">
        <v>0.34500078362998499</v>
      </c>
      <c r="AZ51" s="20"/>
      <c r="BA51" s="22">
        <v>4.4530829330687999E-2</v>
      </c>
      <c r="BB51" s="22">
        <v>5.9138032284026899E-2</v>
      </c>
      <c r="BC51" s="22">
        <v>9.1177653725480895E-3</v>
      </c>
      <c r="BD51" s="20"/>
      <c r="BE51" s="22">
        <v>-3.0471387553006901E-3</v>
      </c>
      <c r="BF51" s="22">
        <v>-3.4767680974709899E-3</v>
      </c>
      <c r="BG51" s="22">
        <v>1.30271859112554E-3</v>
      </c>
      <c r="BH51" s="20"/>
      <c r="BI51" s="22">
        <v>3.1452593752801503E-2</v>
      </c>
      <c r="BJ51" s="22">
        <v>4.9502260286462797E-2</v>
      </c>
      <c r="BK51" s="22">
        <v>8.0819282892753107E-3</v>
      </c>
      <c r="BL51" s="20"/>
      <c r="BM51" s="23"/>
      <c r="BN51" s="23">
        <v>3.6925295346748002E-2</v>
      </c>
      <c r="BO51" s="23">
        <v>4.0496448655062502E-2</v>
      </c>
    </row>
    <row r="52" spans="2:67" x14ac:dyDescent="0.25">
      <c r="B52" t="s">
        <v>368</v>
      </c>
      <c r="C52" t="s">
        <v>173</v>
      </c>
      <c r="D52" s="18" t="s">
        <v>42</v>
      </c>
      <c r="E52" s="18" t="s">
        <v>660</v>
      </c>
      <c r="F52" s="19">
        <v>43921</v>
      </c>
      <c r="G52" s="20"/>
      <c r="H52" s="30">
        <v>15166129</v>
      </c>
      <c r="I52" s="30">
        <v>13383703</v>
      </c>
      <c r="J52" s="30">
        <v>69913661</v>
      </c>
      <c r="K52" s="30">
        <v>61605767</v>
      </c>
      <c r="L52" s="31"/>
      <c r="M52" s="30">
        <v>5744488</v>
      </c>
      <c r="N52" s="30">
        <v>4961328</v>
      </c>
      <c r="O52" s="30">
        <v>26545707</v>
      </c>
      <c r="P52" s="30">
        <v>21328254</v>
      </c>
      <c r="Q52" s="20"/>
      <c r="R52" s="21">
        <v>0.37969270411995198</v>
      </c>
      <c r="S52" s="21">
        <v>0.37813121984363501</v>
      </c>
      <c r="T52" s="21">
        <v>0.34654168436827598</v>
      </c>
      <c r="U52" s="20"/>
      <c r="V52" s="30">
        <v>239809</v>
      </c>
      <c r="W52" s="30">
        <v>-109913</v>
      </c>
      <c r="X52" s="30">
        <v>4389474</v>
      </c>
      <c r="Y52" s="30">
        <v>1808317</v>
      </c>
      <c r="Z52" s="20"/>
      <c r="AA52" s="21">
        <v>6.2784210370518803E-2</v>
      </c>
      <c r="AB52" s="21">
        <v>5.9293685194497799E-2</v>
      </c>
      <c r="AC52" s="21">
        <v>4.5505952942985498E-2</v>
      </c>
      <c r="AD52" s="20"/>
      <c r="AE52" s="30">
        <v>519583</v>
      </c>
      <c r="AF52" s="30">
        <v>167631</v>
      </c>
      <c r="AG52" s="30">
        <v>6540445</v>
      </c>
      <c r="AH52" s="30">
        <v>2822231</v>
      </c>
      <c r="AI52" s="20"/>
      <c r="AJ52" s="21">
        <v>9.3550314866151896E-2</v>
      </c>
      <c r="AK52" s="21">
        <v>9.0831951013387896E-2</v>
      </c>
      <c r="AL52" s="21">
        <v>6.0606681622011799E-2</v>
      </c>
      <c r="AM52" s="20"/>
      <c r="AN52" s="30">
        <v>63953</v>
      </c>
      <c r="AO52" s="30">
        <v>-260250</v>
      </c>
      <c r="AP52" s="30">
        <v>2847556</v>
      </c>
      <c r="AQ52" s="30">
        <v>1068518</v>
      </c>
      <c r="AR52" s="20"/>
      <c r="AS52" s="22">
        <v>4.0729593605501602E-2</v>
      </c>
      <c r="AT52" s="22">
        <v>3.7036654333351203E-2</v>
      </c>
      <c r="AU52" s="22">
        <v>3.1860722462188303E-2</v>
      </c>
      <c r="AV52" s="20"/>
      <c r="AW52" s="34">
        <v>2.41028183137314</v>
      </c>
      <c r="AX52" s="34">
        <v>2.1358638390411202</v>
      </c>
      <c r="AY52" s="34">
        <v>1.7080829896112799</v>
      </c>
      <c r="AZ52" s="20"/>
      <c r="BA52" s="22">
        <v>0.101028430039587</v>
      </c>
      <c r="BB52" s="22">
        <v>8.8934980424528506E-2</v>
      </c>
      <c r="BC52" s="22">
        <v>6.9265384437385405E-2</v>
      </c>
      <c r="BD52" s="20"/>
      <c r="BE52" s="22">
        <v>6.69926708069397E-2</v>
      </c>
      <c r="BF52" s="22">
        <v>6.8785205337480906E-2</v>
      </c>
      <c r="BG52" s="22">
        <v>5.6582073264726203E-2</v>
      </c>
      <c r="BH52" s="20"/>
      <c r="BI52" s="22">
        <v>4.5744642450008498E-2</v>
      </c>
      <c r="BJ52" s="22">
        <v>4.1951371280447299E-2</v>
      </c>
      <c r="BK52" s="22">
        <v>3.7584107539660197E-2</v>
      </c>
      <c r="BL52" s="20"/>
      <c r="BM52" s="23">
        <v>1.1231303433341999</v>
      </c>
      <c r="BN52" s="23">
        <v>1.1326987287466199</v>
      </c>
      <c r="BO52" s="23">
        <v>1.1796376426900701</v>
      </c>
    </row>
    <row r="53" spans="2:67" x14ac:dyDescent="0.25">
      <c r="B53" t="s">
        <v>369</v>
      </c>
      <c r="C53" t="s">
        <v>174</v>
      </c>
      <c r="D53" s="18" t="s">
        <v>43</v>
      </c>
      <c r="E53" s="18" t="s">
        <v>655</v>
      </c>
      <c r="F53" s="19">
        <v>43921</v>
      </c>
      <c r="G53" s="20"/>
      <c r="H53" s="30">
        <v>-343621744</v>
      </c>
      <c r="I53" s="30">
        <v>-10520640</v>
      </c>
      <c r="J53" s="30">
        <v>-293952386</v>
      </c>
      <c r="K53" s="30">
        <v>6651062</v>
      </c>
      <c r="L53" s="31"/>
      <c r="M53" s="30">
        <v>-343628126</v>
      </c>
      <c r="N53" s="30">
        <v>-10525721</v>
      </c>
      <c r="O53" s="30">
        <v>-293970230</v>
      </c>
      <c r="P53" s="30">
        <v>6634701</v>
      </c>
      <c r="Q53" s="20"/>
      <c r="R53" s="21">
        <v>1.0000607037090199</v>
      </c>
      <c r="S53" s="21">
        <v>0.99957743188366299</v>
      </c>
      <c r="T53" s="21">
        <v>0.99950275498442398</v>
      </c>
      <c r="U53" s="20"/>
      <c r="V53" s="30">
        <v>-345103474</v>
      </c>
      <c r="W53" s="30">
        <v>-10641699</v>
      </c>
      <c r="X53" s="30">
        <v>-67168110</v>
      </c>
      <c r="Y53" s="30">
        <v>6154935</v>
      </c>
      <c r="Z53" s="20"/>
      <c r="AA53" s="21">
        <v>0.228499965296942</v>
      </c>
      <c r="AB53" s="21">
        <v>6.8276479704864297</v>
      </c>
      <c r="AC53" s="21">
        <v>0.98486841081641596</v>
      </c>
      <c r="AD53" s="20"/>
      <c r="AE53" s="30"/>
      <c r="AF53" s="30"/>
      <c r="AG53" s="30"/>
      <c r="AH53" s="30"/>
      <c r="AI53" s="20"/>
      <c r="AJ53" s="21"/>
      <c r="AK53" s="21"/>
      <c r="AL53" s="21"/>
      <c r="AM53" s="20"/>
      <c r="AN53" s="30">
        <v>-333881270</v>
      </c>
      <c r="AO53" s="30">
        <v>-12933813</v>
      </c>
      <c r="AP53" s="30">
        <v>-88301261</v>
      </c>
      <c r="AQ53" s="30">
        <v>-8816663</v>
      </c>
      <c r="AR53" s="20"/>
      <c r="AS53" s="22">
        <v>0.30041607146529697</v>
      </c>
      <c r="AT53" s="22">
        <v>5.9425524738803501</v>
      </c>
      <c r="AU53" s="22">
        <v>0.48238362295203802</v>
      </c>
      <c r="AV53" s="20"/>
      <c r="AW53" s="34">
        <v>-59.6471110200509</v>
      </c>
      <c r="AX53" s="34">
        <v>157.15147580043401</v>
      </c>
      <c r="AY53" s="34">
        <v>10.4359916825633</v>
      </c>
      <c r="AZ53" s="20"/>
      <c r="BA53" s="22">
        <v>-0.25876492498820902</v>
      </c>
      <c r="BB53" s="22">
        <v>0.37239001606649302</v>
      </c>
      <c r="BC53" s="22">
        <v>2.5373729825041699E-2</v>
      </c>
      <c r="BD53" s="20"/>
      <c r="BE53" s="22">
        <v>-9.0350203776761201E-2</v>
      </c>
      <c r="BF53" s="22">
        <v>0.27348317345837098</v>
      </c>
      <c r="BG53" s="22">
        <v>2.5352266623558498E-2</v>
      </c>
      <c r="BH53" s="20"/>
      <c r="BI53" s="22">
        <v>-0.25329764438414698</v>
      </c>
      <c r="BJ53" s="22">
        <v>0.20444868739345101</v>
      </c>
      <c r="BK53" s="22">
        <v>1.63157310118731E-2</v>
      </c>
      <c r="BL53" s="20"/>
      <c r="BM53" s="23">
        <v>-0.84315610396151897</v>
      </c>
      <c r="BN53" s="23">
        <v>3.4404187138818501E-2</v>
      </c>
      <c r="BO53" s="23">
        <v>3.38231445587098E-2</v>
      </c>
    </row>
    <row r="54" spans="2:67" x14ac:dyDescent="0.25">
      <c r="B54" t="s">
        <v>370</v>
      </c>
      <c r="C54" t="s">
        <v>175</v>
      </c>
      <c r="D54" s="18" t="s">
        <v>44</v>
      </c>
      <c r="E54" s="18" t="s">
        <v>660</v>
      </c>
      <c r="F54" s="19">
        <v>43921</v>
      </c>
      <c r="G54" s="20"/>
      <c r="H54" s="30">
        <v>64440901</v>
      </c>
      <c r="I54" s="30">
        <v>58657117</v>
      </c>
      <c r="J54" s="30">
        <v>300277381</v>
      </c>
      <c r="K54" s="30">
        <v>305728025</v>
      </c>
      <c r="L54" s="31"/>
      <c r="M54" s="30">
        <v>19893135</v>
      </c>
      <c r="N54" s="30">
        <v>18356223</v>
      </c>
      <c r="O54" s="30">
        <v>103883851</v>
      </c>
      <c r="P54" s="30">
        <v>108202795</v>
      </c>
      <c r="Q54" s="20"/>
      <c r="R54" s="21">
        <v>0.34595962790830498</v>
      </c>
      <c r="S54" s="21">
        <v>0.34753536254284001</v>
      </c>
      <c r="T54" s="21">
        <v>0.35092200947226998</v>
      </c>
      <c r="U54" s="20"/>
      <c r="V54" s="30">
        <v>5983170</v>
      </c>
      <c r="W54" s="30">
        <v>5721293</v>
      </c>
      <c r="X54" s="30">
        <v>38053811</v>
      </c>
      <c r="Y54" s="30">
        <v>45509604</v>
      </c>
      <c r="Z54" s="20"/>
      <c r="AA54" s="21">
        <v>0.12672886273780001</v>
      </c>
      <c r="AB54" s="21">
        <v>0.128328542233066</v>
      </c>
      <c r="AC54" s="21">
        <v>0.149035203848325</v>
      </c>
      <c r="AD54" s="20"/>
      <c r="AE54" s="30">
        <v>11264902</v>
      </c>
      <c r="AF54" s="30">
        <v>10284095</v>
      </c>
      <c r="AG54" s="30">
        <v>58278455</v>
      </c>
      <c r="AH54" s="30">
        <v>64759730</v>
      </c>
      <c r="AI54" s="20"/>
      <c r="AJ54" s="21">
        <v>0.194082067739801</v>
      </c>
      <c r="AK54" s="21">
        <v>0.194563306583732</v>
      </c>
      <c r="AL54" s="21">
        <v>0.21346100407769</v>
      </c>
      <c r="AM54" s="20"/>
      <c r="AN54" s="30">
        <v>3635363</v>
      </c>
      <c r="AO54" s="30">
        <v>2440649</v>
      </c>
      <c r="AP54" s="30">
        <v>21220070</v>
      </c>
      <c r="AQ54" s="30">
        <v>24383193</v>
      </c>
      <c r="AR54" s="20"/>
      <c r="AS54" s="22">
        <v>7.9507137435721201E-2</v>
      </c>
      <c r="AT54" s="22">
        <v>7.6712017613099301E-2</v>
      </c>
      <c r="AU54" s="22">
        <v>0.102415043630463</v>
      </c>
      <c r="AV54" s="20"/>
      <c r="AW54" s="34">
        <v>331.56359374988801</v>
      </c>
      <c r="AX54" s="34">
        <v>312.89618750009703</v>
      </c>
      <c r="AY54" s="34">
        <v>415.75199999986199</v>
      </c>
      <c r="AZ54" s="20"/>
      <c r="BA54" s="22">
        <v>6.7205512881191698E-2</v>
      </c>
      <c r="BB54" s="22">
        <v>6.4214289006849903E-2</v>
      </c>
      <c r="BC54" s="22">
        <v>9.3542174110334594E-2</v>
      </c>
      <c r="BD54" s="20"/>
      <c r="BE54" s="22">
        <v>5.21740872629744E-2</v>
      </c>
      <c r="BF54" s="22">
        <v>5.30019238623936E-2</v>
      </c>
      <c r="BG54" s="22">
        <v>7.2333573740688703E-2</v>
      </c>
      <c r="BH54" s="20"/>
      <c r="BI54" s="22">
        <v>3.2738006358485998E-2</v>
      </c>
      <c r="BJ54" s="22">
        <v>3.5037690840181303E-2</v>
      </c>
      <c r="BK54" s="22">
        <v>5.4918507919210199E-2</v>
      </c>
      <c r="BL54" s="20"/>
      <c r="BM54" s="23">
        <v>0.411761854524684</v>
      </c>
      <c r="BN54" s="23">
        <v>0.45674317962630101</v>
      </c>
      <c r="BO54" s="23">
        <v>0.536234775404409</v>
      </c>
    </row>
    <row r="55" spans="2:67" x14ac:dyDescent="0.25">
      <c r="B55" t="s">
        <v>371</v>
      </c>
      <c r="C55" t="s">
        <v>176</v>
      </c>
      <c r="D55" s="18" t="s">
        <v>45</v>
      </c>
      <c r="E55" s="18" t="s">
        <v>657</v>
      </c>
      <c r="F55" s="19">
        <v>43921</v>
      </c>
      <c r="G55" s="20"/>
      <c r="H55" s="30">
        <v>4587743</v>
      </c>
      <c r="I55" s="30">
        <v>4541624</v>
      </c>
      <c r="J55" s="30">
        <v>15623708</v>
      </c>
      <c r="K55" s="30">
        <v>13202437</v>
      </c>
      <c r="L55" s="31"/>
      <c r="M55" s="30">
        <v>1381961</v>
      </c>
      <c r="N55" s="30">
        <v>1619525</v>
      </c>
      <c r="O55" s="30">
        <v>2749285</v>
      </c>
      <c r="P55" s="30">
        <v>3288540</v>
      </c>
      <c r="Q55" s="20"/>
      <c r="R55" s="21">
        <v>0.175968790507468</v>
      </c>
      <c r="S55" s="21">
        <v>0.191740133855201</v>
      </c>
      <c r="T55" s="21">
        <v>0.19357137332204699</v>
      </c>
      <c r="U55" s="20"/>
      <c r="V55" s="30">
        <v>968770</v>
      </c>
      <c r="W55" s="30">
        <v>1225191</v>
      </c>
      <c r="X55" s="30">
        <v>2387900</v>
      </c>
      <c r="Y55" s="30">
        <v>1402949</v>
      </c>
      <c r="Z55" s="20"/>
      <c r="AA55" s="21">
        <v>0.15283823788835399</v>
      </c>
      <c r="AB55" s="21">
        <v>0.169751622025506</v>
      </c>
      <c r="AC55" s="21">
        <v>1.8841800717382302E-2</v>
      </c>
      <c r="AD55" s="20"/>
      <c r="AE55" s="30">
        <v>1819623</v>
      </c>
      <c r="AF55" s="30">
        <v>1904814</v>
      </c>
      <c r="AG55" s="30">
        <v>5402362</v>
      </c>
      <c r="AH55" s="30">
        <v>3672294</v>
      </c>
      <c r="AI55" s="20"/>
      <c r="AJ55" s="21">
        <v>0.34577975983673198</v>
      </c>
      <c r="AK55" s="21">
        <v>0.352272293228307</v>
      </c>
      <c r="AL55" s="21">
        <v>0.207255634046451</v>
      </c>
      <c r="AM55" s="20"/>
      <c r="AN55" s="30">
        <v>576756</v>
      </c>
      <c r="AO55" s="30">
        <v>1311089</v>
      </c>
      <c r="AP55" s="30">
        <v>1847413</v>
      </c>
      <c r="AQ55" s="30">
        <v>1461547</v>
      </c>
      <c r="AR55" s="20"/>
      <c r="AS55" s="22">
        <v>0.11824420937715301</v>
      </c>
      <c r="AT55" s="22">
        <v>0.16573463326058099</v>
      </c>
      <c r="AU55" s="22">
        <v>1.77029627459524E-2</v>
      </c>
      <c r="AV55" s="20"/>
      <c r="AW55" s="34">
        <v>23.9136774863582</v>
      </c>
      <c r="AX55" s="34">
        <v>33.419187584484497</v>
      </c>
      <c r="AY55" s="34">
        <v>2.9134586777763598</v>
      </c>
      <c r="AZ55" s="20"/>
      <c r="BA55" s="22">
        <v>0.115366365096124</v>
      </c>
      <c r="BB55" s="22">
        <v>0.16933587668230801</v>
      </c>
      <c r="BC55" s="22">
        <v>1.52692425135683E-2</v>
      </c>
      <c r="BD55" s="20"/>
      <c r="BE55" s="22">
        <v>0.113321252525348</v>
      </c>
      <c r="BF55" s="22">
        <v>0.169465791751572</v>
      </c>
      <c r="BG55" s="22">
        <v>1.7343604174948301E-2</v>
      </c>
      <c r="BH55" s="20"/>
      <c r="BI55" s="22">
        <v>7.08417473454028E-2</v>
      </c>
      <c r="BJ55" s="22">
        <v>0.10642138150768</v>
      </c>
      <c r="BK55" s="22">
        <v>1.23087034127639E-2</v>
      </c>
      <c r="BL55" s="20"/>
      <c r="BM55" s="23">
        <v>0.59911388235013896</v>
      </c>
      <c r="BN55" s="23">
        <v>0.64211914802581305</v>
      </c>
      <c r="BO55" s="23">
        <v>0.69529059002161397</v>
      </c>
    </row>
    <row r="56" spans="2:67" x14ac:dyDescent="0.25">
      <c r="B56" t="s">
        <v>374</v>
      </c>
      <c r="C56" t="s">
        <v>177</v>
      </c>
      <c r="D56" s="18" t="s">
        <v>46</v>
      </c>
      <c r="E56" s="18" t="s">
        <v>654</v>
      </c>
      <c r="F56" s="19">
        <v>43921</v>
      </c>
      <c r="G56" s="20"/>
      <c r="H56" s="30">
        <v>4720712</v>
      </c>
      <c r="I56" s="30">
        <v>4371128</v>
      </c>
      <c r="J56" s="30">
        <v>17392226</v>
      </c>
      <c r="K56" s="30">
        <v>17975425</v>
      </c>
      <c r="L56" s="31"/>
      <c r="M56" s="30">
        <v>2601315</v>
      </c>
      <c r="N56" s="30">
        <v>2352622</v>
      </c>
      <c r="O56" s="30">
        <v>7528182</v>
      </c>
      <c r="P56" s="30">
        <v>8656774</v>
      </c>
      <c r="Q56" s="20"/>
      <c r="R56" s="21">
        <v>0.43284752624575101</v>
      </c>
      <c r="S56" s="21">
        <v>0.427133832888212</v>
      </c>
      <c r="T56" s="21">
        <v>0.44126878709008499</v>
      </c>
      <c r="U56" s="20"/>
      <c r="V56" s="30">
        <v>1746675</v>
      </c>
      <c r="W56" s="30">
        <v>1794084</v>
      </c>
      <c r="X56" s="30">
        <v>-60227907</v>
      </c>
      <c r="Y56" s="30">
        <v>-13942590</v>
      </c>
      <c r="Z56" s="20"/>
      <c r="AA56" s="21">
        <v>-3.4629211349925</v>
      </c>
      <c r="AB56" s="21">
        <v>-3.53117186877411</v>
      </c>
      <c r="AC56" s="21">
        <v>-0.67951855933759397</v>
      </c>
      <c r="AD56" s="20"/>
      <c r="AE56" s="30">
        <v>3079412</v>
      </c>
      <c r="AF56" s="30">
        <v>2976627</v>
      </c>
      <c r="AG56" s="30">
        <v>-55158725</v>
      </c>
      <c r="AH56" s="30">
        <v>-10898144</v>
      </c>
      <c r="AI56" s="20"/>
      <c r="AJ56" s="21">
        <v>-3.1714586160518201</v>
      </c>
      <c r="AK56" s="21">
        <v>-3.2425436150096401</v>
      </c>
      <c r="AL56" s="21">
        <v>-0.52728362449968702</v>
      </c>
      <c r="AM56" s="20"/>
      <c r="AN56" s="30">
        <v>1605987</v>
      </c>
      <c r="AO56" s="30">
        <v>865928</v>
      </c>
      <c r="AP56" s="30">
        <v>-43302910</v>
      </c>
      <c r="AQ56" s="30">
        <v>-17330039</v>
      </c>
      <c r="AR56" s="20"/>
      <c r="AS56" s="22">
        <v>-2.4897867587488101</v>
      </c>
      <c r="AT56" s="22">
        <v>-2.5842820027517202</v>
      </c>
      <c r="AU56" s="22">
        <v>-0.87110127492807798</v>
      </c>
      <c r="AV56" s="20"/>
      <c r="AW56" s="34">
        <v>-576.68655298091505</v>
      </c>
      <c r="AX56" s="34">
        <v>-586.54228955134704</v>
      </c>
      <c r="AY56" s="34">
        <v>-188.19681327650301</v>
      </c>
      <c r="AZ56" s="20"/>
      <c r="BA56" s="22">
        <v>-0.37972107150359102</v>
      </c>
      <c r="BB56" s="22">
        <v>-0.38996090327622401</v>
      </c>
      <c r="BC56" s="22">
        <v>-9.9514213161310205E-2</v>
      </c>
      <c r="BD56" s="20"/>
      <c r="BE56" s="22">
        <v>-0.243915603019705</v>
      </c>
      <c r="BF56" s="22">
        <v>-0.246357680421497</v>
      </c>
      <c r="BG56" s="22">
        <v>-3.6139028587240302E-2</v>
      </c>
      <c r="BH56" s="20"/>
      <c r="BI56" s="22">
        <v>-0.25083013501658602</v>
      </c>
      <c r="BJ56" s="22">
        <v>-0.26028280499798701</v>
      </c>
      <c r="BK56" s="22">
        <v>-6.88190059362387E-2</v>
      </c>
      <c r="BL56" s="20"/>
      <c r="BM56" s="23">
        <v>0.100743621571382</v>
      </c>
      <c r="BN56" s="23">
        <v>0.100717647965894</v>
      </c>
      <c r="BO56" s="23">
        <v>7.9002301933201097E-2</v>
      </c>
    </row>
    <row r="57" spans="2:67" x14ac:dyDescent="0.25">
      <c r="B57" t="s">
        <v>375</v>
      </c>
      <c r="C57" t="s">
        <v>178</v>
      </c>
      <c r="D57" s="18" t="s">
        <v>47</v>
      </c>
      <c r="E57" s="18" t="s">
        <v>660</v>
      </c>
      <c r="F57" s="19">
        <v>43921</v>
      </c>
      <c r="G57" s="20"/>
      <c r="H57" s="30">
        <v>36161194</v>
      </c>
      <c r="I57" s="30">
        <v>47677418</v>
      </c>
      <c r="J57" s="30">
        <v>149778184</v>
      </c>
      <c r="K57" s="30">
        <v>174519488</v>
      </c>
      <c r="L57" s="31"/>
      <c r="M57" s="30">
        <v>3457989</v>
      </c>
      <c r="N57" s="30">
        <v>5406990</v>
      </c>
      <c r="O57" s="30">
        <v>14304190</v>
      </c>
      <c r="P57" s="30">
        <v>25520193</v>
      </c>
      <c r="Q57" s="20"/>
      <c r="R57" s="21">
        <v>9.5502493206877301E-2</v>
      </c>
      <c r="S57" s="21">
        <v>0.100767231806385</v>
      </c>
      <c r="T57" s="21">
        <v>0.14714496933840601</v>
      </c>
      <c r="U57" s="20"/>
      <c r="V57" s="30">
        <v>-2741487</v>
      </c>
      <c r="W57" s="30">
        <v>-18834967</v>
      </c>
      <c r="X57" s="30">
        <v>-21697748</v>
      </c>
      <c r="Y57" s="30">
        <v>-24342162</v>
      </c>
      <c r="Z57" s="20"/>
      <c r="AA57" s="21">
        <v>-0.14486587712934099</v>
      </c>
      <c r="AB57" s="21">
        <v>-0.23429967888310799</v>
      </c>
      <c r="AC57" s="21">
        <v>-5.4244246726157103E-2</v>
      </c>
      <c r="AD57" s="20"/>
      <c r="AE57" s="30">
        <v>-833460</v>
      </c>
      <c r="AF57" s="30">
        <v>-15516846</v>
      </c>
      <c r="AG57" s="30">
        <v>-12993378</v>
      </c>
      <c r="AH57" s="30">
        <v>-9985702</v>
      </c>
      <c r="AI57" s="20"/>
      <c r="AJ57" s="21">
        <v>-8.6750804776820595E-2</v>
      </c>
      <c r="AK57" s="21">
        <v>-0.17159159045346301</v>
      </c>
      <c r="AL57" s="21">
        <v>3.5812187126612098E-2</v>
      </c>
      <c r="AM57" s="20"/>
      <c r="AN57" s="30">
        <v>-3474118</v>
      </c>
      <c r="AO57" s="30">
        <v>-30642568</v>
      </c>
      <c r="AP57" s="30">
        <v>-37313</v>
      </c>
      <c r="AQ57" s="30">
        <v>-33682721</v>
      </c>
      <c r="AR57" s="20"/>
      <c r="AS57" s="22">
        <v>-3.6792407631253398E-4</v>
      </c>
      <c r="AT57" s="22">
        <v>-0.16875497630389899</v>
      </c>
      <c r="AU57" s="22">
        <v>-3.6589052504423299E-2</v>
      </c>
      <c r="AV57" s="20"/>
      <c r="AW57" s="34">
        <v>-0.12530841518969299</v>
      </c>
      <c r="AX57" s="34">
        <v>-91.715181783074499</v>
      </c>
      <c r="AY57" s="34">
        <v>-20.876817249285502</v>
      </c>
      <c r="AZ57" s="20"/>
      <c r="BA57" s="22">
        <v>-3.7937187804288898E-4</v>
      </c>
      <c r="BB57" s="22">
        <v>-0.17010571417747999</v>
      </c>
      <c r="BC57" s="22">
        <v>-2.99350271015646E-2</v>
      </c>
      <c r="BD57" s="20"/>
      <c r="BE57" s="22">
        <v>-0.102163005431794</v>
      </c>
      <c r="BF57" s="22">
        <v>-0.16859471493342401</v>
      </c>
      <c r="BG57" s="22">
        <v>-2.9388637369520399E-2</v>
      </c>
      <c r="BH57" s="20"/>
      <c r="BI57" s="22">
        <v>-2.5289244326558001E-4</v>
      </c>
      <c r="BJ57" s="22">
        <v>-0.12535188916488599</v>
      </c>
      <c r="BK57" s="22">
        <v>-2.49409741339696E-2</v>
      </c>
      <c r="BL57" s="20"/>
      <c r="BM57" s="23">
        <v>0.68734953635066598</v>
      </c>
      <c r="BN57" s="23">
        <v>0.74280410516075801</v>
      </c>
      <c r="BO57" s="23">
        <v>0.68165127071552001</v>
      </c>
    </row>
    <row r="58" spans="2:67" x14ac:dyDescent="0.25">
      <c r="B58" t="s">
        <v>376</v>
      </c>
      <c r="C58" t="s">
        <v>549</v>
      </c>
      <c r="D58" s="18" t="s">
        <v>48</v>
      </c>
      <c r="E58" s="18" t="s">
        <v>660</v>
      </c>
      <c r="F58" s="19">
        <v>43921</v>
      </c>
      <c r="G58" s="20"/>
      <c r="H58" s="30">
        <v>504614612</v>
      </c>
      <c r="I58" s="30">
        <v>447262807</v>
      </c>
      <c r="J58" s="30">
        <v>1836376920</v>
      </c>
      <c r="K58" s="30">
        <v>1644287206</v>
      </c>
      <c r="L58" s="31"/>
      <c r="M58" s="30">
        <v>211983470</v>
      </c>
      <c r="N58" s="30">
        <v>185831991</v>
      </c>
      <c r="O58" s="30">
        <v>756832827</v>
      </c>
      <c r="P58" s="30">
        <v>680595361</v>
      </c>
      <c r="Q58" s="20"/>
      <c r="R58" s="21">
        <v>0.41213370673358402</v>
      </c>
      <c r="S58" s="21">
        <v>0.410720085871289</v>
      </c>
      <c r="T58" s="21">
        <v>0.42135296075371997</v>
      </c>
      <c r="U58" s="20"/>
      <c r="V58" s="30">
        <v>73035983</v>
      </c>
      <c r="W58" s="30">
        <v>65557673</v>
      </c>
      <c r="X58" s="30">
        <v>260026747</v>
      </c>
      <c r="Y58" s="30">
        <v>201606126</v>
      </c>
      <c r="Z58" s="20"/>
      <c r="AA58" s="21">
        <v>0.14159769934369301</v>
      </c>
      <c r="AB58" s="21">
        <v>0.141958893593255</v>
      </c>
      <c r="AC58" s="21">
        <v>0.125059034127917</v>
      </c>
      <c r="AD58" s="20"/>
      <c r="AE58" s="30">
        <v>101038824</v>
      </c>
      <c r="AF58" s="30">
        <v>91500754</v>
      </c>
      <c r="AG58" s="30">
        <v>373173791</v>
      </c>
      <c r="AH58" s="30">
        <v>304946389</v>
      </c>
      <c r="AI58" s="20"/>
      <c r="AJ58" s="21">
        <v>0.20321198057732501</v>
      </c>
      <c r="AK58" s="21">
        <v>0.204401679287257</v>
      </c>
      <c r="AL58" s="21">
        <v>0.18459248229046399</v>
      </c>
      <c r="AM58" s="20"/>
      <c r="AN58" s="30">
        <v>47990518</v>
      </c>
      <c r="AO58" s="30">
        <v>46114636</v>
      </c>
      <c r="AP58" s="30">
        <v>175597810</v>
      </c>
      <c r="AQ58" s="30">
        <v>97576087</v>
      </c>
      <c r="AR58" s="20"/>
      <c r="AS58" s="22">
        <v>9.6703408796893195E-2</v>
      </c>
      <c r="AT58" s="22">
        <v>9.8506886452814801E-2</v>
      </c>
      <c r="AU58" s="22">
        <v>5.8252032802993202E-2</v>
      </c>
      <c r="AV58" s="20"/>
      <c r="AW58" s="34">
        <v>185.50946887419599</v>
      </c>
      <c r="AX58" s="34">
        <v>183.52770228218299</v>
      </c>
      <c r="AY58" s="34">
        <v>102.056170550641</v>
      </c>
      <c r="AZ58" s="20"/>
      <c r="BA58" s="22">
        <v>0.18746377862495101</v>
      </c>
      <c r="BB58" s="22">
        <v>0.19125225106632601</v>
      </c>
      <c r="BC58" s="22">
        <v>0.11622392662582599</v>
      </c>
      <c r="BD58" s="20"/>
      <c r="BE58" s="22">
        <v>0.103098853643314</v>
      </c>
      <c r="BF58" s="22">
        <v>0.103152971936652</v>
      </c>
      <c r="BG58" s="22">
        <v>9.2094709887605902E-2</v>
      </c>
      <c r="BH58" s="20"/>
      <c r="BI58" s="22">
        <v>6.7505781456129593E-2</v>
      </c>
      <c r="BJ58" s="22">
        <v>7.3295694425760297E-2</v>
      </c>
      <c r="BK58" s="22">
        <v>4.4005662523122699E-2</v>
      </c>
      <c r="BL58" s="20"/>
      <c r="BM58" s="23">
        <v>0.69807033998040402</v>
      </c>
      <c r="BN58" s="23">
        <v>0.74406670503049099</v>
      </c>
      <c r="BO58" s="23">
        <v>0.75543565444240801</v>
      </c>
    </row>
    <row r="59" spans="2:67" x14ac:dyDescent="0.25">
      <c r="B59" t="s">
        <v>377</v>
      </c>
      <c r="C59" t="s">
        <v>179</v>
      </c>
      <c r="D59" s="18" t="s">
        <v>48</v>
      </c>
      <c r="E59" s="18" t="s">
        <v>660</v>
      </c>
      <c r="F59" s="19">
        <v>43921</v>
      </c>
      <c r="G59" s="20"/>
      <c r="H59" s="30">
        <v>504614612</v>
      </c>
      <c r="I59" s="30">
        <v>447262807</v>
      </c>
      <c r="J59" s="30">
        <v>1836376920</v>
      </c>
      <c r="K59" s="30">
        <v>1644287206</v>
      </c>
      <c r="L59" s="31"/>
      <c r="M59" s="30">
        <v>211983470</v>
      </c>
      <c r="N59" s="30">
        <v>185831991</v>
      </c>
      <c r="O59" s="30">
        <v>756832827</v>
      </c>
      <c r="P59" s="30">
        <v>680595361</v>
      </c>
      <c r="Q59" s="20"/>
      <c r="R59" s="21">
        <v>0.41213370673358402</v>
      </c>
      <c r="S59" s="21">
        <v>0.410720085871289</v>
      </c>
      <c r="T59" s="21">
        <v>0.42135296075371997</v>
      </c>
      <c r="U59" s="20"/>
      <c r="V59" s="30">
        <v>73035983</v>
      </c>
      <c r="W59" s="30">
        <v>65557673</v>
      </c>
      <c r="X59" s="30">
        <v>260026747</v>
      </c>
      <c r="Y59" s="30">
        <v>201606126</v>
      </c>
      <c r="Z59" s="20"/>
      <c r="AA59" s="21">
        <v>0.14159769934369301</v>
      </c>
      <c r="AB59" s="21">
        <v>0.141958893593255</v>
      </c>
      <c r="AC59" s="21">
        <v>0.125059034127917</v>
      </c>
      <c r="AD59" s="20"/>
      <c r="AE59" s="30">
        <v>101038824</v>
      </c>
      <c r="AF59" s="30">
        <v>91500754</v>
      </c>
      <c r="AG59" s="30">
        <v>373173791</v>
      </c>
      <c r="AH59" s="30">
        <v>304946389</v>
      </c>
      <c r="AI59" s="20"/>
      <c r="AJ59" s="21">
        <v>0.20321198057732501</v>
      </c>
      <c r="AK59" s="21">
        <v>0.204401679287257</v>
      </c>
      <c r="AL59" s="21">
        <v>0.18459248229046399</v>
      </c>
      <c r="AM59" s="20"/>
      <c r="AN59" s="30">
        <v>47990518</v>
      </c>
      <c r="AO59" s="30">
        <v>46114636</v>
      </c>
      <c r="AP59" s="30">
        <v>175597810</v>
      </c>
      <c r="AQ59" s="30">
        <v>97576087</v>
      </c>
      <c r="AR59" s="20"/>
      <c r="AS59" s="22">
        <v>9.6703408796893195E-2</v>
      </c>
      <c r="AT59" s="22">
        <v>9.8506886452814801E-2</v>
      </c>
      <c r="AU59" s="22">
        <v>5.8252032802993202E-2</v>
      </c>
      <c r="AV59" s="20"/>
      <c r="AW59" s="34">
        <v>185.50946887419599</v>
      </c>
      <c r="AX59" s="34">
        <v>183.52770228218299</v>
      </c>
      <c r="AY59" s="34">
        <v>102.056170550641</v>
      </c>
      <c r="AZ59" s="20"/>
      <c r="BA59" s="22">
        <v>0.18746377862495101</v>
      </c>
      <c r="BB59" s="22">
        <v>0.19125225106632601</v>
      </c>
      <c r="BC59" s="22">
        <v>0.11622392662582599</v>
      </c>
      <c r="BD59" s="20"/>
      <c r="BE59" s="22">
        <v>0.103098853643314</v>
      </c>
      <c r="BF59" s="22">
        <v>0.103152971936652</v>
      </c>
      <c r="BG59" s="22">
        <v>9.2094709887605902E-2</v>
      </c>
      <c r="BH59" s="20"/>
      <c r="BI59" s="22">
        <v>6.7505781456129593E-2</v>
      </c>
      <c r="BJ59" s="22">
        <v>7.3295694425760297E-2</v>
      </c>
      <c r="BK59" s="22">
        <v>4.4005662523122699E-2</v>
      </c>
      <c r="BL59" s="20"/>
      <c r="BM59" s="23">
        <v>0.69807033998040402</v>
      </c>
      <c r="BN59" s="23">
        <v>0.74406670503049099</v>
      </c>
      <c r="BO59" s="23">
        <v>0.75543565444240801</v>
      </c>
    </row>
    <row r="60" spans="2:67" x14ac:dyDescent="0.25">
      <c r="B60" t="s">
        <v>378</v>
      </c>
      <c r="C60" t="s">
        <v>550</v>
      </c>
      <c r="D60" s="18" t="s">
        <v>49</v>
      </c>
      <c r="E60" s="18" t="s">
        <v>654</v>
      </c>
      <c r="F60" s="19">
        <v>43921</v>
      </c>
      <c r="G60" s="20"/>
      <c r="H60" s="30">
        <v>16250421</v>
      </c>
      <c r="I60" s="30">
        <v>15649903</v>
      </c>
      <c r="J60" s="30">
        <v>60955301</v>
      </c>
      <c r="K60" s="30">
        <v>59317226</v>
      </c>
      <c r="L60" s="31"/>
      <c r="M60" s="30">
        <v>14903354</v>
      </c>
      <c r="N60" s="30">
        <v>8267709</v>
      </c>
      <c r="O60" s="30">
        <v>61993955</v>
      </c>
      <c r="P60" s="30">
        <v>32007379</v>
      </c>
      <c r="Q60" s="20"/>
      <c r="R60" s="21">
        <v>1.01703960087034</v>
      </c>
      <c r="S60" s="21">
        <v>0.91721496206824704</v>
      </c>
      <c r="T60" s="21">
        <v>0.53980086989642595</v>
      </c>
      <c r="U60" s="20"/>
      <c r="V60" s="30">
        <v>3979452</v>
      </c>
      <c r="W60" s="30">
        <v>5229338</v>
      </c>
      <c r="X60" s="30">
        <v>4490370</v>
      </c>
      <c r="Y60" s="30">
        <v>19841901</v>
      </c>
      <c r="Z60" s="20"/>
      <c r="AA60" s="21">
        <v>7.3666603664241895E-2</v>
      </c>
      <c r="AB60" s="21">
        <v>9.5108551711600695E-2</v>
      </c>
      <c r="AC60" s="21">
        <v>0.336740477600251</v>
      </c>
      <c r="AD60" s="20"/>
      <c r="AE60" s="30">
        <v>6047067</v>
      </c>
      <c r="AF60" s="30">
        <v>7069626</v>
      </c>
      <c r="AG60" s="30">
        <v>12272259</v>
      </c>
      <c r="AH60" s="30">
        <v>26869491</v>
      </c>
      <c r="AI60" s="20"/>
      <c r="AJ60" s="21">
        <v>0.20133210399537299</v>
      </c>
      <c r="AK60" s="21">
        <v>0.22027778643503601</v>
      </c>
      <c r="AL60" s="21">
        <v>0.45527853279956598</v>
      </c>
      <c r="AM60" s="20"/>
      <c r="AN60" s="30">
        <v>1672994</v>
      </c>
      <c r="AO60" s="30">
        <v>3276386</v>
      </c>
      <c r="AP60" s="30">
        <v>-2637926</v>
      </c>
      <c r="AQ60" s="30"/>
      <c r="AR60" s="20"/>
      <c r="AS60" s="22">
        <v>-4.3276400193644801E-2</v>
      </c>
      <c r="AT60" s="22">
        <v>-1.7140878461923401E-2</v>
      </c>
      <c r="AU60" s="22">
        <v>0.186333979185729</v>
      </c>
      <c r="AV60" s="20"/>
      <c r="AW60" s="34">
        <v>-2.7528287671775602</v>
      </c>
      <c r="AX60" s="34">
        <v>-1.07959622666567</v>
      </c>
      <c r="AY60" s="34">
        <v>11.3303745771846</v>
      </c>
      <c r="AZ60" s="20"/>
      <c r="BA60" s="22">
        <v>-3.57246328185283E-2</v>
      </c>
      <c r="BB60" s="22">
        <v>-1.44962062349077E-2</v>
      </c>
      <c r="BC60" s="22">
        <v>0.14277303685798001</v>
      </c>
      <c r="BD60" s="20"/>
      <c r="BE60" s="22">
        <v>1.77191979785493E-2</v>
      </c>
      <c r="BF60" s="22">
        <v>2.36412524616753E-2</v>
      </c>
      <c r="BG60" s="22">
        <v>8.6077700940950297E-2</v>
      </c>
      <c r="BH60" s="20"/>
      <c r="BI60" s="22">
        <v>-1.22187590522844E-2</v>
      </c>
      <c r="BJ60" s="22">
        <v>-5.14658988734482E-3</v>
      </c>
      <c r="BK60" s="22">
        <v>5.7303411692410003E-2</v>
      </c>
      <c r="BL60" s="20"/>
      <c r="BM60" s="23">
        <v>0.28234231584929098</v>
      </c>
      <c r="BN60" s="23">
        <v>0.30025239947690402</v>
      </c>
      <c r="BO60" s="23">
        <v>0.30753066049919697</v>
      </c>
    </row>
    <row r="61" spans="2:67" x14ac:dyDescent="0.25">
      <c r="B61" t="s">
        <v>379</v>
      </c>
      <c r="C61" t="s">
        <v>180</v>
      </c>
      <c r="D61" s="18" t="s">
        <v>49</v>
      </c>
      <c r="E61" s="18" t="s">
        <v>654</v>
      </c>
      <c r="F61" s="19">
        <v>43921</v>
      </c>
      <c r="G61" s="20"/>
      <c r="H61" s="30">
        <v>16250421</v>
      </c>
      <c r="I61" s="30">
        <v>15649903</v>
      </c>
      <c r="J61" s="30">
        <v>60955301</v>
      </c>
      <c r="K61" s="30">
        <v>59317226</v>
      </c>
      <c r="L61" s="31"/>
      <c r="M61" s="30">
        <v>14903354</v>
      </c>
      <c r="N61" s="30">
        <v>8267709</v>
      </c>
      <c r="O61" s="30">
        <v>61993955</v>
      </c>
      <c r="P61" s="30">
        <v>32007379</v>
      </c>
      <c r="Q61" s="20"/>
      <c r="R61" s="21">
        <v>1.01703960087034</v>
      </c>
      <c r="S61" s="21">
        <v>0.91721496206824704</v>
      </c>
      <c r="T61" s="21">
        <v>0.53980086989642595</v>
      </c>
      <c r="U61" s="20"/>
      <c r="V61" s="30">
        <v>3979452</v>
      </c>
      <c r="W61" s="30">
        <v>5229338</v>
      </c>
      <c r="X61" s="30">
        <v>4490370</v>
      </c>
      <c r="Y61" s="30">
        <v>19841901</v>
      </c>
      <c r="Z61" s="20"/>
      <c r="AA61" s="21">
        <v>7.3666603664241895E-2</v>
      </c>
      <c r="AB61" s="21">
        <v>9.5108551711600695E-2</v>
      </c>
      <c r="AC61" s="21">
        <v>0.336740477600251</v>
      </c>
      <c r="AD61" s="20"/>
      <c r="AE61" s="30">
        <v>6047067</v>
      </c>
      <c r="AF61" s="30">
        <v>7069626</v>
      </c>
      <c r="AG61" s="30">
        <v>12272259</v>
      </c>
      <c r="AH61" s="30">
        <v>26869491</v>
      </c>
      <c r="AI61" s="20"/>
      <c r="AJ61" s="21">
        <v>0.20133210399537299</v>
      </c>
      <c r="AK61" s="21">
        <v>0.22027778643503601</v>
      </c>
      <c r="AL61" s="21">
        <v>0.45527853279956598</v>
      </c>
      <c r="AM61" s="20"/>
      <c r="AN61" s="30">
        <v>1672994</v>
      </c>
      <c r="AO61" s="30">
        <v>3276386</v>
      </c>
      <c r="AP61" s="30">
        <v>-2637926</v>
      </c>
      <c r="AQ61" s="30"/>
      <c r="AR61" s="20"/>
      <c r="AS61" s="22">
        <v>-4.3276400193644801E-2</v>
      </c>
      <c r="AT61" s="22">
        <v>-1.7140878461923401E-2</v>
      </c>
      <c r="AU61" s="22">
        <v>0.186333979185729</v>
      </c>
      <c r="AV61" s="20"/>
      <c r="AW61" s="34">
        <v>-2.7528287671775602</v>
      </c>
      <c r="AX61" s="34">
        <v>-1.07959622666567</v>
      </c>
      <c r="AY61" s="34">
        <v>11.3303745771846</v>
      </c>
      <c r="AZ61" s="20"/>
      <c r="BA61" s="22">
        <v>-3.57246328185283E-2</v>
      </c>
      <c r="BB61" s="22">
        <v>-1.44962062349077E-2</v>
      </c>
      <c r="BC61" s="22">
        <v>0.14277303685798001</v>
      </c>
      <c r="BD61" s="20"/>
      <c r="BE61" s="22">
        <v>1.77191979785493E-2</v>
      </c>
      <c r="BF61" s="22">
        <v>2.36412524616753E-2</v>
      </c>
      <c r="BG61" s="22">
        <v>8.6077700940950297E-2</v>
      </c>
      <c r="BH61" s="20"/>
      <c r="BI61" s="22">
        <v>-1.22187590522844E-2</v>
      </c>
      <c r="BJ61" s="22">
        <v>-5.14658988734482E-3</v>
      </c>
      <c r="BK61" s="22">
        <v>5.7303411692410003E-2</v>
      </c>
      <c r="BL61" s="20"/>
      <c r="BM61" s="23">
        <v>0.28234231584929098</v>
      </c>
      <c r="BN61" s="23">
        <v>0.30025239947690402</v>
      </c>
      <c r="BO61" s="23">
        <v>0.30753066049919697</v>
      </c>
    </row>
    <row r="62" spans="2:67" x14ac:dyDescent="0.25">
      <c r="B62" t="s">
        <v>380</v>
      </c>
      <c r="C62" t="s">
        <v>181</v>
      </c>
      <c r="D62" s="18" t="s">
        <v>50</v>
      </c>
      <c r="E62" s="18" t="s">
        <v>659</v>
      </c>
      <c r="F62" s="19">
        <v>43921</v>
      </c>
      <c r="G62" s="20"/>
      <c r="H62" s="30">
        <v>45584290</v>
      </c>
      <c r="I62" s="30">
        <v>41665286</v>
      </c>
      <c r="J62" s="30">
        <v>160141040</v>
      </c>
      <c r="K62" s="30">
        <v>176663077</v>
      </c>
      <c r="L62" s="31"/>
      <c r="M62" s="30">
        <v>5417693</v>
      </c>
      <c r="N62" s="30">
        <v>5867927</v>
      </c>
      <c r="O62" s="30">
        <v>26086855</v>
      </c>
      <c r="P62" s="30">
        <v>30174169</v>
      </c>
      <c r="Q62" s="20"/>
      <c r="R62" s="21">
        <v>0.162899248062749</v>
      </c>
      <c r="S62" s="21">
        <v>0.16986777076701401</v>
      </c>
      <c r="T62" s="21">
        <v>0.17056836524658101</v>
      </c>
      <c r="U62" s="20"/>
      <c r="V62" s="30">
        <v>2035914</v>
      </c>
      <c r="W62" s="30">
        <v>1972435</v>
      </c>
      <c r="X62" s="30">
        <v>10020528</v>
      </c>
      <c r="Y62" s="30">
        <v>14297163</v>
      </c>
      <c r="Z62" s="20"/>
      <c r="AA62" s="21">
        <v>6.2573141775501398E-2</v>
      </c>
      <c r="AB62" s="21">
        <v>6.3736520499587598E-2</v>
      </c>
      <c r="AC62" s="21">
        <v>7.93315107718809E-2</v>
      </c>
      <c r="AD62" s="20"/>
      <c r="AE62" s="30">
        <v>2122184</v>
      </c>
      <c r="AF62" s="30">
        <v>2105441</v>
      </c>
      <c r="AG62" s="30">
        <v>10581581</v>
      </c>
      <c r="AH62" s="30">
        <v>14855715</v>
      </c>
      <c r="AI62" s="20"/>
      <c r="AJ62" s="21">
        <v>6.6076634696510206E-2</v>
      </c>
      <c r="AK62" s="21">
        <v>6.7627066389031806E-2</v>
      </c>
      <c r="AL62" s="21">
        <v>8.2752348570793402E-2</v>
      </c>
      <c r="AM62" s="20"/>
      <c r="AN62" s="30">
        <v>1322623</v>
      </c>
      <c r="AO62" s="30">
        <v>1881849</v>
      </c>
      <c r="AP62" s="30">
        <v>9179655</v>
      </c>
      <c r="AQ62" s="30">
        <v>12612495</v>
      </c>
      <c r="AR62" s="20"/>
      <c r="AS62" s="22">
        <v>5.5174738468049302E-2</v>
      </c>
      <c r="AT62" s="22">
        <v>5.7118062396766603E-2</v>
      </c>
      <c r="AU62" s="22">
        <v>6.7639227521212902E-2</v>
      </c>
      <c r="AV62" s="20"/>
      <c r="AW62" s="34">
        <v>44.370979088416803</v>
      </c>
      <c r="AX62" s="34">
        <v>47.074065985623697</v>
      </c>
      <c r="AY62" s="34">
        <v>56.601226083876099</v>
      </c>
      <c r="AZ62" s="20"/>
      <c r="BA62" s="22">
        <v>0.115091786903067</v>
      </c>
      <c r="BB62" s="22">
        <v>0.118593384980777</v>
      </c>
      <c r="BC62" s="22">
        <v>0.15625644769286701</v>
      </c>
      <c r="BD62" s="20"/>
      <c r="BE62" s="22">
        <v>2.2987751868895401E-2</v>
      </c>
      <c r="BF62" s="22">
        <v>2.45055922951724E-2</v>
      </c>
      <c r="BG62" s="22">
        <v>4.2588726983158298E-2</v>
      </c>
      <c r="BH62" s="20"/>
      <c r="BI62" s="22">
        <v>2.1030207099392999E-2</v>
      </c>
      <c r="BJ62" s="22">
        <v>2.1997736775519999E-2</v>
      </c>
      <c r="BK62" s="22">
        <v>3.5603854412547702E-2</v>
      </c>
      <c r="BL62" s="20"/>
      <c r="BM62" s="23">
        <v>0.381156443751479</v>
      </c>
      <c r="BN62" s="23">
        <v>0.38512750349809699</v>
      </c>
      <c r="BO62" s="23">
        <v>0.52637878517180103</v>
      </c>
    </row>
    <row r="63" spans="2:67" x14ac:dyDescent="0.25">
      <c r="B63" t="s">
        <v>381</v>
      </c>
      <c r="C63" t="s">
        <v>182</v>
      </c>
      <c r="D63" s="18" t="s">
        <v>51</v>
      </c>
      <c r="E63" s="18" t="s">
        <v>654</v>
      </c>
      <c r="F63" s="19">
        <v>43921</v>
      </c>
      <c r="G63" s="20"/>
      <c r="H63" s="30">
        <v>10536155</v>
      </c>
      <c r="I63" s="30">
        <v>9293076</v>
      </c>
      <c r="J63" s="30">
        <v>42881896</v>
      </c>
      <c r="K63" s="30">
        <v>37968697</v>
      </c>
      <c r="L63" s="31"/>
      <c r="M63" s="30">
        <v>3681587</v>
      </c>
      <c r="N63" s="30">
        <v>3043527</v>
      </c>
      <c r="O63" s="30">
        <v>15200995</v>
      </c>
      <c r="P63" s="30">
        <v>12281478</v>
      </c>
      <c r="Q63" s="20"/>
      <c r="R63" s="21">
        <v>0.35448514216812299</v>
      </c>
      <c r="S63" s="21">
        <v>0.34974420622922497</v>
      </c>
      <c r="T63" s="21">
        <v>0.31200753114069801</v>
      </c>
      <c r="U63" s="20"/>
      <c r="V63" s="30">
        <v>2181176</v>
      </c>
      <c r="W63" s="30">
        <v>1612560</v>
      </c>
      <c r="X63" s="30">
        <v>9627480</v>
      </c>
      <c r="Y63" s="30">
        <v>6095446</v>
      </c>
      <c r="Z63" s="20"/>
      <c r="AA63" s="21">
        <v>0.22451152812835101</v>
      </c>
      <c r="AB63" s="21">
        <v>0.21755815012729701</v>
      </c>
      <c r="AC63" s="21">
        <v>0.14962746829813101</v>
      </c>
      <c r="AD63" s="20"/>
      <c r="AE63" s="30">
        <v>3471336</v>
      </c>
      <c r="AF63" s="30">
        <v>2925539</v>
      </c>
      <c r="AG63" s="30">
        <v>15078389</v>
      </c>
      <c r="AH63" s="30">
        <v>11870441</v>
      </c>
      <c r="AI63" s="20"/>
      <c r="AJ63" s="21">
        <v>0.35162598687340502</v>
      </c>
      <c r="AK63" s="21">
        <v>0.34901548715948599</v>
      </c>
      <c r="AL63" s="21">
        <v>0.30714046962937602</v>
      </c>
      <c r="AM63" s="20"/>
      <c r="AN63" s="30">
        <v>1614374</v>
      </c>
      <c r="AO63" s="30">
        <v>1077715</v>
      </c>
      <c r="AP63" s="30">
        <v>7063277</v>
      </c>
      <c r="AQ63" s="30">
        <v>4102670</v>
      </c>
      <c r="AR63" s="20"/>
      <c r="AS63" s="22">
        <v>0.16378354632470299</v>
      </c>
      <c r="AT63" s="22">
        <v>0.156068747101963</v>
      </c>
      <c r="AU63" s="22">
        <v>0.10226666599890499</v>
      </c>
      <c r="AV63" s="20"/>
      <c r="AW63" s="34">
        <v>539.952882301062</v>
      </c>
      <c r="AX63" s="34">
        <v>498.92793398583302</v>
      </c>
      <c r="AY63" s="34">
        <v>289.33520593261301</v>
      </c>
      <c r="AZ63" s="20"/>
      <c r="BA63" s="22">
        <v>0.13442576513174601</v>
      </c>
      <c r="BB63" s="22">
        <v>0.127755629292369</v>
      </c>
      <c r="BC63" s="22">
        <v>7.6076838117514894E-2</v>
      </c>
      <c r="BD63" s="20"/>
      <c r="BE63" s="22">
        <v>9.3689515467558507E-2</v>
      </c>
      <c r="BF63" s="22">
        <v>8.9598090155486698E-2</v>
      </c>
      <c r="BG63" s="22">
        <v>5.41672557152197E-2</v>
      </c>
      <c r="BH63" s="20"/>
      <c r="BI63" s="22">
        <v>8.5366139885009004E-2</v>
      </c>
      <c r="BJ63" s="22">
        <v>8.1134677273366804E-2</v>
      </c>
      <c r="BK63" s="22">
        <v>4.7278755649094797E-2</v>
      </c>
      <c r="BL63" s="20"/>
      <c r="BM63" s="23">
        <v>0.52121316091051995</v>
      </c>
      <c r="BN63" s="23">
        <v>0.51986498757651101</v>
      </c>
      <c r="BO63" s="23">
        <v>0.46230856542797499</v>
      </c>
    </row>
    <row r="64" spans="2:67" x14ac:dyDescent="0.25">
      <c r="B64" t="s">
        <v>382</v>
      </c>
      <c r="C64" t="s">
        <v>183</v>
      </c>
      <c r="D64" s="18" t="s">
        <v>52</v>
      </c>
      <c r="E64" s="18" t="s">
        <v>654</v>
      </c>
      <c r="F64" s="19">
        <v>43921</v>
      </c>
      <c r="G64" s="20"/>
      <c r="H64" s="30">
        <v>37748068</v>
      </c>
      <c r="I64" s="30">
        <v>36144960</v>
      </c>
      <c r="J64" s="30">
        <v>149075239</v>
      </c>
      <c r="K64" s="30">
        <v>168177147</v>
      </c>
      <c r="L64" s="31"/>
      <c r="M64" s="30">
        <v>24787783</v>
      </c>
      <c r="N64" s="30"/>
      <c r="O64" s="30"/>
      <c r="P64" s="30"/>
      <c r="Q64" s="20"/>
      <c r="R64" s="21"/>
      <c r="S64" s="21"/>
      <c r="T64" s="21"/>
      <c r="U64" s="20"/>
      <c r="V64" s="30">
        <v>21251048</v>
      </c>
      <c r="W64" s="30">
        <v>27719630</v>
      </c>
      <c r="X64" s="30">
        <v>107743715</v>
      </c>
      <c r="Y64" s="30">
        <v>131129117</v>
      </c>
      <c r="Z64" s="20"/>
      <c r="AA64" s="21">
        <v>0.722747222963953</v>
      </c>
      <c r="AB64" s="21">
        <v>0.774466987256892</v>
      </c>
      <c r="AC64" s="21">
        <v>0.78681320086936501</v>
      </c>
      <c r="AD64" s="20"/>
      <c r="AE64" s="30">
        <v>23114418</v>
      </c>
      <c r="AF64" s="30">
        <v>29598842</v>
      </c>
      <c r="AG64" s="30"/>
      <c r="AH64" s="30">
        <v>138629651</v>
      </c>
      <c r="AI64" s="20"/>
      <c r="AJ64" s="21"/>
      <c r="AK64" s="21">
        <v>0.82543828569236199</v>
      </c>
      <c r="AL64" s="21">
        <v>0.83281297571491497</v>
      </c>
      <c r="AM64" s="20"/>
      <c r="AN64" s="30">
        <v>15692902</v>
      </c>
      <c r="AO64" s="30">
        <v>20249249</v>
      </c>
      <c r="AP64" s="30">
        <v>80331831</v>
      </c>
      <c r="AQ64" s="30">
        <v>95894151</v>
      </c>
      <c r="AR64" s="20"/>
      <c r="AS64" s="22">
        <v>0.53886769888049502</v>
      </c>
      <c r="AT64" s="22">
        <v>0.57562183054164096</v>
      </c>
      <c r="AU64" s="22">
        <v>0.57553757371788405</v>
      </c>
      <c r="AV64" s="20"/>
      <c r="AW64" s="34">
        <v>131.12711193226301</v>
      </c>
      <c r="AX64" s="34">
        <v>138.56452018790901</v>
      </c>
      <c r="AY64" s="34">
        <v>152.914278689073</v>
      </c>
      <c r="AZ64" s="20"/>
      <c r="BA64" s="22">
        <v>0.51277986267639797</v>
      </c>
      <c r="BB64" s="22">
        <v>0.61207837168069101</v>
      </c>
      <c r="BC64" s="22">
        <v>0.67924711897037904</v>
      </c>
      <c r="BD64" s="20"/>
      <c r="BE64" s="22">
        <v>0.410472002755851</v>
      </c>
      <c r="BF64" s="22">
        <v>0.489809212106047</v>
      </c>
      <c r="BG64" s="22">
        <v>0.54544494635891205</v>
      </c>
      <c r="BH64" s="20"/>
      <c r="BI64" s="22">
        <v>0.37722249150334403</v>
      </c>
      <c r="BJ64" s="22">
        <v>0.397161829725374</v>
      </c>
      <c r="BK64" s="22">
        <v>0.40558578083233399</v>
      </c>
      <c r="BL64" s="20"/>
      <c r="BM64" s="23">
        <v>0.70002802596354696</v>
      </c>
      <c r="BN64" s="23">
        <v>0.68997006133668004</v>
      </c>
      <c r="BO64" s="23">
        <v>0.70470773647684803</v>
      </c>
    </row>
    <row r="65" spans="2:67" x14ac:dyDescent="0.25">
      <c r="B65" t="s">
        <v>383</v>
      </c>
      <c r="C65" t="s">
        <v>184</v>
      </c>
      <c r="D65" s="18" t="s">
        <v>53</v>
      </c>
      <c r="E65" s="18" t="s">
        <v>665</v>
      </c>
      <c r="F65" s="19">
        <v>43921</v>
      </c>
      <c r="G65" s="20"/>
      <c r="H65" s="30">
        <v>513442276</v>
      </c>
      <c r="I65" s="30">
        <v>471553293</v>
      </c>
      <c r="J65" s="30">
        <v>2020680971</v>
      </c>
      <c r="K65" s="30">
        <v>1923546004</v>
      </c>
      <c r="L65" s="31"/>
      <c r="M65" s="30"/>
      <c r="N65" s="30"/>
      <c r="O65" s="30"/>
      <c r="P65" s="30"/>
      <c r="Q65" s="20"/>
      <c r="R65" s="21"/>
      <c r="S65" s="21"/>
      <c r="T65" s="21"/>
      <c r="U65" s="20"/>
      <c r="V65" s="30">
        <v>56100539</v>
      </c>
      <c r="W65" s="30">
        <v>35716666</v>
      </c>
      <c r="X65" s="30">
        <v>364300442</v>
      </c>
      <c r="Y65" s="30">
        <v>109650676</v>
      </c>
      <c r="Z65" s="20"/>
      <c r="AA65" s="21">
        <v>0.180285976474406</v>
      </c>
      <c r="AB65" s="21">
        <v>0.17380127425509301</v>
      </c>
      <c r="AC65" s="21">
        <v>4.75194925289543E-2</v>
      </c>
      <c r="AD65" s="20"/>
      <c r="AE65" s="30">
        <v>171615729</v>
      </c>
      <c r="AF65" s="30">
        <v>136847021</v>
      </c>
      <c r="AG65" s="30">
        <v>801336795</v>
      </c>
      <c r="AH65" s="30">
        <v>461043593</v>
      </c>
      <c r="AI65" s="20"/>
      <c r="AJ65" s="21">
        <v>0.39656769499997602</v>
      </c>
      <c r="AK65" s="21">
        <v>0.38739195006317501</v>
      </c>
      <c r="AL65" s="21">
        <v>0.22082614374172399</v>
      </c>
      <c r="AM65" s="20"/>
      <c r="AN65" s="30">
        <v>-22464583</v>
      </c>
      <c r="AO65" s="30">
        <v>10137879</v>
      </c>
      <c r="AP65" s="30">
        <v>121549644</v>
      </c>
      <c r="AQ65" s="30">
        <v>-13499188</v>
      </c>
      <c r="AR65" s="20"/>
      <c r="AS65" s="22">
        <v>6.0152812712403803E-2</v>
      </c>
      <c r="AT65" s="22">
        <v>7.7902127628840398E-2</v>
      </c>
      <c r="AU65" s="22">
        <v>-1.23428859681917E-2</v>
      </c>
      <c r="AV65" s="20"/>
      <c r="AW65" s="34">
        <v>402.45945930900098</v>
      </c>
      <c r="AX65" s="34">
        <v>510.40851450013002</v>
      </c>
      <c r="AY65" s="34">
        <v>-78.187927052960703</v>
      </c>
      <c r="AZ65" s="20"/>
      <c r="BA65" s="22">
        <v>7.7602658974792599E-2</v>
      </c>
      <c r="BB65" s="22">
        <v>0.10362831138685601</v>
      </c>
      <c r="BC65" s="22">
        <v>-1.81314001668034E-2</v>
      </c>
      <c r="BD65" s="20"/>
      <c r="BE65" s="22">
        <v>6.8047753430655597E-2</v>
      </c>
      <c r="BF65" s="22">
        <v>7.2420571090333397E-2</v>
      </c>
      <c r="BG65" s="22">
        <v>2.20099648037285E-2</v>
      </c>
      <c r="BH65" s="20"/>
      <c r="BI65" s="22">
        <v>2.1982007644946899E-2</v>
      </c>
      <c r="BJ65" s="22">
        <v>2.98195757395661E-2</v>
      </c>
      <c r="BK65" s="22">
        <v>-5.95681374135893E-3</v>
      </c>
      <c r="BL65" s="20"/>
      <c r="BM65" s="23">
        <v>0.36543607279099899</v>
      </c>
      <c r="BN65" s="23">
        <v>0.38278255866953298</v>
      </c>
      <c r="BO65" s="23">
        <v>0.482611097332665</v>
      </c>
    </row>
    <row r="66" spans="2:67" x14ac:dyDescent="0.25">
      <c r="B66" t="s">
        <v>384</v>
      </c>
      <c r="C66" t="s">
        <v>185</v>
      </c>
      <c r="D66" s="18" t="s">
        <v>54</v>
      </c>
      <c r="E66" s="18" t="s">
        <v>656</v>
      </c>
      <c r="F66" s="19">
        <v>43921</v>
      </c>
      <c r="G66" s="20"/>
      <c r="H66" s="30">
        <v>66419316.600000001</v>
      </c>
      <c r="I66" s="30">
        <v>59959077.060000002</v>
      </c>
      <c r="J66" s="30">
        <v>245383480.46000001</v>
      </c>
      <c r="K66" s="30">
        <v>278997414.75</v>
      </c>
      <c r="L66" s="31"/>
      <c r="M66" s="30">
        <v>-1291453.8</v>
      </c>
      <c r="N66" s="30">
        <v>-442027.41</v>
      </c>
      <c r="O66" s="30">
        <v>8158241.75</v>
      </c>
      <c r="P66" s="30"/>
      <c r="Q66" s="20"/>
      <c r="R66" s="21">
        <v>3.3246906982931299E-2</v>
      </c>
      <c r="S66" s="21">
        <v>3.7701096407836303E-2</v>
      </c>
      <c r="T66" s="21">
        <v>0.113190076699539</v>
      </c>
      <c r="U66" s="20"/>
      <c r="V66" s="30">
        <v>-9421011.5999999996</v>
      </c>
      <c r="W66" s="30">
        <v>-6439705.9500000002</v>
      </c>
      <c r="X66" s="30">
        <v>-3311916.93</v>
      </c>
      <c r="Y66" s="30"/>
      <c r="Z66" s="20"/>
      <c r="AA66" s="21">
        <v>-1.34969025779355E-2</v>
      </c>
      <c r="AB66" s="21">
        <v>-1.3837552124573401E-3</v>
      </c>
      <c r="AC66" s="21">
        <v>4.55530820752756E-2</v>
      </c>
      <c r="AD66" s="20"/>
      <c r="AE66" s="30">
        <v>-2885883</v>
      </c>
      <c r="AF66" s="30">
        <v>-1426202.46</v>
      </c>
      <c r="AG66" s="30">
        <v>21778420.420000002</v>
      </c>
      <c r="AH66" s="30"/>
      <c r="AI66" s="20"/>
      <c r="AJ66" s="21">
        <v>8.8752594018005795E-2</v>
      </c>
      <c r="AK66" s="21">
        <v>9.7261785293521794E-2</v>
      </c>
      <c r="AL66" s="21">
        <v>0.119200147760712</v>
      </c>
      <c r="AM66" s="20"/>
      <c r="AN66" s="30">
        <v>-5193743.0999999996</v>
      </c>
      <c r="AO66" s="30">
        <v>-3423839.43</v>
      </c>
      <c r="AP66" s="30">
        <v>-4749872.91</v>
      </c>
      <c r="AQ66" s="30"/>
      <c r="AR66" s="20"/>
      <c r="AS66" s="22">
        <v>-1.9575177110509701E-2</v>
      </c>
      <c r="AT66" s="22">
        <v>-9.14712060486636E-3</v>
      </c>
      <c r="AU66" s="22">
        <v>2.14350290174843E-2</v>
      </c>
      <c r="AV66" s="20"/>
      <c r="AW66" s="34">
        <v>-15.2774836434983</v>
      </c>
      <c r="AX66" s="34">
        <v>-9.5847683053580095</v>
      </c>
      <c r="AY66" s="34">
        <v>3.8845017321873501</v>
      </c>
      <c r="AZ66" s="20"/>
      <c r="BA66" s="22">
        <v>-1.6445266668251898E-2</v>
      </c>
      <c r="BB66" s="22">
        <v>-7.5003753519740698E-3</v>
      </c>
      <c r="BC66" s="22">
        <v>2.28370920633824E-2</v>
      </c>
      <c r="BD66" s="20"/>
      <c r="BE66" s="22">
        <v>-4.4917697443270302E-3</v>
      </c>
      <c r="BF66" s="22">
        <v>-4.7213476318233902E-4</v>
      </c>
      <c r="BG66" s="22">
        <v>2.0703845933567201E-2</v>
      </c>
      <c r="BH66" s="20"/>
      <c r="BI66" s="22">
        <v>-6.9596820965853101E-3</v>
      </c>
      <c r="BJ66" s="22">
        <v>-3.5414439438272902E-3</v>
      </c>
      <c r="BK66" s="22">
        <v>1.15543480111955E-2</v>
      </c>
      <c r="BL66" s="20"/>
      <c r="BM66" s="23">
        <v>0.35553609846237999</v>
      </c>
      <c r="BN66" s="23">
        <v>0.38716489011267202</v>
      </c>
      <c r="BO66" s="23">
        <v>0.53904046510797299</v>
      </c>
    </row>
    <row r="67" spans="2:67" x14ac:dyDescent="0.25">
      <c r="B67" t="s">
        <v>385</v>
      </c>
      <c r="C67" t="s">
        <v>186</v>
      </c>
      <c r="D67" s="18" t="s">
        <v>55</v>
      </c>
      <c r="E67" s="18" t="s">
        <v>656</v>
      </c>
      <c r="F67" s="19">
        <v>43921</v>
      </c>
      <c r="G67" s="20"/>
      <c r="H67" s="30">
        <v>314668727.10000002</v>
      </c>
      <c r="I67" s="30">
        <v>163341728.16</v>
      </c>
      <c r="J67" s="30"/>
      <c r="K67" s="30">
        <v>550233091.00999999</v>
      </c>
      <c r="L67" s="31"/>
      <c r="M67" s="30">
        <v>-43636074.299999997</v>
      </c>
      <c r="N67" s="30">
        <v>42040961.340000004</v>
      </c>
      <c r="O67" s="30"/>
      <c r="P67" s="30">
        <v>116191768.81999999</v>
      </c>
      <c r="Q67" s="20"/>
      <c r="R67" s="21"/>
      <c r="S67" s="21">
        <v>0.13742554725147799</v>
      </c>
      <c r="T67" s="21">
        <v>0.20369928217667599</v>
      </c>
      <c r="U67" s="20"/>
      <c r="V67" s="30">
        <v>-61627566</v>
      </c>
      <c r="W67" s="30">
        <v>35154460.350000001</v>
      </c>
      <c r="X67" s="30"/>
      <c r="Y67" s="30">
        <v>85763217.370000005</v>
      </c>
      <c r="Z67" s="20"/>
      <c r="AA67" s="21"/>
      <c r="AB67" s="21">
        <v>9.1321117391926193E-2</v>
      </c>
      <c r="AC67" s="21">
        <v>0.14664762152097</v>
      </c>
      <c r="AD67" s="20"/>
      <c r="AE67" s="30">
        <v>-61493850.600000001</v>
      </c>
      <c r="AF67" s="30">
        <v>35225974.799999997</v>
      </c>
      <c r="AG67" s="30"/>
      <c r="AH67" s="30">
        <v>86041114.420000002</v>
      </c>
      <c r="AI67" s="20"/>
      <c r="AJ67" s="21"/>
      <c r="AK67" s="21">
        <v>9.1755293363821697E-2</v>
      </c>
      <c r="AL67" s="21">
        <v>0.147161449497653</v>
      </c>
      <c r="AM67" s="20"/>
      <c r="AN67" s="30">
        <v>-43394878.799999997</v>
      </c>
      <c r="AO67" s="30">
        <v>18769478.219999999</v>
      </c>
      <c r="AP67" s="30"/>
      <c r="AQ67" s="30">
        <v>48628551.5</v>
      </c>
      <c r="AR67" s="20"/>
      <c r="AS67" s="22"/>
      <c r="AT67" s="22">
        <v>5.6802863032280597E-2</v>
      </c>
      <c r="AU67" s="22">
        <v>8.9714643957704496E-2</v>
      </c>
      <c r="AV67" s="20"/>
      <c r="AW67" s="34"/>
      <c r="AX67" s="34">
        <v>35.129979514575098</v>
      </c>
      <c r="AY67" s="34">
        <v>38.786671685404102</v>
      </c>
      <c r="AZ67" s="20"/>
      <c r="BA67" s="22"/>
      <c r="BB67" s="22">
        <v>0.100868186180451</v>
      </c>
      <c r="BC67" s="22">
        <v>0.16064744755713001</v>
      </c>
      <c r="BD67" s="20"/>
      <c r="BE67" s="22"/>
      <c r="BF67" s="22">
        <v>8.1422917705931505E-2</v>
      </c>
      <c r="BG67" s="22">
        <v>0.10424313189156199</v>
      </c>
      <c r="BH67" s="20"/>
      <c r="BI67" s="22"/>
      <c r="BJ67" s="22">
        <v>4.5354491627440402E-2</v>
      </c>
      <c r="BK67" s="22">
        <v>5.2723957632479099E-2</v>
      </c>
      <c r="BL67" s="20"/>
      <c r="BM67" s="23"/>
      <c r="BN67" s="23">
        <v>0.79845432441834396</v>
      </c>
      <c r="BO67" s="23">
        <v>0.587685079119183</v>
      </c>
    </row>
    <row r="68" spans="2:67" x14ac:dyDescent="0.25">
      <c r="B68" t="s">
        <v>386</v>
      </c>
      <c r="C68" t="s">
        <v>187</v>
      </c>
      <c r="D68" s="18" t="s">
        <v>56</v>
      </c>
      <c r="E68" s="18" t="s">
        <v>663</v>
      </c>
      <c r="F68" s="19">
        <v>42735</v>
      </c>
      <c r="G68" s="20"/>
      <c r="H68" s="30"/>
      <c r="I68" s="30"/>
      <c r="J68" s="30"/>
      <c r="K68" s="30"/>
      <c r="L68" s="31"/>
      <c r="M68" s="30"/>
      <c r="N68" s="30"/>
      <c r="O68" s="30"/>
      <c r="P68" s="30"/>
      <c r="Q68" s="20"/>
      <c r="R68" s="21"/>
      <c r="S68" s="21"/>
      <c r="T68" s="21"/>
      <c r="U68" s="20"/>
      <c r="V68" s="30"/>
      <c r="W68" s="30"/>
      <c r="X68" s="30"/>
      <c r="Y68" s="30"/>
      <c r="Z68" s="20"/>
      <c r="AA68" s="21"/>
      <c r="AB68" s="21"/>
      <c r="AC68" s="21"/>
      <c r="AD68" s="20"/>
      <c r="AE68" s="30"/>
      <c r="AF68" s="30"/>
      <c r="AG68" s="30"/>
      <c r="AH68" s="30"/>
      <c r="AI68" s="20"/>
      <c r="AJ68" s="21"/>
      <c r="AK68" s="21"/>
      <c r="AL68" s="21"/>
      <c r="AM68" s="20"/>
      <c r="AN68" s="30"/>
      <c r="AO68" s="30"/>
      <c r="AP68" s="30"/>
      <c r="AQ68" s="30"/>
      <c r="AR68" s="20"/>
      <c r="AS68" s="22"/>
      <c r="AT68" s="22"/>
      <c r="AU68" s="22"/>
      <c r="AV68" s="20"/>
      <c r="AW68" s="34"/>
      <c r="AX68" s="34"/>
      <c r="AY68" s="34"/>
      <c r="AZ68" s="20"/>
      <c r="BA68" s="22"/>
      <c r="BB68" s="22"/>
      <c r="BC68" s="22"/>
      <c r="BD68" s="20"/>
      <c r="BE68" s="22"/>
      <c r="BF68" s="22"/>
      <c r="BG68" s="22"/>
      <c r="BH68" s="20"/>
      <c r="BI68" s="22"/>
      <c r="BJ68" s="22"/>
      <c r="BK68" s="22"/>
      <c r="BL68" s="20"/>
      <c r="BM68" s="23"/>
      <c r="BN68" s="23"/>
      <c r="BO68" s="23"/>
    </row>
    <row r="69" spans="2:67" x14ac:dyDescent="0.25">
      <c r="B69" t="s">
        <v>387</v>
      </c>
      <c r="C69" t="s">
        <v>188</v>
      </c>
      <c r="D69" s="18" t="s">
        <v>57</v>
      </c>
      <c r="E69" s="18" t="s">
        <v>660</v>
      </c>
      <c r="F69" s="19">
        <v>43921</v>
      </c>
      <c r="G69" s="20"/>
      <c r="H69" s="30">
        <v>1140804783.3</v>
      </c>
      <c r="I69" s="30">
        <v>987105099.17999995</v>
      </c>
      <c r="J69" s="30">
        <v>4245204894.2399998</v>
      </c>
      <c r="K69" s="30">
        <v>4341415225.4119997</v>
      </c>
      <c r="L69" s="31"/>
      <c r="M69" s="30">
        <v>164947255.19999999</v>
      </c>
      <c r="N69" s="30">
        <v>226341190.97999999</v>
      </c>
      <c r="O69" s="30">
        <v>734887337.96000004</v>
      </c>
      <c r="P69" s="30">
        <v>1210450394.3399999</v>
      </c>
      <c r="Q69" s="20"/>
      <c r="R69" s="21">
        <v>0.17310998085333301</v>
      </c>
      <c r="S69" s="21">
        <v>0.195374758587568</v>
      </c>
      <c r="T69" s="21">
        <v>0.28588525058381498</v>
      </c>
      <c r="U69" s="20"/>
      <c r="V69" s="30">
        <v>11147463.6</v>
      </c>
      <c r="W69" s="30">
        <v>100895991.51000001</v>
      </c>
      <c r="X69" s="30">
        <v>169197623.86000001</v>
      </c>
      <c r="Y69" s="30">
        <v>692755427.59000003</v>
      </c>
      <c r="Z69" s="20"/>
      <c r="AA69" s="21">
        <v>3.9856173747866701E-2</v>
      </c>
      <c r="AB69" s="21">
        <v>6.4302678687454304E-2</v>
      </c>
      <c r="AC69" s="21">
        <v>0.17221879386837799</v>
      </c>
      <c r="AD69" s="20"/>
      <c r="AE69" s="30">
        <v>130529926.8</v>
      </c>
      <c r="AF69" s="30">
        <v>183496543.44</v>
      </c>
      <c r="AG69" s="30">
        <v>588476659.75999999</v>
      </c>
      <c r="AH69" s="30">
        <v>1019833762.1900001</v>
      </c>
      <c r="AI69" s="20"/>
      <c r="AJ69" s="21">
        <v>0.138621497529821</v>
      </c>
      <c r="AK69" s="21">
        <v>0.15762369281088501</v>
      </c>
      <c r="AL69" s="21">
        <v>0.24540630669798699</v>
      </c>
      <c r="AM69" s="20"/>
      <c r="AN69" s="30">
        <v>-111346844.7</v>
      </c>
      <c r="AO69" s="30">
        <v>38949493.829999998</v>
      </c>
      <c r="AP69" s="30">
        <v>-92753194.5</v>
      </c>
      <c r="AQ69" s="30">
        <v>291843248.16000003</v>
      </c>
      <c r="AR69" s="20"/>
      <c r="AS69" s="22">
        <v>-2.1908319333706499E-2</v>
      </c>
      <c r="AT69" s="22">
        <v>1.48830471597648E-2</v>
      </c>
      <c r="AU69" s="22">
        <v>8.0056138588261105E-2</v>
      </c>
      <c r="AV69" s="20"/>
      <c r="AW69" s="34">
        <v>-37.101277799985802</v>
      </c>
      <c r="AX69" s="34">
        <v>25.165773215994701</v>
      </c>
      <c r="AY69" s="34">
        <v>139.83424655208401</v>
      </c>
      <c r="AZ69" s="20"/>
      <c r="BA69" s="22">
        <v>-1.53419345188013E-2</v>
      </c>
      <c r="BB69" s="22">
        <v>1.06568641437661E-2</v>
      </c>
      <c r="BC69" s="22">
        <v>6.5263147839796101E-2</v>
      </c>
      <c r="BD69" s="20"/>
      <c r="BE69" s="22">
        <v>1.24110168046718E-2</v>
      </c>
      <c r="BF69" s="22">
        <v>2.1060794982804502E-2</v>
      </c>
      <c r="BG69" s="22">
        <v>6.4970392331379107E-2</v>
      </c>
      <c r="BH69" s="20"/>
      <c r="BI69" s="22">
        <v>-7.2576406498046702E-3</v>
      </c>
      <c r="BJ69" s="22">
        <v>5.6426953135724003E-3</v>
      </c>
      <c r="BK69" s="22">
        <v>3.35246328398352E-2</v>
      </c>
      <c r="BL69" s="20"/>
      <c r="BM69" s="23">
        <v>0.33127327291776998</v>
      </c>
      <c r="BN69" s="23">
        <v>0.37913575445918501</v>
      </c>
      <c r="BO69" s="23">
        <v>0.41876405021594099</v>
      </c>
    </row>
    <row r="70" spans="2:67" x14ac:dyDescent="0.25">
      <c r="B70" t="s">
        <v>388</v>
      </c>
      <c r="C70" t="s">
        <v>189</v>
      </c>
      <c r="D70" s="18" t="s">
        <v>58</v>
      </c>
      <c r="E70" s="18" t="s">
        <v>662</v>
      </c>
      <c r="F70" s="19">
        <v>43921</v>
      </c>
      <c r="G70" s="20"/>
      <c r="H70" s="30">
        <v>4574105090.1040001</v>
      </c>
      <c r="I70" s="30">
        <v>4036714179.96</v>
      </c>
      <c r="J70" s="30">
        <v>18204390419.391998</v>
      </c>
      <c r="K70" s="30">
        <v>16824596225.072001</v>
      </c>
      <c r="L70" s="31"/>
      <c r="M70" s="30">
        <v>614658380.70000005</v>
      </c>
      <c r="N70" s="30">
        <v>626728120.55999994</v>
      </c>
      <c r="O70" s="30">
        <v>2419236681.7399998</v>
      </c>
      <c r="P70" s="30">
        <v>2859946243.7319999</v>
      </c>
      <c r="Q70" s="20"/>
      <c r="R70" s="21">
        <v>0.13289303437268199</v>
      </c>
      <c r="S70" s="21">
        <v>0.137611244199943</v>
      </c>
      <c r="T70" s="21">
        <v>0.17376975427178001</v>
      </c>
      <c r="U70" s="20"/>
      <c r="V70" s="30">
        <v>156895557</v>
      </c>
      <c r="W70" s="30">
        <v>241035026.63999999</v>
      </c>
      <c r="X70" s="30">
        <v>566672247.51999998</v>
      </c>
      <c r="Y70" s="30">
        <v>1189813843.4200001</v>
      </c>
      <c r="Z70" s="20"/>
      <c r="AA70" s="21">
        <v>3.1128328632003099E-2</v>
      </c>
      <c r="AB70" s="21">
        <v>3.6828262968192603E-2</v>
      </c>
      <c r="AC70" s="21">
        <v>7.5367200653417996E-2</v>
      </c>
      <c r="AD70" s="20"/>
      <c r="AE70" s="30">
        <v>327250669.19999999</v>
      </c>
      <c r="AF70" s="30">
        <v>378437442.14999998</v>
      </c>
      <c r="AG70" s="30">
        <v>1216853865.3699999</v>
      </c>
      <c r="AH70" s="30"/>
      <c r="AI70" s="20"/>
      <c r="AJ70" s="21">
        <v>6.6843977597527596E-2</v>
      </c>
      <c r="AK70" s="21">
        <v>7.1779512957364205E-2</v>
      </c>
      <c r="AL70" s="21">
        <v>0.103023065974558</v>
      </c>
      <c r="AM70" s="20"/>
      <c r="AN70" s="30">
        <v>5379082.7999999998</v>
      </c>
      <c r="AO70" s="30">
        <v>150713638.47</v>
      </c>
      <c r="AP70" s="30">
        <v>-16973589.800000001</v>
      </c>
      <c r="AQ70" s="30">
        <v>705554225.63999999</v>
      </c>
      <c r="AR70" s="20"/>
      <c r="AS70" s="22">
        <v>9.7751285651725105E-4</v>
      </c>
      <c r="AT70" s="22">
        <v>9.5231971287466893E-3</v>
      </c>
      <c r="AU70" s="22">
        <v>4.6673207323692602E-2</v>
      </c>
      <c r="AV70" s="20"/>
      <c r="AW70" s="34">
        <v>-13.0580755875853</v>
      </c>
      <c r="AX70" s="34">
        <v>98.540915178367896</v>
      </c>
      <c r="AY70" s="34">
        <v>573.04434092063502</v>
      </c>
      <c r="AZ70" s="20"/>
      <c r="BA70" s="22">
        <v>2.1339899656345599E-3</v>
      </c>
      <c r="BB70" s="22">
        <v>2.0881298196691201E-2</v>
      </c>
      <c r="BC70" s="22">
        <v>0.107340843234997</v>
      </c>
      <c r="BD70" s="20"/>
      <c r="BE70" s="22">
        <v>2.6585092019558901E-2</v>
      </c>
      <c r="BF70" s="22">
        <v>3.2969265439933199E-2</v>
      </c>
      <c r="BG70" s="22">
        <v>7.3917449756409001E-2</v>
      </c>
      <c r="BH70" s="20"/>
      <c r="BI70" s="22">
        <v>8.7027490579998795E-4</v>
      </c>
      <c r="BJ70" s="22">
        <v>8.9739672463929297E-3</v>
      </c>
      <c r="BK70" s="22">
        <v>4.7632601057412099E-2</v>
      </c>
      <c r="BL70" s="20"/>
      <c r="BM70" s="23">
        <v>0.89029509944430196</v>
      </c>
      <c r="BN70" s="23">
        <v>0.94232715390444399</v>
      </c>
      <c r="BO70" s="23">
        <v>1.02055555614606</v>
      </c>
    </row>
    <row r="71" spans="2:67" x14ac:dyDescent="0.25">
      <c r="B71" t="s">
        <v>389</v>
      </c>
      <c r="C71" t="s">
        <v>190</v>
      </c>
      <c r="D71" s="18" t="s">
        <v>59</v>
      </c>
      <c r="E71" s="18" t="s">
        <v>662</v>
      </c>
      <c r="F71" s="19">
        <v>43921</v>
      </c>
      <c r="G71" s="20"/>
      <c r="H71" s="30">
        <v>72929973</v>
      </c>
      <c r="I71" s="30">
        <v>75812845</v>
      </c>
      <c r="J71" s="30">
        <v>321860385</v>
      </c>
      <c r="K71" s="30">
        <v>320504923</v>
      </c>
      <c r="L71" s="31"/>
      <c r="M71" s="30">
        <v>41260849</v>
      </c>
      <c r="N71" s="30">
        <v>28739518</v>
      </c>
      <c r="O71" s="30">
        <v>185512373</v>
      </c>
      <c r="P71" s="30">
        <v>125895292</v>
      </c>
      <c r="Q71" s="20"/>
      <c r="R71" s="21">
        <v>0.57637529079627703</v>
      </c>
      <c r="S71" s="21">
        <v>0.53270095150859598</v>
      </c>
      <c r="T71" s="21">
        <v>0.39494292374351098</v>
      </c>
      <c r="U71" s="20"/>
      <c r="V71" s="30">
        <v>17737352</v>
      </c>
      <c r="W71" s="30">
        <v>4291812</v>
      </c>
      <c r="X71" s="30">
        <v>85364909</v>
      </c>
      <c r="Y71" s="30">
        <v>18970320</v>
      </c>
      <c r="Z71" s="20"/>
      <c r="AA71" s="21">
        <v>0.26522341045492798</v>
      </c>
      <c r="AB71" s="21">
        <v>0.221465318985865</v>
      </c>
      <c r="AC71" s="21">
        <v>5.8398161102668399E-2</v>
      </c>
      <c r="AD71" s="20"/>
      <c r="AE71" s="30">
        <v>22289971</v>
      </c>
      <c r="AF71" s="30">
        <v>8908944</v>
      </c>
      <c r="AG71" s="30">
        <v>104227752</v>
      </c>
      <c r="AH71" s="30">
        <v>31371037</v>
      </c>
      <c r="AI71" s="20"/>
      <c r="AJ71" s="21">
        <v>0.32382907887222201</v>
      </c>
      <c r="AK71" s="21">
        <v>0.27974938060069698</v>
      </c>
      <c r="AL71" s="21">
        <v>9.0540478858893006E-2</v>
      </c>
      <c r="AM71" s="20"/>
      <c r="AN71" s="30">
        <v>-3346979</v>
      </c>
      <c r="AO71" s="30">
        <v>1528516</v>
      </c>
      <c r="AP71" s="30">
        <v>1443158</v>
      </c>
      <c r="AQ71" s="30">
        <v>8144643</v>
      </c>
      <c r="AR71" s="20"/>
      <c r="AS71" s="22">
        <v>4.4903258286967699E-3</v>
      </c>
      <c r="AT71" s="22">
        <v>1.9465577386890798E-2</v>
      </c>
      <c r="AU71" s="22">
        <v>2.62149130194302E-2</v>
      </c>
      <c r="AV71" s="20"/>
      <c r="AW71" s="34">
        <v>3.8267399127908002</v>
      </c>
      <c r="AX71" s="34">
        <v>16.754812453087698</v>
      </c>
      <c r="AY71" s="34">
        <v>22.008687880472301</v>
      </c>
      <c r="AZ71" s="20"/>
      <c r="BA71" s="22">
        <v>1.12965205767978E-2</v>
      </c>
      <c r="BB71" s="22">
        <v>4.72400948264112E-2</v>
      </c>
      <c r="BC71" s="22">
        <v>5.7794765426806401E-2</v>
      </c>
      <c r="BD71" s="20"/>
      <c r="BE71" s="22">
        <v>0.18016219100012701</v>
      </c>
      <c r="BF71" s="22">
        <v>0.17686534366832299</v>
      </c>
      <c r="BG71" s="22">
        <v>5.8845956005097802E-2</v>
      </c>
      <c r="BH71" s="20"/>
      <c r="BI71" s="22">
        <v>3.42958957618521E-3</v>
      </c>
      <c r="BJ71" s="22">
        <v>1.4293863096972901E-2</v>
      </c>
      <c r="BK71" s="22">
        <v>2.46034820353816E-2</v>
      </c>
      <c r="BL71" s="20"/>
      <c r="BM71" s="23">
        <v>0.76377298820261796</v>
      </c>
      <c r="BN71" s="23">
        <v>0.73431487866400902</v>
      </c>
      <c r="BO71" s="23">
        <v>0.93852998929105502</v>
      </c>
    </row>
    <row r="72" spans="2:67" x14ac:dyDescent="0.25">
      <c r="B72" t="s">
        <v>390</v>
      </c>
      <c r="C72" t="s">
        <v>191</v>
      </c>
      <c r="D72" s="18" t="s">
        <v>60</v>
      </c>
      <c r="E72" s="18" t="s">
        <v>660</v>
      </c>
      <c r="F72" s="19">
        <v>43921</v>
      </c>
      <c r="G72" s="20"/>
      <c r="H72" s="30">
        <v>78532408.5</v>
      </c>
      <c r="I72" s="30">
        <v>60634718.340000004</v>
      </c>
      <c r="J72" s="30"/>
      <c r="K72" s="30">
        <v>295741310.32999998</v>
      </c>
      <c r="L72" s="31"/>
      <c r="M72" s="30"/>
      <c r="N72" s="30"/>
      <c r="O72" s="30"/>
      <c r="P72" s="30"/>
      <c r="Q72" s="20"/>
      <c r="R72" s="21"/>
      <c r="S72" s="21"/>
      <c r="T72" s="21"/>
      <c r="U72" s="20"/>
      <c r="V72" s="30">
        <v>-1277066.7</v>
      </c>
      <c r="W72" s="30">
        <v>-1320633.51</v>
      </c>
      <c r="X72" s="30"/>
      <c r="Y72" s="30">
        <v>-5347012.6900000004</v>
      </c>
      <c r="Z72" s="20"/>
      <c r="AA72" s="21"/>
      <c r="AB72" s="21">
        <v>-3.25391628469333E-3</v>
      </c>
      <c r="AC72" s="21">
        <v>-5.8700267509448198E-3</v>
      </c>
      <c r="AD72" s="20"/>
      <c r="AE72" s="30">
        <v>130330.2</v>
      </c>
      <c r="AF72" s="30">
        <v>-134174.73000000001</v>
      </c>
      <c r="AG72" s="30"/>
      <c r="AH72" s="30">
        <v>-1352732.51</v>
      </c>
      <c r="AI72" s="20"/>
      <c r="AJ72" s="21"/>
      <c r="AK72" s="21">
        <v>1.5486324484973E-2</v>
      </c>
      <c r="AL72" s="21">
        <v>5.84932524594478E-3</v>
      </c>
      <c r="AM72" s="20"/>
      <c r="AN72" s="30">
        <v>-1245753.6000000001</v>
      </c>
      <c r="AO72" s="30">
        <v>-1729968.6</v>
      </c>
      <c r="AP72" s="30"/>
      <c r="AQ72" s="30">
        <v>-7644133.1699999999</v>
      </c>
      <c r="AR72" s="20"/>
      <c r="AS72" s="22"/>
      <c r="AT72" s="22">
        <v>-1.29879615171558E-2</v>
      </c>
      <c r="AU72" s="22">
        <v>-1.43139406234877E-2</v>
      </c>
      <c r="AV72" s="20"/>
      <c r="AW72" s="34"/>
      <c r="AX72" s="34">
        <v>-0.96388413403474305</v>
      </c>
      <c r="AY72" s="34">
        <v>-1.0866972426156301</v>
      </c>
      <c r="AZ72" s="20"/>
      <c r="BA72" s="22"/>
      <c r="BB72" s="22">
        <v>-1.4825902109769201E-2</v>
      </c>
      <c r="BC72" s="22">
        <v>-1.7941848500013301E-2</v>
      </c>
      <c r="BD72" s="20"/>
      <c r="BE72" s="22"/>
      <c r="BF72" s="22">
        <v>-2.0210983621314002E-3</v>
      </c>
      <c r="BG72" s="22">
        <v>-4.0226392971044302E-3</v>
      </c>
      <c r="BH72" s="20"/>
      <c r="BI72" s="22"/>
      <c r="BJ72" s="22">
        <v>-8.3239849241726893E-3</v>
      </c>
      <c r="BK72" s="22">
        <v>-1.0083268385406E-2</v>
      </c>
      <c r="BL72" s="20"/>
      <c r="BM72" s="23"/>
      <c r="BN72" s="23">
        <v>0.64090002986085903</v>
      </c>
      <c r="BO72" s="23">
        <v>0.70443692974731698</v>
      </c>
    </row>
    <row r="73" spans="2:67" x14ac:dyDescent="0.25">
      <c r="B73" t="s">
        <v>391</v>
      </c>
      <c r="C73" t="s">
        <v>192</v>
      </c>
      <c r="D73" s="18" t="s">
        <v>61</v>
      </c>
      <c r="E73" s="18" t="s">
        <v>662</v>
      </c>
      <c r="F73" s="19">
        <v>43921</v>
      </c>
      <c r="G73" s="20"/>
      <c r="H73" s="30">
        <v>75695865</v>
      </c>
      <c r="I73" s="30">
        <v>83025597</v>
      </c>
      <c r="J73" s="30">
        <v>342492719</v>
      </c>
      <c r="K73" s="30">
        <v>374145804</v>
      </c>
      <c r="L73" s="31"/>
      <c r="M73" s="30">
        <v>20168589</v>
      </c>
      <c r="N73" s="30">
        <v>24936861</v>
      </c>
      <c r="O73" s="30">
        <v>103104261</v>
      </c>
      <c r="P73" s="30">
        <v>126020719</v>
      </c>
      <c r="Q73" s="20"/>
      <c r="R73" s="21">
        <v>0.30104073832888401</v>
      </c>
      <c r="S73" s="21">
        <v>0.30836366474395599</v>
      </c>
      <c r="T73" s="21">
        <v>0.34507612907618801</v>
      </c>
      <c r="U73" s="20"/>
      <c r="V73" s="30">
        <v>-9553078</v>
      </c>
      <c r="W73" s="30">
        <v>-3467580</v>
      </c>
      <c r="X73" s="30">
        <v>-21380537</v>
      </c>
      <c r="Y73" s="30">
        <v>-6833224</v>
      </c>
      <c r="Z73" s="20"/>
      <c r="AA73" s="21">
        <v>-6.2426252629302299E-2</v>
      </c>
      <c r="AB73" s="21">
        <v>-4.3722290997247899E-2</v>
      </c>
      <c r="AC73" s="21">
        <v>-1.41758399221908E-2</v>
      </c>
      <c r="AD73" s="20"/>
      <c r="AE73" s="30">
        <v>-4762121</v>
      </c>
      <c r="AF73" s="30">
        <v>2011731</v>
      </c>
      <c r="AG73" s="30">
        <v>25400</v>
      </c>
      <c r="AH73" s="30">
        <v>4690932</v>
      </c>
      <c r="AI73" s="20"/>
      <c r="AJ73" s="21">
        <v>7.41621605100562E-5</v>
      </c>
      <c r="AK73" s="21">
        <v>1.9436293984454098E-2</v>
      </c>
      <c r="AL73" s="21">
        <v>6.4062974106400402E-3</v>
      </c>
      <c r="AM73" s="20"/>
      <c r="AN73" s="30">
        <v>-9470903</v>
      </c>
      <c r="AO73" s="30">
        <v>-6531013</v>
      </c>
      <c r="AP73" s="30">
        <v>-13583963</v>
      </c>
      <c r="AQ73" s="30">
        <v>-15219047</v>
      </c>
      <c r="AR73" s="20"/>
      <c r="AS73" s="22">
        <v>-3.9662048990867303E-2</v>
      </c>
      <c r="AT73" s="22">
        <v>-3.0427072275015201E-2</v>
      </c>
      <c r="AU73" s="22">
        <v>-2.9431007099192399E-2</v>
      </c>
      <c r="AV73" s="20"/>
      <c r="AW73" s="34">
        <v>-3.7627003420966498</v>
      </c>
      <c r="AX73" s="34">
        <v>-3.0617786886723501</v>
      </c>
      <c r="AY73" s="34">
        <v>-3.8018910409336999</v>
      </c>
      <c r="AZ73" s="20"/>
      <c r="BA73" s="22">
        <v>-0.13974254711065401</v>
      </c>
      <c r="BB73" s="22">
        <v>-0.101582879260241</v>
      </c>
      <c r="BC73" s="22">
        <v>-0.10017101908437299</v>
      </c>
      <c r="BD73" s="20"/>
      <c r="BE73" s="22">
        <v>-4.4383745183149602E-2</v>
      </c>
      <c r="BF73" s="22">
        <v>-3.9231868133174398E-2</v>
      </c>
      <c r="BG73" s="22">
        <v>-1.6507504031978901E-2</v>
      </c>
      <c r="BH73" s="20"/>
      <c r="BI73" s="22">
        <v>-3.2361780437822701E-2</v>
      </c>
      <c r="BJ73" s="22">
        <v>-2.33909245267932E-2</v>
      </c>
      <c r="BK73" s="22">
        <v>-3.2065085433205201E-2</v>
      </c>
      <c r="BL73" s="20"/>
      <c r="BM73" s="23">
        <v>0.81593818930741702</v>
      </c>
      <c r="BN73" s="23">
        <v>0.76875370444395197</v>
      </c>
      <c r="BO73" s="23">
        <v>1.0895001086810201</v>
      </c>
    </row>
    <row r="74" spans="2:67" x14ac:dyDescent="0.25">
      <c r="B74" t="s">
        <v>392</v>
      </c>
      <c r="C74" t="s">
        <v>193</v>
      </c>
      <c r="D74" s="18" t="s">
        <v>62</v>
      </c>
      <c r="E74" s="18" t="s">
        <v>654</v>
      </c>
      <c r="F74" s="19">
        <v>43921</v>
      </c>
      <c r="G74" s="20"/>
      <c r="H74" s="30">
        <v>113262867</v>
      </c>
      <c r="I74" s="30">
        <v>108380224</v>
      </c>
      <c r="J74" s="30">
        <v>497752106</v>
      </c>
      <c r="K74" s="30">
        <v>520941917</v>
      </c>
      <c r="L74" s="31"/>
      <c r="M74" s="30">
        <v>39229305</v>
      </c>
      <c r="N74" s="30">
        <v>34930466</v>
      </c>
      <c r="O74" s="30">
        <v>183503119</v>
      </c>
      <c r="P74" s="30">
        <v>163978962</v>
      </c>
      <c r="Q74" s="20"/>
      <c r="R74" s="21">
        <v>0.36866367171111097</v>
      </c>
      <c r="S74" s="21">
        <v>0.363593798060319</v>
      </c>
      <c r="T74" s="21">
        <v>0.30790878493833601</v>
      </c>
      <c r="U74" s="20"/>
      <c r="V74" s="30">
        <v>11069986</v>
      </c>
      <c r="W74" s="30">
        <v>10486495</v>
      </c>
      <c r="X74" s="30">
        <v>68512150</v>
      </c>
      <c r="Y74" s="30">
        <v>66161759</v>
      </c>
      <c r="Z74" s="20"/>
      <c r="AA74" s="21">
        <v>0.13764311426144599</v>
      </c>
      <c r="AB74" s="21">
        <v>0.137822819426656</v>
      </c>
      <c r="AC74" s="21">
        <v>0.127081991214509</v>
      </c>
      <c r="AD74" s="20"/>
      <c r="AE74" s="30">
        <v>19370706</v>
      </c>
      <c r="AF74" s="30">
        <v>18039267</v>
      </c>
      <c r="AG74" s="30">
        <v>101136416</v>
      </c>
      <c r="AH74" s="30">
        <v>90681942</v>
      </c>
      <c r="AI74" s="20"/>
      <c r="AJ74" s="21">
        <v>0.203186314594932</v>
      </c>
      <c r="AK74" s="21">
        <v>0.20249778996745599</v>
      </c>
      <c r="AL74" s="21">
        <v>0.17048715883313001</v>
      </c>
      <c r="AM74" s="20"/>
      <c r="AN74" s="30">
        <v>4867563</v>
      </c>
      <c r="AO74" s="30">
        <v>6510665</v>
      </c>
      <c r="AP74" s="30">
        <v>37799497</v>
      </c>
      <c r="AQ74" s="30">
        <v>42092058</v>
      </c>
      <c r="AR74" s="20"/>
      <c r="AS74" s="22">
        <v>7.8151165070157694E-2</v>
      </c>
      <c r="AT74" s="22">
        <v>8.2117639736970893E-2</v>
      </c>
      <c r="AU74" s="22">
        <v>8.0722157309064596E-2</v>
      </c>
      <c r="AV74" s="20"/>
      <c r="AW74" s="34">
        <v>332.81671508774201</v>
      </c>
      <c r="AX74" s="34">
        <v>347.283886706457</v>
      </c>
      <c r="AY74" s="34">
        <v>363.45909115252999</v>
      </c>
      <c r="AZ74" s="20"/>
      <c r="BA74" s="22">
        <v>0.23677488150686299</v>
      </c>
      <c r="BB74" s="22">
        <v>0.24524430744931999</v>
      </c>
      <c r="BC74" s="22">
        <v>0.27660338072979401</v>
      </c>
      <c r="BD74" s="20"/>
      <c r="BE74" s="22">
        <v>0.115762685745431</v>
      </c>
      <c r="BF74" s="22">
        <v>0.12023402904349501</v>
      </c>
      <c r="BG74" s="22">
        <v>0.132907488268975</v>
      </c>
      <c r="BH74" s="20"/>
      <c r="BI74" s="22">
        <v>7.0965575452864901E-2</v>
      </c>
      <c r="BJ74" s="22">
        <v>7.9484834100730997E-2</v>
      </c>
      <c r="BK74" s="22">
        <v>9.3617612044472498E-2</v>
      </c>
      <c r="BL74" s="20"/>
      <c r="BM74" s="23">
        <v>0.90805524638380997</v>
      </c>
      <c r="BN74" s="23">
        <v>0.96793861045261997</v>
      </c>
      <c r="BO74" s="23">
        <v>1.15975111623811</v>
      </c>
    </row>
    <row r="75" spans="2:67" x14ac:dyDescent="0.25">
      <c r="B75" t="s">
        <v>393</v>
      </c>
      <c r="C75" t="s">
        <v>194</v>
      </c>
      <c r="D75" s="18" t="s">
        <v>63</v>
      </c>
      <c r="E75" s="18" t="s">
        <v>662</v>
      </c>
      <c r="F75" s="19">
        <v>43921</v>
      </c>
      <c r="G75" s="20"/>
      <c r="H75" s="30">
        <v>37770935</v>
      </c>
      <c r="I75" s="30">
        <v>42919886</v>
      </c>
      <c r="J75" s="30">
        <v>180838325</v>
      </c>
      <c r="K75" s="30">
        <v>184148649</v>
      </c>
      <c r="L75" s="31"/>
      <c r="M75" s="30">
        <v>11868539</v>
      </c>
      <c r="N75" s="30">
        <v>14350702</v>
      </c>
      <c r="O75" s="30">
        <v>63845458</v>
      </c>
      <c r="P75" s="30">
        <v>64138191</v>
      </c>
      <c r="Q75" s="20"/>
      <c r="R75" s="21">
        <v>0.35305269499716802</v>
      </c>
      <c r="S75" s="21">
        <v>0.356624509087414</v>
      </c>
      <c r="T75" s="21">
        <v>0.34800458487006802</v>
      </c>
      <c r="U75" s="20"/>
      <c r="V75" s="30">
        <v>208115</v>
      </c>
      <c r="W75" s="30">
        <v>3248674</v>
      </c>
      <c r="X75" s="30">
        <v>14335987</v>
      </c>
      <c r="Y75" s="30">
        <v>23113521</v>
      </c>
      <c r="Z75" s="20"/>
      <c r="AA75" s="21">
        <v>7.9275159178796503E-2</v>
      </c>
      <c r="AB75" s="21">
        <v>9.3428681648074399E-2</v>
      </c>
      <c r="AC75" s="21">
        <v>0.131086095373175</v>
      </c>
      <c r="AD75" s="20"/>
      <c r="AE75" s="30">
        <v>3357564</v>
      </c>
      <c r="AF75" s="30">
        <v>506941</v>
      </c>
      <c r="AG75" s="30">
        <v>8560026</v>
      </c>
      <c r="AH75" s="30">
        <v>17007423</v>
      </c>
      <c r="AI75" s="20"/>
      <c r="AJ75" s="21">
        <v>4.7335242681510903E-2</v>
      </c>
      <c r="AK75" s="21">
        <v>3.0697815048370099E-2</v>
      </c>
      <c r="AL75" s="21">
        <v>0.10641047873548801</v>
      </c>
      <c r="AM75" s="20"/>
      <c r="AN75" s="30">
        <v>-568574</v>
      </c>
      <c r="AO75" s="30">
        <v>1982109</v>
      </c>
      <c r="AP75" s="30">
        <v>8057156</v>
      </c>
      <c r="AQ75" s="30">
        <v>15490910</v>
      </c>
      <c r="AR75" s="20"/>
      <c r="AS75" s="22">
        <v>4.4554471514784401E-2</v>
      </c>
      <c r="AT75" s="22">
        <v>5.7035294177840097E-2</v>
      </c>
      <c r="AU75" s="22">
        <v>9.1797688990773202E-2</v>
      </c>
      <c r="AV75" s="20"/>
      <c r="AW75" s="34">
        <v>18.793976005632398</v>
      </c>
      <c r="AX75" s="34">
        <v>24.743652926350499</v>
      </c>
      <c r="AY75" s="34">
        <v>38.877907106419997</v>
      </c>
      <c r="AZ75" s="20"/>
      <c r="BA75" s="22">
        <v>6.1371424997123503E-2</v>
      </c>
      <c r="BB75" s="22">
        <v>7.8158409614625293E-2</v>
      </c>
      <c r="BC75" s="22">
        <v>0.122841891490389</v>
      </c>
      <c r="BD75" s="20"/>
      <c r="BE75" s="22">
        <v>5.23726714643271E-2</v>
      </c>
      <c r="BF75" s="22">
        <v>7.6381777602364295E-2</v>
      </c>
      <c r="BG75" s="22">
        <v>0.15234599454270201</v>
      </c>
      <c r="BH75" s="20"/>
      <c r="BI75" s="22">
        <v>2.85359761194195E-2</v>
      </c>
      <c r="BJ75" s="22">
        <v>3.6981295296463899E-2</v>
      </c>
      <c r="BK75" s="22">
        <v>7.64741639803833E-2</v>
      </c>
      <c r="BL75" s="20"/>
      <c r="BM75" s="23">
        <v>0.64047389968345703</v>
      </c>
      <c r="BN75" s="23">
        <v>0.64839317179939804</v>
      </c>
      <c r="BO75" s="23">
        <v>0.83307286731269403</v>
      </c>
    </row>
    <row r="76" spans="2:67" x14ac:dyDescent="0.25">
      <c r="B76" t="s">
        <v>394</v>
      </c>
      <c r="C76" t="s">
        <v>195</v>
      </c>
      <c r="D76" s="18" t="s">
        <v>64</v>
      </c>
      <c r="E76" s="18" t="s">
        <v>660</v>
      </c>
      <c r="F76" s="19">
        <v>43921</v>
      </c>
      <c r="G76" s="20"/>
      <c r="H76" s="30">
        <v>150351965.40000001</v>
      </c>
      <c r="I76" s="30">
        <v>127647844.53</v>
      </c>
      <c r="J76" s="30">
        <v>593488114.14999998</v>
      </c>
      <c r="K76" s="30">
        <v>562849570.63999999</v>
      </c>
      <c r="L76" s="31"/>
      <c r="M76" s="30">
        <v>47527361.700000003</v>
      </c>
      <c r="N76" s="30">
        <v>39093203.82</v>
      </c>
      <c r="O76" s="30">
        <v>191304639.06</v>
      </c>
      <c r="P76" s="30">
        <v>179376204.55000001</v>
      </c>
      <c r="Q76" s="20"/>
      <c r="R76" s="21">
        <v>0.32233946139633202</v>
      </c>
      <c r="S76" s="21">
        <v>0.32038473981898302</v>
      </c>
      <c r="T76" s="21">
        <v>0.32452005654748101</v>
      </c>
      <c r="U76" s="20"/>
      <c r="V76" s="30">
        <v>24405599.399999999</v>
      </c>
      <c r="W76" s="30">
        <v>17941272.780000001</v>
      </c>
      <c r="X76" s="30">
        <v>100471857</v>
      </c>
      <c r="Y76" s="30">
        <v>87798761.819999993</v>
      </c>
      <c r="Z76" s="20"/>
      <c r="AA76" s="21">
        <v>0.16929042824049201</v>
      </c>
      <c r="AB76" s="21">
        <v>0.16469896052934899</v>
      </c>
      <c r="AC76" s="21">
        <v>0.159274947928643</v>
      </c>
      <c r="AD76" s="20"/>
      <c r="AE76" s="30">
        <v>33691203</v>
      </c>
      <c r="AF76" s="30">
        <v>25557221.16</v>
      </c>
      <c r="AG76" s="30">
        <v>136578697.97999999</v>
      </c>
      <c r="AH76" s="30">
        <v>118186605.25</v>
      </c>
      <c r="AI76" s="20"/>
      <c r="AJ76" s="21">
        <v>0.23012878391949901</v>
      </c>
      <c r="AK76" s="21">
        <v>0.225032092091278</v>
      </c>
      <c r="AL76" s="21">
        <v>0.21228869781538401</v>
      </c>
      <c r="AM76" s="20"/>
      <c r="AN76" s="30">
        <v>14974432.199999999</v>
      </c>
      <c r="AO76" s="30">
        <v>12302528.67</v>
      </c>
      <c r="AP76" s="30">
        <v>63474594.25</v>
      </c>
      <c r="AQ76" s="30">
        <v>56449468.329999998</v>
      </c>
      <c r="AR76" s="20"/>
      <c r="AS76" s="22">
        <v>0.107276992633997</v>
      </c>
      <c r="AT76" s="22">
        <v>0.10698537853008</v>
      </c>
      <c r="AU76" s="22">
        <v>0.10108535605788301</v>
      </c>
      <c r="AV76" s="20"/>
      <c r="AW76" s="34">
        <v>516.05361178889905</v>
      </c>
      <c r="AX76" s="34">
        <v>494.330818861723</v>
      </c>
      <c r="AY76" s="34">
        <v>445.29816016275402</v>
      </c>
      <c r="AZ76" s="20"/>
      <c r="BA76" s="22">
        <v>0.12982837815114201</v>
      </c>
      <c r="BB76" s="22">
        <v>0.12993832112231801</v>
      </c>
      <c r="BC76" s="22">
        <v>0.129980487138673</v>
      </c>
      <c r="BD76" s="20"/>
      <c r="BE76" s="22">
        <v>0.10451422788246401</v>
      </c>
      <c r="BF76" s="22">
        <v>0.102417940148152</v>
      </c>
      <c r="BG76" s="22">
        <v>0.107180219824222</v>
      </c>
      <c r="BH76" s="20"/>
      <c r="BI76" s="22">
        <v>6.4017724174627796E-2</v>
      </c>
      <c r="BJ76" s="22">
        <v>6.7877962196143907E-2</v>
      </c>
      <c r="BK76" s="22">
        <v>6.6671383425273206E-2</v>
      </c>
      <c r="BL76" s="20"/>
      <c r="BM76" s="23">
        <v>0.59675166690340098</v>
      </c>
      <c r="BN76" s="23">
        <v>0.63446017697606305</v>
      </c>
      <c r="BO76" s="23">
        <v>0.65955531073359497</v>
      </c>
    </row>
    <row r="77" spans="2:67" x14ac:dyDescent="0.25">
      <c r="B77" t="s">
        <v>395</v>
      </c>
      <c r="C77" t="s">
        <v>196</v>
      </c>
      <c r="D77" s="18" t="s">
        <v>65</v>
      </c>
      <c r="E77" s="18" t="s">
        <v>654</v>
      </c>
      <c r="F77" s="19">
        <v>43921</v>
      </c>
      <c r="G77" s="20"/>
      <c r="H77" s="30">
        <v>2526489856.8000002</v>
      </c>
      <c r="I77" s="30">
        <v>2294451905.46</v>
      </c>
      <c r="J77" s="30">
        <v>9951842788.4640007</v>
      </c>
      <c r="K77" s="30">
        <v>9144054542.2080002</v>
      </c>
      <c r="L77" s="31"/>
      <c r="M77" s="30"/>
      <c r="N77" s="30"/>
      <c r="O77" s="30"/>
      <c r="P77" s="30"/>
      <c r="Q77" s="20"/>
      <c r="R77" s="21"/>
      <c r="S77" s="21"/>
      <c r="T77" s="21"/>
      <c r="U77" s="20"/>
      <c r="V77" s="30">
        <v>529569686.10000002</v>
      </c>
      <c r="W77" s="30">
        <v>423904286.19</v>
      </c>
      <c r="X77" s="30">
        <v>2385828849.9920001</v>
      </c>
      <c r="Y77" s="30">
        <v>1736242788.24</v>
      </c>
      <c r="Z77" s="20"/>
      <c r="AA77" s="21">
        <v>0.23973739343608</v>
      </c>
      <c r="AB77" s="21">
        <v>0.234589427286992</v>
      </c>
      <c r="AC77" s="21">
        <v>0.20093853240658099</v>
      </c>
      <c r="AD77" s="20"/>
      <c r="AE77" s="30">
        <v>718238730.29999995</v>
      </c>
      <c r="AF77" s="30">
        <v>586101783.14999998</v>
      </c>
      <c r="AG77" s="30">
        <v>3118445881.8319998</v>
      </c>
      <c r="AH77" s="30">
        <v>2397565800.3200002</v>
      </c>
      <c r="AI77" s="20"/>
      <c r="AJ77" s="21">
        <v>0.31335361180041199</v>
      </c>
      <c r="AK77" s="21">
        <v>0.30723959839961001</v>
      </c>
      <c r="AL77" s="21">
        <v>0.272102033033152</v>
      </c>
      <c r="AM77" s="20"/>
      <c r="AN77" s="30">
        <v>175765508.09999999</v>
      </c>
      <c r="AO77" s="30">
        <v>139182784.77000001</v>
      </c>
      <c r="AP77" s="30">
        <v>1238462696.03</v>
      </c>
      <c r="AQ77" s="30">
        <v>841039599.86000001</v>
      </c>
      <c r="AR77" s="20"/>
      <c r="AS77" s="22">
        <v>0.167056504030479</v>
      </c>
      <c r="AT77" s="22">
        <v>0.166222362705157</v>
      </c>
      <c r="AU77" s="22">
        <v>0.13755586826577201</v>
      </c>
      <c r="AV77" s="20"/>
      <c r="AW77" s="34">
        <v>18.524518373626101</v>
      </c>
      <c r="AX77" s="34">
        <v>19.311828489910098</v>
      </c>
      <c r="AY77" s="34">
        <v>14.547438130539399</v>
      </c>
      <c r="AZ77" s="20"/>
      <c r="BA77" s="22">
        <v>0.22577018501964599</v>
      </c>
      <c r="BB77" s="22">
        <v>0.211707640398236</v>
      </c>
      <c r="BC77" s="22">
        <v>0.20641054428153399</v>
      </c>
      <c r="BD77" s="20"/>
      <c r="BE77" s="22">
        <v>0.12322061277795</v>
      </c>
      <c r="BF77" s="22">
        <v>0.115779400153551</v>
      </c>
      <c r="BG77" s="22">
        <v>0.1186654840548</v>
      </c>
      <c r="BH77" s="20"/>
      <c r="BI77" s="22">
        <v>7.7500935200296203E-2</v>
      </c>
      <c r="BJ77" s="22">
        <v>7.2868586058029899E-2</v>
      </c>
      <c r="BK77" s="22">
        <v>6.0849625402770502E-2</v>
      </c>
      <c r="BL77" s="20"/>
      <c r="BM77" s="23">
        <v>0.46392048995721802</v>
      </c>
      <c r="BN77" s="23">
        <v>0.438380160599536</v>
      </c>
      <c r="BO77" s="23">
        <v>0.44236299163321702</v>
      </c>
    </row>
    <row r="78" spans="2:67" x14ac:dyDescent="0.25">
      <c r="B78" t="s">
        <v>396</v>
      </c>
      <c r="C78" t="s">
        <v>197</v>
      </c>
      <c r="D78" s="18" t="s">
        <v>66</v>
      </c>
      <c r="E78" s="18" t="s">
        <v>654</v>
      </c>
      <c r="F78" s="19">
        <v>43921</v>
      </c>
      <c r="G78" s="20"/>
      <c r="H78" s="30">
        <v>648186771</v>
      </c>
      <c r="I78" s="30">
        <v>655758187</v>
      </c>
      <c r="J78" s="30">
        <v>2617004907</v>
      </c>
      <c r="K78" s="30">
        <v>2515761606</v>
      </c>
      <c r="L78" s="31"/>
      <c r="M78" s="30"/>
      <c r="N78" s="30"/>
      <c r="O78" s="30"/>
      <c r="P78" s="30"/>
      <c r="Q78" s="20"/>
      <c r="R78" s="21"/>
      <c r="S78" s="21"/>
      <c r="T78" s="21"/>
      <c r="U78" s="20"/>
      <c r="V78" s="30">
        <v>134083955</v>
      </c>
      <c r="W78" s="30">
        <v>286480062</v>
      </c>
      <c r="X78" s="30">
        <v>385498929</v>
      </c>
      <c r="Y78" s="30">
        <v>823961616</v>
      </c>
      <c r="Z78" s="20"/>
      <c r="AA78" s="21">
        <v>0.14730539020732999</v>
      </c>
      <c r="AB78" s="21">
        <v>0.20494547302223501</v>
      </c>
      <c r="AC78" s="21">
        <v>0.27963249126653</v>
      </c>
      <c r="AD78" s="20"/>
      <c r="AE78" s="30">
        <v>195342184</v>
      </c>
      <c r="AF78" s="30">
        <v>344391971</v>
      </c>
      <c r="AG78" s="30">
        <v>625472636</v>
      </c>
      <c r="AH78" s="30">
        <v>1059887571</v>
      </c>
      <c r="AI78" s="20"/>
      <c r="AJ78" s="21">
        <v>0.23900323393638201</v>
      </c>
      <c r="AK78" s="21">
        <v>0.29510379111976398</v>
      </c>
      <c r="AL78" s="21">
        <v>0.36890847453090803</v>
      </c>
      <c r="AM78" s="20"/>
      <c r="AN78" s="30">
        <v>70992658</v>
      </c>
      <c r="AO78" s="30">
        <v>174541028</v>
      </c>
      <c r="AP78" s="30">
        <v>192605235</v>
      </c>
      <c r="AQ78" s="30">
        <v>466121673</v>
      </c>
      <c r="AR78" s="20"/>
      <c r="AS78" s="22">
        <v>7.8867678638271196E-2</v>
      </c>
      <c r="AT78" s="22">
        <v>0.12043590244633399</v>
      </c>
      <c r="AU78" s="22">
        <v>0.17128050514555099</v>
      </c>
      <c r="AV78" s="20"/>
      <c r="AW78" s="34">
        <v>2.7751127429364701</v>
      </c>
      <c r="AX78" s="34">
        <v>4.2524111253951604</v>
      </c>
      <c r="AY78" s="34">
        <v>5.9386031945687101</v>
      </c>
      <c r="AZ78" s="20"/>
      <c r="BA78" s="22">
        <v>5.4326160130876801E-2</v>
      </c>
      <c r="BB78" s="22">
        <v>8.5183711359131803E-2</v>
      </c>
      <c r="BC78" s="22">
        <v>0.11066634931427</v>
      </c>
      <c r="BD78" s="20"/>
      <c r="BE78" s="22">
        <v>4.0546081889479002E-2</v>
      </c>
      <c r="BF78" s="22">
        <v>5.9539120975459797E-2</v>
      </c>
      <c r="BG78" s="22">
        <v>9.0676608983485493E-2</v>
      </c>
      <c r="BH78" s="20"/>
      <c r="BI78" s="22">
        <v>2.3692239183474201E-2</v>
      </c>
      <c r="BJ78" s="22">
        <v>4.0225718263100098E-2</v>
      </c>
      <c r="BK78" s="22">
        <v>5.51344344643439E-2</v>
      </c>
      <c r="BL78" s="20"/>
      <c r="BM78" s="23">
        <v>0.30040492623265902</v>
      </c>
      <c r="BN78" s="23">
        <v>0.33400105322425599</v>
      </c>
      <c r="BO78" s="23">
        <v>0.32189556200546598</v>
      </c>
    </row>
    <row r="79" spans="2:67" x14ac:dyDescent="0.25">
      <c r="B79" t="s">
        <v>397</v>
      </c>
      <c r="C79" t="s">
        <v>198</v>
      </c>
      <c r="D79" s="18" t="s">
        <v>67</v>
      </c>
      <c r="E79" s="18" t="s">
        <v>654</v>
      </c>
      <c r="F79" s="19">
        <v>43921</v>
      </c>
      <c r="G79" s="20"/>
      <c r="H79" s="30">
        <v>358367502</v>
      </c>
      <c r="I79" s="30">
        <v>323697332</v>
      </c>
      <c r="J79" s="30">
        <v>1443258212</v>
      </c>
      <c r="K79" s="30">
        <v>1276142909</v>
      </c>
      <c r="L79" s="31"/>
      <c r="M79" s="30"/>
      <c r="N79" s="30"/>
      <c r="O79" s="30"/>
      <c r="P79" s="30"/>
      <c r="Q79" s="20"/>
      <c r="R79" s="21"/>
      <c r="S79" s="21"/>
      <c r="T79" s="21"/>
      <c r="U79" s="20"/>
      <c r="V79" s="30">
        <v>30588329</v>
      </c>
      <c r="W79" s="30">
        <v>33338077</v>
      </c>
      <c r="X79" s="30">
        <v>149543715</v>
      </c>
      <c r="Y79" s="30">
        <v>155424184</v>
      </c>
      <c r="Z79" s="20"/>
      <c r="AA79" s="21">
        <v>0.103615357083472</v>
      </c>
      <c r="AB79" s="21">
        <v>0.108117816181184</v>
      </c>
      <c r="AC79" s="21">
        <v>0.126905557842692</v>
      </c>
      <c r="AD79" s="20"/>
      <c r="AE79" s="30">
        <v>41849100</v>
      </c>
      <c r="AF79" s="30">
        <v>43110544</v>
      </c>
      <c r="AG79" s="30">
        <v>191737599</v>
      </c>
      <c r="AH79" s="30">
        <v>192538519</v>
      </c>
      <c r="AI79" s="20"/>
      <c r="AJ79" s="21">
        <v>0.13285051656435801</v>
      </c>
      <c r="AK79" s="21">
        <v>0.137015960128338</v>
      </c>
      <c r="AL79" s="21">
        <v>0.15613233497628201</v>
      </c>
      <c r="AM79" s="20"/>
      <c r="AN79" s="30">
        <v>25274509</v>
      </c>
      <c r="AO79" s="30">
        <v>25149866</v>
      </c>
      <c r="AP79" s="30">
        <v>118901514</v>
      </c>
      <c r="AQ79" s="30">
        <v>119336829</v>
      </c>
      <c r="AR79" s="20"/>
      <c r="AS79" s="22">
        <v>8.2384164532268198E-2</v>
      </c>
      <c r="AT79" s="22">
        <v>8.4323481002502407E-2</v>
      </c>
      <c r="AU79" s="22">
        <v>9.7519120944925805E-2</v>
      </c>
      <c r="AV79" s="20"/>
      <c r="AW79" s="34">
        <v>103.325938711292</v>
      </c>
      <c r="AX79" s="34">
        <v>103.21762339596199</v>
      </c>
      <c r="AY79" s="34">
        <v>106.349534368026</v>
      </c>
      <c r="AZ79" s="20"/>
      <c r="BA79" s="22">
        <v>0.14314487785100899</v>
      </c>
      <c r="BB79" s="22">
        <v>0.147360665231245</v>
      </c>
      <c r="BC79" s="22">
        <v>0.16874434156343299</v>
      </c>
      <c r="BD79" s="20"/>
      <c r="BE79" s="22">
        <v>0.105058689193538</v>
      </c>
      <c r="BF79" s="22">
        <v>0.112855445435707</v>
      </c>
      <c r="BG79" s="22">
        <v>0.152188449283858</v>
      </c>
      <c r="BH79" s="20"/>
      <c r="BI79" s="22">
        <v>7.8648085189706798E-2</v>
      </c>
      <c r="BJ79" s="22">
        <v>8.1079532346484504E-2</v>
      </c>
      <c r="BK79" s="22">
        <v>9.5656474881543593E-2</v>
      </c>
      <c r="BL79" s="20"/>
      <c r="BM79" s="23">
        <v>0.95465051610608498</v>
      </c>
      <c r="BN79" s="23">
        <v>0.96152971132778497</v>
      </c>
      <c r="BO79" s="23">
        <v>0.98089968361819002</v>
      </c>
    </row>
    <row r="80" spans="2:67" x14ac:dyDescent="0.25">
      <c r="B80" t="s">
        <v>398</v>
      </c>
      <c r="C80" t="s">
        <v>199</v>
      </c>
      <c r="D80" s="18" t="s">
        <v>68</v>
      </c>
      <c r="E80" s="18" t="s">
        <v>654</v>
      </c>
      <c r="F80" s="19">
        <v>43921</v>
      </c>
      <c r="G80" s="20"/>
      <c r="H80" s="30">
        <v>371704583</v>
      </c>
      <c r="I80" s="30">
        <v>397042280</v>
      </c>
      <c r="J80" s="30">
        <v>1468781816</v>
      </c>
      <c r="K80" s="30">
        <v>1538796507</v>
      </c>
      <c r="L80" s="31"/>
      <c r="M80" s="30"/>
      <c r="N80" s="30"/>
      <c r="O80" s="30"/>
      <c r="P80" s="30"/>
      <c r="Q80" s="20"/>
      <c r="R80" s="21"/>
      <c r="S80" s="21"/>
      <c r="T80" s="21"/>
      <c r="U80" s="20"/>
      <c r="V80" s="30">
        <v>81248035</v>
      </c>
      <c r="W80" s="30">
        <v>232343329</v>
      </c>
      <c r="X80" s="30">
        <v>129823566</v>
      </c>
      <c r="Y80" s="30">
        <v>600376130</v>
      </c>
      <c r="Z80" s="20"/>
      <c r="AA80" s="21">
        <v>8.8388598351302805E-2</v>
      </c>
      <c r="AB80" s="21">
        <v>0.18801632503687901</v>
      </c>
      <c r="AC80" s="21">
        <v>0.31576159588177699</v>
      </c>
      <c r="AD80" s="20"/>
      <c r="AE80" s="30">
        <v>106344716</v>
      </c>
      <c r="AF80" s="30">
        <v>260162235</v>
      </c>
      <c r="AG80" s="30">
        <v>234557480</v>
      </c>
      <c r="AH80" s="30">
        <v>717778335</v>
      </c>
      <c r="AI80" s="20"/>
      <c r="AJ80" s="21">
        <v>0.15969525047563399</v>
      </c>
      <c r="AK80" s="21">
        <v>0.259935698330228</v>
      </c>
      <c r="AL80" s="21">
        <v>0.39524925008183298</v>
      </c>
      <c r="AM80" s="20"/>
      <c r="AN80" s="30">
        <v>62420804</v>
      </c>
      <c r="AO80" s="30">
        <v>160122424</v>
      </c>
      <c r="AP80" s="30">
        <v>98641542</v>
      </c>
      <c r="AQ80" s="30">
        <v>400800499</v>
      </c>
      <c r="AR80" s="20"/>
      <c r="AS80" s="22">
        <v>7.0068180909438504E-2</v>
      </c>
      <c r="AT80" s="22">
        <v>0.13474562191870099</v>
      </c>
      <c r="AU80" s="22">
        <v>0.214778000910301</v>
      </c>
      <c r="AV80" s="20"/>
      <c r="AW80" s="34">
        <v>12.0268829111883</v>
      </c>
      <c r="AX80" s="34">
        <v>23.939165709598502</v>
      </c>
      <c r="AY80" s="34">
        <v>37.678456723573603</v>
      </c>
      <c r="AZ80" s="20"/>
      <c r="BA80" s="22">
        <v>5.0077313443252898E-2</v>
      </c>
      <c r="BB80" s="22">
        <v>0.10138934826551101</v>
      </c>
      <c r="BC80" s="22">
        <v>0.15964120752396399</v>
      </c>
      <c r="BD80" s="20"/>
      <c r="BE80" s="22">
        <v>2.9253518425503E-2</v>
      </c>
      <c r="BF80" s="22">
        <v>6.6239017752086501E-2</v>
      </c>
      <c r="BG80" s="22">
        <v>0.117588451861375</v>
      </c>
      <c r="BH80" s="20"/>
      <c r="BI80" s="22">
        <v>2.8084774778180902E-2</v>
      </c>
      <c r="BJ80" s="22">
        <v>5.6123475590720798E-2</v>
      </c>
      <c r="BK80" s="22">
        <v>8.6722664590197396E-2</v>
      </c>
      <c r="BL80" s="20"/>
      <c r="BM80" s="23">
        <v>0.40082066372588099</v>
      </c>
      <c r="BN80" s="23">
        <v>0.41651427921397</v>
      </c>
      <c r="BO80" s="23">
        <v>0.40377815336114498</v>
      </c>
    </row>
    <row r="81" spans="2:67" x14ac:dyDescent="0.25">
      <c r="B81" t="s">
        <v>399</v>
      </c>
      <c r="C81" t="s">
        <v>200</v>
      </c>
      <c r="D81" s="18" t="s">
        <v>69</v>
      </c>
      <c r="E81" s="18" t="s">
        <v>654</v>
      </c>
      <c r="F81" s="19">
        <v>43921</v>
      </c>
      <c r="G81" s="20"/>
      <c r="H81" s="30">
        <v>1993530</v>
      </c>
      <c r="I81" s="30">
        <v>1785921</v>
      </c>
      <c r="J81" s="30">
        <v>7042828</v>
      </c>
      <c r="K81" s="30">
        <v>6373514</v>
      </c>
      <c r="L81" s="31"/>
      <c r="M81" s="30">
        <v>337124</v>
      </c>
      <c r="N81" s="30">
        <v>288304</v>
      </c>
      <c r="O81" s="30">
        <v>1516555</v>
      </c>
      <c r="P81" s="30">
        <v>1363122</v>
      </c>
      <c r="Q81" s="20"/>
      <c r="R81" s="21">
        <v>0.215333243975183</v>
      </c>
      <c r="S81" s="21">
        <v>0.214731232459308</v>
      </c>
      <c r="T81" s="21">
        <v>0.21014551386906499</v>
      </c>
      <c r="U81" s="20"/>
      <c r="V81" s="30">
        <v>168157</v>
      </c>
      <c r="W81" s="30">
        <v>143148</v>
      </c>
      <c r="X81" s="30">
        <v>1066186</v>
      </c>
      <c r="Y81" s="30">
        <v>948104</v>
      </c>
      <c r="Z81" s="20"/>
      <c r="AA81" s="21">
        <v>0.15138606253051001</v>
      </c>
      <c r="AB81" s="21">
        <v>0.15232533149261099</v>
      </c>
      <c r="AC81" s="21">
        <v>0.15356418068244199</v>
      </c>
      <c r="AD81" s="20"/>
      <c r="AE81" s="30">
        <v>239112</v>
      </c>
      <c r="AF81" s="30">
        <v>210042</v>
      </c>
      <c r="AG81" s="30">
        <v>1341405</v>
      </c>
      <c r="AH81" s="30">
        <v>1216340</v>
      </c>
      <c r="AI81" s="20"/>
      <c r="AJ81" s="21">
        <v>0.19046397271100399</v>
      </c>
      <c r="AK81" s="21">
        <v>0.191996042848041</v>
      </c>
      <c r="AL81" s="21">
        <v>0.19578782054741201</v>
      </c>
      <c r="AM81" s="20"/>
      <c r="AN81" s="30">
        <v>134408</v>
      </c>
      <c r="AO81" s="30">
        <v>101362</v>
      </c>
      <c r="AP81" s="30">
        <v>781812</v>
      </c>
      <c r="AQ81" s="30">
        <v>703817</v>
      </c>
      <c r="AR81" s="20"/>
      <c r="AS81" s="22">
        <v>0.111008248391154</v>
      </c>
      <c r="AT81" s="22">
        <v>0.109545283040643</v>
      </c>
      <c r="AU81" s="22">
        <v>0.11577471811338901</v>
      </c>
      <c r="AV81" s="20"/>
      <c r="AW81" s="34">
        <v>269.590344827622</v>
      </c>
      <c r="AX81" s="34">
        <v>258.19517241371801</v>
      </c>
      <c r="AY81" s="34">
        <v>255.577241379302</v>
      </c>
      <c r="AZ81" s="20"/>
      <c r="BA81" s="22">
        <v>0.14897160579610499</v>
      </c>
      <c r="BB81" s="22">
        <v>0.14495403288834499</v>
      </c>
      <c r="BC81" s="22">
        <v>0.15957006716184</v>
      </c>
      <c r="BD81" s="20"/>
      <c r="BE81" s="22">
        <v>0.14922948490901</v>
      </c>
      <c r="BF81" s="22">
        <v>0.14739494589157401</v>
      </c>
      <c r="BG81" s="22">
        <v>0.15655244062378201</v>
      </c>
      <c r="BH81" s="20"/>
      <c r="BI81" s="22">
        <v>9.5758894122991503E-2</v>
      </c>
      <c r="BJ81" s="22">
        <v>9.5315770740853595E-2</v>
      </c>
      <c r="BK81" s="22">
        <v>0.110368807358609</v>
      </c>
      <c r="BL81" s="20"/>
      <c r="BM81" s="23">
        <v>0.86262863805950496</v>
      </c>
      <c r="BN81" s="23">
        <v>0.87010383373126399</v>
      </c>
      <c r="BO81" s="23">
        <v>0.95330663859203901</v>
      </c>
    </row>
    <row r="82" spans="2:67" x14ac:dyDescent="0.25">
      <c r="B82" t="s">
        <v>400</v>
      </c>
      <c r="C82" t="s">
        <v>201</v>
      </c>
      <c r="D82" s="18" t="s">
        <v>70</v>
      </c>
      <c r="E82" s="18" t="s">
        <v>654</v>
      </c>
      <c r="F82" s="19">
        <v>43921</v>
      </c>
      <c r="G82" s="20"/>
      <c r="H82" s="30">
        <v>5743838.0999999996</v>
      </c>
      <c r="I82" s="30">
        <v>7823680.8300000001</v>
      </c>
      <c r="J82" s="30">
        <v>15850096.02</v>
      </c>
      <c r="K82" s="30">
        <v>19306894.59</v>
      </c>
      <c r="L82" s="31"/>
      <c r="M82" s="30">
        <v>1690907.4</v>
      </c>
      <c r="N82" s="30">
        <v>2174720.37</v>
      </c>
      <c r="O82" s="30">
        <v>6673569.3600000003</v>
      </c>
      <c r="P82" s="30">
        <v>7427001.9400000004</v>
      </c>
      <c r="Q82" s="20"/>
      <c r="R82" s="21">
        <v>0.42104283479275201</v>
      </c>
      <c r="S82" s="21">
        <v>0.397608609007439</v>
      </c>
      <c r="T82" s="21">
        <v>0.47444837138231399</v>
      </c>
      <c r="U82" s="20"/>
      <c r="V82" s="30">
        <v>1269450</v>
      </c>
      <c r="W82" s="30">
        <v>1768790.73</v>
      </c>
      <c r="X82" s="30">
        <v>4380680.3</v>
      </c>
      <c r="Y82" s="30">
        <v>5650254.5700000003</v>
      </c>
      <c r="Z82" s="20"/>
      <c r="AA82" s="21">
        <v>0.27638194080791401</v>
      </c>
      <c r="AB82" s="21">
        <v>0.27210043842147602</v>
      </c>
      <c r="AC82" s="21">
        <v>0.35447511701204298</v>
      </c>
      <c r="AD82" s="20"/>
      <c r="AE82" s="30">
        <v>2103901.7999999998</v>
      </c>
      <c r="AF82" s="30">
        <v>2592909.63</v>
      </c>
      <c r="AG82" s="30">
        <v>7214296.5</v>
      </c>
      <c r="AH82" s="30">
        <v>8520537.5099999998</v>
      </c>
      <c r="AI82" s="20"/>
      <c r="AJ82" s="21">
        <v>0.45515790509409298</v>
      </c>
      <c r="AK82" s="21">
        <v>0.42841769629332699</v>
      </c>
      <c r="AL82" s="21">
        <v>0.53610660043952496</v>
      </c>
      <c r="AM82" s="20"/>
      <c r="AN82" s="30">
        <v>276740.09999999998</v>
      </c>
      <c r="AO82" s="30">
        <v>1169431.53</v>
      </c>
      <c r="AP82" s="30">
        <v>1512889.26</v>
      </c>
      <c r="AQ82" s="30">
        <v>2715533.05</v>
      </c>
      <c r="AR82" s="20"/>
      <c r="AS82" s="22">
        <v>9.5449848259013398E-2</v>
      </c>
      <c r="AT82" s="22">
        <v>0.13507373455562599</v>
      </c>
      <c r="AU82" s="22">
        <v>0.160569299837516</v>
      </c>
      <c r="AV82" s="20"/>
      <c r="AW82" s="34">
        <v>34.5705971841817</v>
      </c>
      <c r="AX82" s="34">
        <v>57.664165001129703</v>
      </c>
      <c r="AY82" s="34">
        <v>53.445754419895799</v>
      </c>
      <c r="AZ82" s="20"/>
      <c r="BA82" s="22">
        <v>2.49092188915165E-2</v>
      </c>
      <c r="BB82" s="22">
        <v>4.4477022325954699E-2</v>
      </c>
      <c r="BC82" s="22">
        <v>4.5666536905046101E-2</v>
      </c>
      <c r="BD82" s="20"/>
      <c r="BE82" s="22">
        <v>3.5433997756517802E-2</v>
      </c>
      <c r="BF82" s="22">
        <v>4.3034199438479803E-2</v>
      </c>
      <c r="BG82" s="22">
        <v>4.6420557650635602E-2</v>
      </c>
      <c r="BH82" s="20"/>
      <c r="BI82" s="22">
        <v>1.3481736213361699E-2</v>
      </c>
      <c r="BJ82" s="22">
        <v>2.6919899596505301E-2</v>
      </c>
      <c r="BK82" s="22">
        <v>2.5585996955851401E-2</v>
      </c>
      <c r="BL82" s="20"/>
      <c r="BM82" s="23">
        <v>0.14124418696587801</v>
      </c>
      <c r="BN82" s="23">
        <v>0.199297810821918</v>
      </c>
      <c r="BO82" s="23">
        <v>0.159345509893456</v>
      </c>
    </row>
    <row r="83" spans="2:67" x14ac:dyDescent="0.25">
      <c r="B83" t="s">
        <v>401</v>
      </c>
      <c r="C83" t="s">
        <v>202</v>
      </c>
      <c r="D83" s="18" t="s">
        <v>71</v>
      </c>
      <c r="E83" s="18" t="s">
        <v>654</v>
      </c>
      <c r="F83" s="19">
        <v>43921</v>
      </c>
      <c r="G83" s="20"/>
      <c r="H83" s="30">
        <v>283741539.89999998</v>
      </c>
      <c r="I83" s="30">
        <v>234177812.52000001</v>
      </c>
      <c r="J83" s="30">
        <v>1132988770.1400001</v>
      </c>
      <c r="K83" s="30">
        <v>932173369.15999997</v>
      </c>
      <c r="L83" s="31"/>
      <c r="M83" s="30">
        <v>56832430.200000003</v>
      </c>
      <c r="N83" s="30">
        <v>46540241.880000003</v>
      </c>
      <c r="O83" s="30">
        <v>317376361.10000002</v>
      </c>
      <c r="P83" s="30">
        <v>192578709.94</v>
      </c>
      <c r="Q83" s="20"/>
      <c r="R83" s="21">
        <v>0.28012313048850002</v>
      </c>
      <c r="S83" s="21">
        <v>0.28347139372228403</v>
      </c>
      <c r="T83" s="21">
        <v>0.211312510978023</v>
      </c>
      <c r="U83" s="20"/>
      <c r="V83" s="30">
        <v>48447289.799999997</v>
      </c>
      <c r="W83" s="30">
        <v>41796450.030000001</v>
      </c>
      <c r="X83" s="30">
        <v>147967332.02000001</v>
      </c>
      <c r="Y83" s="30">
        <v>113302788.59</v>
      </c>
      <c r="Z83" s="20"/>
      <c r="AA83" s="21">
        <v>0.130599116178055</v>
      </c>
      <c r="AB83" s="21">
        <v>0.130416188818053</v>
      </c>
      <c r="AC83" s="21">
        <v>0.119057850099198</v>
      </c>
      <c r="AD83" s="20"/>
      <c r="AE83" s="30">
        <v>84218698.200000003</v>
      </c>
      <c r="AF83" s="30">
        <v>64992332.159999996</v>
      </c>
      <c r="AG83" s="30">
        <v>277651670.94</v>
      </c>
      <c r="AH83" s="30">
        <v>209489337.00999999</v>
      </c>
      <c r="AI83" s="20"/>
      <c r="AJ83" s="21">
        <v>0.24506127356027699</v>
      </c>
      <c r="AK83" s="21">
        <v>0.238511010453512</v>
      </c>
      <c r="AL83" s="21">
        <v>0.22481055378506401</v>
      </c>
      <c r="AM83" s="20"/>
      <c r="AN83" s="30">
        <v>21698285.699999999</v>
      </c>
      <c r="AO83" s="30">
        <v>29231701.710000001</v>
      </c>
      <c r="AP83" s="30">
        <v>75040396.620000005</v>
      </c>
      <c r="AQ83" s="30">
        <v>76364777.870000005</v>
      </c>
      <c r="AR83" s="20"/>
      <c r="AS83" s="22">
        <v>6.9815168062268604E-2</v>
      </c>
      <c r="AT83" s="22">
        <v>8.1624079712055403E-2</v>
      </c>
      <c r="AU83" s="22">
        <v>8.7213478282647E-2</v>
      </c>
      <c r="AV83" s="20"/>
      <c r="AW83" s="34">
        <v>71.242476173560107</v>
      </c>
      <c r="AX83" s="34">
        <v>78.344494791817894</v>
      </c>
      <c r="AY83" s="34">
        <v>67.753355381428307</v>
      </c>
      <c r="AZ83" s="20"/>
      <c r="BA83" s="22">
        <v>4.8658310623068197E-2</v>
      </c>
      <c r="BB83" s="22">
        <v>5.76137746472523E-2</v>
      </c>
      <c r="BC83" s="22">
        <v>5.61082920479384E-2</v>
      </c>
      <c r="BD83" s="20"/>
      <c r="BE83" s="22">
        <v>4.5442950138385597E-2</v>
      </c>
      <c r="BF83" s="22">
        <v>4.6085149195132499E-2</v>
      </c>
      <c r="BG83" s="22">
        <v>3.74580206889732E-2</v>
      </c>
      <c r="BH83" s="20"/>
      <c r="BI83" s="22">
        <v>2.67123944591003E-2</v>
      </c>
      <c r="BJ83" s="22">
        <v>3.3843816191947602E-2</v>
      </c>
      <c r="BK83" s="22">
        <v>3.2119976804497102E-2</v>
      </c>
      <c r="BL83" s="20"/>
      <c r="BM83" s="23">
        <v>0.38261591571745202</v>
      </c>
      <c r="BN83" s="23">
        <v>0.41463029428768999</v>
      </c>
      <c r="BO83" s="23">
        <v>0.368291431977468</v>
      </c>
    </row>
    <row r="84" spans="2:67" x14ac:dyDescent="0.25">
      <c r="B84" t="s">
        <v>402</v>
      </c>
      <c r="C84" t="s">
        <v>203</v>
      </c>
      <c r="D84" s="18" t="s">
        <v>72</v>
      </c>
      <c r="E84" s="18" t="s">
        <v>657</v>
      </c>
      <c r="F84" s="19">
        <v>43921</v>
      </c>
      <c r="G84" s="20"/>
      <c r="H84" s="30">
        <v>82972671</v>
      </c>
      <c r="I84" s="30">
        <v>80451882</v>
      </c>
      <c r="J84" s="30">
        <v>266606797</v>
      </c>
      <c r="K84" s="30">
        <v>266114022</v>
      </c>
      <c r="L84" s="31"/>
      <c r="M84" s="30">
        <v>21542592</v>
      </c>
      <c r="N84" s="30">
        <v>21844780</v>
      </c>
      <c r="O84" s="30">
        <v>40058190</v>
      </c>
      <c r="P84" s="30">
        <v>55336270</v>
      </c>
      <c r="Q84" s="20"/>
      <c r="R84" s="21">
        <v>0.15025194575224299</v>
      </c>
      <c r="S84" s="21">
        <v>0.15283042939569</v>
      </c>
      <c r="T84" s="21">
        <v>0.21109768558875699</v>
      </c>
      <c r="U84" s="20"/>
      <c r="V84" s="30">
        <v>2433746</v>
      </c>
      <c r="W84" s="30">
        <v>13084758</v>
      </c>
      <c r="X84" s="30">
        <v>-4159077</v>
      </c>
      <c r="Y84" s="30">
        <v>19628370</v>
      </c>
      <c r="Z84" s="20"/>
      <c r="AA84" s="21">
        <v>-1.5600041134730401E-2</v>
      </c>
      <c r="AB84" s="21">
        <v>2.4582654148034601E-2</v>
      </c>
      <c r="AC84" s="21">
        <v>8.1735575852508194E-2</v>
      </c>
      <c r="AD84" s="20"/>
      <c r="AE84" s="30">
        <v>10955059</v>
      </c>
      <c r="AF84" s="30">
        <v>19593839</v>
      </c>
      <c r="AG84" s="30">
        <v>28669782</v>
      </c>
      <c r="AH84" s="30">
        <v>45979942</v>
      </c>
      <c r="AI84" s="20"/>
      <c r="AJ84" s="21">
        <v>0.10753582550256401</v>
      </c>
      <c r="AK84" s="21">
        <v>0.14127428515639601</v>
      </c>
      <c r="AL84" s="21">
        <v>0.173932752668334</v>
      </c>
      <c r="AM84" s="20"/>
      <c r="AN84" s="30">
        <v>-10856618</v>
      </c>
      <c r="AO84" s="30">
        <v>8039991</v>
      </c>
      <c r="AP84" s="30">
        <v>-46603724</v>
      </c>
      <c r="AQ84" s="30">
        <v>-17000561</v>
      </c>
      <c r="AR84" s="20"/>
      <c r="AS84" s="22">
        <v>-0.18176387303421501</v>
      </c>
      <c r="AT84" s="22">
        <v>-0.105747590383544</v>
      </c>
      <c r="AU84" s="22">
        <v>-8.8731224575458303E-2</v>
      </c>
      <c r="AV84" s="20"/>
      <c r="AW84" s="34">
        <v>-9.9263305149943299</v>
      </c>
      <c r="AX84" s="34">
        <v>-5.9014593148604</v>
      </c>
      <c r="AY84" s="34">
        <v>-6.0514940743814796</v>
      </c>
      <c r="AZ84" s="20"/>
      <c r="BA84" s="22">
        <v>-0.29721947514975899</v>
      </c>
      <c r="BB84" s="22">
        <v>-0.17359186658839501</v>
      </c>
      <c r="BC84" s="22">
        <v>-0.19871108465828</v>
      </c>
      <c r="BD84" s="20"/>
      <c r="BE84" s="22">
        <v>-5.9086939686221699E-3</v>
      </c>
      <c r="BF84" s="22">
        <v>9.5489436215666496E-3</v>
      </c>
      <c r="BG84" s="22">
        <v>3.5851870106671402E-2</v>
      </c>
      <c r="BH84" s="20"/>
      <c r="BI84" s="22">
        <v>-6.8648996927440795E-2</v>
      </c>
      <c r="BJ84" s="22">
        <v>-4.1549132901855003E-2</v>
      </c>
      <c r="BK84" s="22">
        <v>-3.8087705518664701E-2</v>
      </c>
      <c r="BL84" s="20"/>
      <c r="BM84" s="23">
        <v>0.37768229616494903</v>
      </c>
      <c r="BN84" s="23">
        <v>0.39290855471199398</v>
      </c>
      <c r="BO84" s="23">
        <v>0.42924805445818498</v>
      </c>
    </row>
    <row r="85" spans="2:67" x14ac:dyDescent="0.25">
      <c r="B85" t="s">
        <v>403</v>
      </c>
      <c r="C85" t="s">
        <v>204</v>
      </c>
      <c r="D85" s="18" t="s">
        <v>73</v>
      </c>
      <c r="E85" s="18" t="s">
        <v>660</v>
      </c>
      <c r="F85" s="19">
        <v>43921</v>
      </c>
      <c r="G85" s="20"/>
      <c r="H85" s="30">
        <v>10637747</v>
      </c>
      <c r="I85" s="30">
        <v>10382279</v>
      </c>
      <c r="J85" s="30">
        <v>42289054</v>
      </c>
      <c r="K85" s="30">
        <v>48684574</v>
      </c>
      <c r="L85" s="31"/>
      <c r="M85" s="30">
        <v>-83092</v>
      </c>
      <c r="N85" s="30">
        <v>233069</v>
      </c>
      <c r="O85" s="30">
        <v>-642892</v>
      </c>
      <c r="P85" s="30">
        <v>3964259</v>
      </c>
      <c r="Q85" s="20"/>
      <c r="R85" s="21">
        <v>-1.5202326351391101E-2</v>
      </c>
      <c r="S85" s="21">
        <v>-7.7730936399257201E-3</v>
      </c>
      <c r="T85" s="21">
        <v>0.10141962167996101</v>
      </c>
      <c r="U85" s="20"/>
      <c r="V85" s="30">
        <v>-1001526</v>
      </c>
      <c r="W85" s="30">
        <v>-927751</v>
      </c>
      <c r="X85" s="30">
        <v>-4464666</v>
      </c>
      <c r="Y85" s="30">
        <v>472540</v>
      </c>
      <c r="Z85" s="20"/>
      <c r="AA85" s="21">
        <v>-0.105574979284283</v>
      </c>
      <c r="AB85" s="21">
        <v>-0.104461489438399</v>
      </c>
      <c r="AC85" s="21">
        <v>3.8989328407515102E-2</v>
      </c>
      <c r="AD85" s="20"/>
      <c r="AE85" s="30">
        <v>-185674</v>
      </c>
      <c r="AF85" s="30">
        <v>-199191</v>
      </c>
      <c r="AG85" s="30">
        <v>-1174874</v>
      </c>
      <c r="AH85" s="30">
        <v>3300242</v>
      </c>
      <c r="AI85" s="20"/>
      <c r="AJ85" s="21">
        <v>-2.7781988218521299E-2</v>
      </c>
      <c r="AK85" s="21">
        <v>-2.82724153013987E-2</v>
      </c>
      <c r="AL85" s="21">
        <v>9.3603022292227306E-2</v>
      </c>
      <c r="AM85" s="20"/>
      <c r="AN85" s="30">
        <v>-1402894</v>
      </c>
      <c r="AO85" s="30">
        <v>410908</v>
      </c>
      <c r="AP85" s="30">
        <v>-5260823</v>
      </c>
      <c r="AQ85" s="30">
        <v>1753089</v>
      </c>
      <c r="AR85" s="20"/>
      <c r="AS85" s="22">
        <v>-0.124404272557149</v>
      </c>
      <c r="AT85" s="22">
        <v>-8.2007611722656304E-2</v>
      </c>
      <c r="AU85" s="22">
        <v>3.6138267794158303E-2</v>
      </c>
      <c r="AV85" s="20"/>
      <c r="AW85" s="34">
        <v>-46.314173225662699</v>
      </c>
      <c r="AX85" s="34">
        <v>-30.346188743948002</v>
      </c>
      <c r="AY85" s="34">
        <v>16.0997391361743</v>
      </c>
      <c r="AZ85" s="20"/>
      <c r="BA85" s="22">
        <v>-0.15441679569383299</v>
      </c>
      <c r="BB85" s="22">
        <v>-9.9621145765704605E-2</v>
      </c>
      <c r="BC85" s="22">
        <v>5.0978504111480999E-2</v>
      </c>
      <c r="BD85" s="20"/>
      <c r="BE85" s="22">
        <v>-7.0499655954772603E-2</v>
      </c>
      <c r="BF85" s="22">
        <v>-6.7055695643575705E-2</v>
      </c>
      <c r="BG85" s="22">
        <v>2.90947218516521E-2</v>
      </c>
      <c r="BH85" s="20"/>
      <c r="BI85" s="22">
        <v>-8.8292436533083704E-2</v>
      </c>
      <c r="BJ85" s="22">
        <v>-5.9190128830086897E-2</v>
      </c>
      <c r="BK85" s="22">
        <v>2.8439377164650101E-2</v>
      </c>
      <c r="BL85" s="20"/>
      <c r="BM85" s="23">
        <v>0.70972189876010805</v>
      </c>
      <c r="BN85" s="23">
        <v>0.72176384102385804</v>
      </c>
      <c r="BO85" s="23">
        <v>0.78696016440608196</v>
      </c>
    </row>
    <row r="86" spans="2:67" x14ac:dyDescent="0.25">
      <c r="B86" t="s">
        <v>404</v>
      </c>
      <c r="C86" t="s">
        <v>551</v>
      </c>
      <c r="D86" s="18" t="s">
        <v>74</v>
      </c>
      <c r="E86" s="18" t="s">
        <v>654</v>
      </c>
      <c r="F86" s="19">
        <v>43921</v>
      </c>
      <c r="G86" s="20"/>
      <c r="H86" s="30">
        <v>49281430</v>
      </c>
      <c r="I86" s="30">
        <v>48539951</v>
      </c>
      <c r="J86" s="30">
        <v>169934788</v>
      </c>
      <c r="K86" s="30">
        <v>163758396</v>
      </c>
      <c r="L86" s="31"/>
      <c r="M86" s="30"/>
      <c r="N86" s="30"/>
      <c r="O86" s="30"/>
      <c r="P86" s="30"/>
      <c r="Q86" s="20"/>
      <c r="R86" s="21"/>
      <c r="S86" s="21"/>
      <c r="T86" s="21"/>
      <c r="U86" s="20"/>
      <c r="V86" s="30">
        <v>20232408</v>
      </c>
      <c r="W86" s="30">
        <v>18275649</v>
      </c>
      <c r="X86" s="30">
        <v>50310079</v>
      </c>
      <c r="Y86" s="30">
        <v>48151066</v>
      </c>
      <c r="Z86" s="20"/>
      <c r="AA86" s="21">
        <v>0.29605520795448698</v>
      </c>
      <c r="AB86" s="21">
        <v>0.28578742437151999</v>
      </c>
      <c r="AC86" s="21">
        <v>0.29531663548492398</v>
      </c>
      <c r="AD86" s="20"/>
      <c r="AE86" s="30">
        <v>27146937</v>
      </c>
      <c r="AF86" s="30">
        <v>25126826</v>
      </c>
      <c r="AG86" s="30">
        <v>78328378</v>
      </c>
      <c r="AH86" s="30">
        <v>74159992</v>
      </c>
      <c r="AI86" s="20"/>
      <c r="AJ86" s="21">
        <v>0.46093197821232001</v>
      </c>
      <c r="AK86" s="21">
        <v>0.45101232106098899</v>
      </c>
      <c r="AL86" s="21">
        <v>0.45230070708494202</v>
      </c>
      <c r="AM86" s="20"/>
      <c r="AN86" s="30">
        <v>10533098</v>
      </c>
      <c r="AO86" s="30">
        <v>10947284</v>
      </c>
      <c r="AP86" s="30">
        <v>20093562</v>
      </c>
      <c r="AQ86" s="30">
        <v>20693852</v>
      </c>
      <c r="AR86" s="20"/>
      <c r="AS86" s="22">
        <v>0.122008943807305</v>
      </c>
      <c r="AT86" s="22">
        <v>0.12501577707196701</v>
      </c>
      <c r="AU86" s="22">
        <v>0.12450498457503301</v>
      </c>
      <c r="AV86" s="20"/>
      <c r="AW86" s="34">
        <v>0.75980165273176703</v>
      </c>
      <c r="AX86" s="34">
        <v>0.77546334613089096</v>
      </c>
      <c r="AY86" s="34">
        <v>0.72823837906435096</v>
      </c>
      <c r="AZ86" s="20"/>
      <c r="BA86" s="22">
        <v>5.6278900808247302E-2</v>
      </c>
      <c r="BB86" s="22">
        <v>5.8631499397524801E-2</v>
      </c>
      <c r="BC86" s="22">
        <v>5.4393509847868698E-2</v>
      </c>
      <c r="BD86" s="20"/>
      <c r="BE86" s="22">
        <v>4.6172391320942599E-2</v>
      </c>
      <c r="BF86" s="22">
        <v>4.5096019903358001E-2</v>
      </c>
      <c r="BG86" s="22">
        <v>4.4901355956972103E-2</v>
      </c>
      <c r="BH86" s="20"/>
      <c r="BI86" s="22">
        <v>2.46469335146321E-2</v>
      </c>
      <c r="BJ86" s="22">
        <v>2.55328653720426E-2</v>
      </c>
      <c r="BK86" s="22">
        <v>2.46078223610675E-2</v>
      </c>
      <c r="BL86" s="20"/>
      <c r="BM86" s="23">
        <v>0.20200923592574299</v>
      </c>
      <c r="BN86" s="23">
        <v>0.204237144863328</v>
      </c>
      <c r="BO86" s="23">
        <v>0.19764527858137601</v>
      </c>
    </row>
    <row r="87" spans="2:67" x14ac:dyDescent="0.25">
      <c r="B87" t="s">
        <v>405</v>
      </c>
      <c r="C87" t="s">
        <v>552</v>
      </c>
      <c r="D87" s="18" t="s">
        <v>74</v>
      </c>
      <c r="E87" s="18" t="s">
        <v>654</v>
      </c>
      <c r="F87" s="19">
        <v>43921</v>
      </c>
      <c r="G87" s="20"/>
      <c r="H87" s="30">
        <v>49281430</v>
      </c>
      <c r="I87" s="30">
        <v>48539951</v>
      </c>
      <c r="J87" s="30">
        <v>169934788</v>
      </c>
      <c r="K87" s="30">
        <v>163758396</v>
      </c>
      <c r="L87" s="31"/>
      <c r="M87" s="30"/>
      <c r="N87" s="30"/>
      <c r="O87" s="30"/>
      <c r="P87" s="30"/>
      <c r="Q87" s="20"/>
      <c r="R87" s="21"/>
      <c r="S87" s="21"/>
      <c r="T87" s="21"/>
      <c r="U87" s="20"/>
      <c r="V87" s="30">
        <v>20232408</v>
      </c>
      <c r="W87" s="30">
        <v>18275649</v>
      </c>
      <c r="X87" s="30">
        <v>50310079</v>
      </c>
      <c r="Y87" s="30">
        <v>48151066</v>
      </c>
      <c r="Z87" s="20"/>
      <c r="AA87" s="21">
        <v>0.29605520795448698</v>
      </c>
      <c r="AB87" s="21">
        <v>0.28578742437151999</v>
      </c>
      <c r="AC87" s="21">
        <v>0.29531663548492398</v>
      </c>
      <c r="AD87" s="20"/>
      <c r="AE87" s="30">
        <v>27146937</v>
      </c>
      <c r="AF87" s="30">
        <v>25126826</v>
      </c>
      <c r="AG87" s="30">
        <v>78328378</v>
      </c>
      <c r="AH87" s="30">
        <v>74159992</v>
      </c>
      <c r="AI87" s="20"/>
      <c r="AJ87" s="21">
        <v>0.46093197821232001</v>
      </c>
      <c r="AK87" s="21">
        <v>0.45101232106098899</v>
      </c>
      <c r="AL87" s="21">
        <v>0.45230070708494202</v>
      </c>
      <c r="AM87" s="20"/>
      <c r="AN87" s="30">
        <v>10533098</v>
      </c>
      <c r="AO87" s="30">
        <v>10947284</v>
      </c>
      <c r="AP87" s="30">
        <v>20093562</v>
      </c>
      <c r="AQ87" s="30">
        <v>20693852</v>
      </c>
      <c r="AR87" s="20"/>
      <c r="AS87" s="22">
        <v>0.122008943807305</v>
      </c>
      <c r="AT87" s="22">
        <v>0.12501577707196701</v>
      </c>
      <c r="AU87" s="22">
        <v>0.12450498457503301</v>
      </c>
      <c r="AV87" s="20"/>
      <c r="AW87" s="34">
        <v>0.75980165273176703</v>
      </c>
      <c r="AX87" s="34">
        <v>0.77546334613089096</v>
      </c>
      <c r="AY87" s="34">
        <v>0.72823837906435096</v>
      </c>
      <c r="AZ87" s="20"/>
      <c r="BA87" s="22">
        <v>5.6278900808247302E-2</v>
      </c>
      <c r="BB87" s="22">
        <v>5.8631499397524801E-2</v>
      </c>
      <c r="BC87" s="22">
        <v>5.4393509847868698E-2</v>
      </c>
      <c r="BD87" s="20"/>
      <c r="BE87" s="22">
        <v>4.6172391320942599E-2</v>
      </c>
      <c r="BF87" s="22">
        <v>4.5096019903358001E-2</v>
      </c>
      <c r="BG87" s="22">
        <v>4.4901355956972103E-2</v>
      </c>
      <c r="BH87" s="20"/>
      <c r="BI87" s="22">
        <v>2.46469335146321E-2</v>
      </c>
      <c r="BJ87" s="22">
        <v>2.55328653720426E-2</v>
      </c>
      <c r="BK87" s="22">
        <v>2.46078223610675E-2</v>
      </c>
      <c r="BL87" s="20"/>
      <c r="BM87" s="23">
        <v>0.20200923592574299</v>
      </c>
      <c r="BN87" s="23">
        <v>0.204237144863328</v>
      </c>
      <c r="BO87" s="23">
        <v>0.19764527858137601</v>
      </c>
    </row>
    <row r="88" spans="2:67" x14ac:dyDescent="0.25">
      <c r="B88" t="s">
        <v>406</v>
      </c>
      <c r="C88" t="s">
        <v>205</v>
      </c>
      <c r="D88" s="18" t="s">
        <v>74</v>
      </c>
      <c r="E88" s="18" t="s">
        <v>654</v>
      </c>
      <c r="F88" s="19">
        <v>43921</v>
      </c>
      <c r="G88" s="20"/>
      <c r="H88" s="30">
        <v>49281430</v>
      </c>
      <c r="I88" s="30">
        <v>48539951</v>
      </c>
      <c r="J88" s="30">
        <v>169934788</v>
      </c>
      <c r="K88" s="30">
        <v>163758396</v>
      </c>
      <c r="L88" s="31"/>
      <c r="M88" s="30"/>
      <c r="N88" s="30"/>
      <c r="O88" s="30"/>
      <c r="P88" s="30"/>
      <c r="Q88" s="20"/>
      <c r="R88" s="21"/>
      <c r="S88" s="21"/>
      <c r="T88" s="21"/>
      <c r="U88" s="20"/>
      <c r="V88" s="30">
        <v>20232408</v>
      </c>
      <c r="W88" s="30">
        <v>18275649</v>
      </c>
      <c r="X88" s="30">
        <v>50310079</v>
      </c>
      <c r="Y88" s="30">
        <v>48151066</v>
      </c>
      <c r="Z88" s="20"/>
      <c r="AA88" s="21">
        <v>0.29605520795448698</v>
      </c>
      <c r="AB88" s="21">
        <v>0.28578742437151999</v>
      </c>
      <c r="AC88" s="21">
        <v>0.29531663548492398</v>
      </c>
      <c r="AD88" s="20"/>
      <c r="AE88" s="30">
        <v>27146937</v>
      </c>
      <c r="AF88" s="30">
        <v>25126826</v>
      </c>
      <c r="AG88" s="30">
        <v>78328378</v>
      </c>
      <c r="AH88" s="30">
        <v>74159992</v>
      </c>
      <c r="AI88" s="20"/>
      <c r="AJ88" s="21">
        <v>0.46093197821232001</v>
      </c>
      <c r="AK88" s="21">
        <v>0.45101232106098899</v>
      </c>
      <c r="AL88" s="21">
        <v>0.45230070708494202</v>
      </c>
      <c r="AM88" s="20"/>
      <c r="AN88" s="30">
        <v>10533098</v>
      </c>
      <c r="AO88" s="30">
        <v>10947284</v>
      </c>
      <c r="AP88" s="30">
        <v>20093562</v>
      </c>
      <c r="AQ88" s="30">
        <v>20693852</v>
      </c>
      <c r="AR88" s="20"/>
      <c r="AS88" s="22">
        <v>0.122008943807305</v>
      </c>
      <c r="AT88" s="22">
        <v>0.12501577707196701</v>
      </c>
      <c r="AU88" s="22">
        <v>0.12450498457503301</v>
      </c>
      <c r="AV88" s="20"/>
      <c r="AW88" s="34">
        <v>0.75980165273176703</v>
      </c>
      <c r="AX88" s="34">
        <v>0.77546334613089096</v>
      </c>
      <c r="AY88" s="34">
        <v>0.72823837906435096</v>
      </c>
      <c r="AZ88" s="20"/>
      <c r="BA88" s="22">
        <v>5.6278900808247302E-2</v>
      </c>
      <c r="BB88" s="22">
        <v>5.8631499397524801E-2</v>
      </c>
      <c r="BC88" s="22">
        <v>5.4393509847868698E-2</v>
      </c>
      <c r="BD88" s="20"/>
      <c r="BE88" s="22">
        <v>4.6172391320942599E-2</v>
      </c>
      <c r="BF88" s="22">
        <v>4.5096019903358001E-2</v>
      </c>
      <c r="BG88" s="22">
        <v>4.4901355956972103E-2</v>
      </c>
      <c r="BH88" s="20"/>
      <c r="BI88" s="22">
        <v>2.46469335146321E-2</v>
      </c>
      <c r="BJ88" s="22">
        <v>2.55328653720426E-2</v>
      </c>
      <c r="BK88" s="22">
        <v>2.46078223610675E-2</v>
      </c>
      <c r="BL88" s="20"/>
      <c r="BM88" s="23">
        <v>0.20200923592574299</v>
      </c>
      <c r="BN88" s="23">
        <v>0.204237144863328</v>
      </c>
      <c r="BO88" s="23">
        <v>0.19764527858137601</v>
      </c>
    </row>
    <row r="89" spans="2:67" x14ac:dyDescent="0.25">
      <c r="B89" t="s">
        <v>407</v>
      </c>
      <c r="C89" t="s">
        <v>206</v>
      </c>
      <c r="D89" s="18" t="s">
        <v>75</v>
      </c>
      <c r="E89" s="18" t="s">
        <v>660</v>
      </c>
      <c r="F89" s="19">
        <v>43921</v>
      </c>
      <c r="G89" s="20"/>
      <c r="H89" s="30">
        <v>41545637</v>
      </c>
      <c r="I89" s="30">
        <v>38492611</v>
      </c>
      <c r="J89" s="30">
        <v>155074511</v>
      </c>
      <c r="K89" s="30">
        <v>158869693</v>
      </c>
      <c r="L89" s="31"/>
      <c r="M89" s="30">
        <v>15791182</v>
      </c>
      <c r="N89" s="30">
        <v>13222771</v>
      </c>
      <c r="O89" s="30">
        <v>58347392</v>
      </c>
      <c r="P89" s="30">
        <v>55518421</v>
      </c>
      <c r="Q89" s="20"/>
      <c r="R89" s="21">
        <v>0.37625391577079398</v>
      </c>
      <c r="S89" s="21">
        <v>0.36691511729382897</v>
      </c>
      <c r="T89" s="21">
        <v>0.34543955948494798</v>
      </c>
      <c r="U89" s="20"/>
      <c r="V89" s="30">
        <v>6760057</v>
      </c>
      <c r="W89" s="30">
        <v>5069113</v>
      </c>
      <c r="X89" s="30">
        <v>22149032</v>
      </c>
      <c r="Y89" s="30">
        <v>20955722</v>
      </c>
      <c r="Z89" s="20"/>
      <c r="AA89" s="21">
        <v>0.142828320767585</v>
      </c>
      <c r="AB89" s="21">
        <v>0.134573662400508</v>
      </c>
      <c r="AC89" s="21">
        <v>0.124765094159957</v>
      </c>
      <c r="AD89" s="20"/>
      <c r="AE89" s="30">
        <v>7732388</v>
      </c>
      <c r="AF89" s="30">
        <v>6083284</v>
      </c>
      <c r="AG89" s="30">
        <v>26262935</v>
      </c>
      <c r="AH89" s="30">
        <v>24724949</v>
      </c>
      <c r="AI89" s="20"/>
      <c r="AJ89" s="21">
        <v>0.16935687773977401</v>
      </c>
      <c r="AK89" s="21">
        <v>0.16191021288861501</v>
      </c>
      <c r="AL89" s="21">
        <v>0.14812710114143601</v>
      </c>
      <c r="AM89" s="20"/>
      <c r="AN89" s="30">
        <v>4227374</v>
      </c>
      <c r="AO89" s="30">
        <v>3964160</v>
      </c>
      <c r="AP89" s="30">
        <v>15867302</v>
      </c>
      <c r="AQ89" s="30">
        <v>15211261</v>
      </c>
      <c r="AR89" s="20"/>
      <c r="AS89" s="22">
        <v>0.102320503206283</v>
      </c>
      <c r="AT89" s="22">
        <v>0.102643965094758</v>
      </c>
      <c r="AU89" s="22">
        <v>9.0985636773693798E-2</v>
      </c>
      <c r="AV89" s="20"/>
      <c r="AW89" s="34">
        <v>637.58145239390399</v>
      </c>
      <c r="AX89" s="34">
        <v>627.00496840383903</v>
      </c>
      <c r="AY89" s="34">
        <v>572.168633814901</v>
      </c>
      <c r="AZ89" s="20"/>
      <c r="BA89" s="22">
        <v>0.19923097703838699</v>
      </c>
      <c r="BB89" s="22">
        <v>0.19756165548402399</v>
      </c>
      <c r="BC89" s="22">
        <v>0.19671724850573799</v>
      </c>
      <c r="BD89" s="20"/>
      <c r="BE89" s="22">
        <v>0.12794735500079699</v>
      </c>
      <c r="BF89" s="22">
        <v>0.12044345330723399</v>
      </c>
      <c r="BG89" s="22">
        <v>0.125667892707716</v>
      </c>
      <c r="BH89" s="20"/>
      <c r="BI89" s="22">
        <v>9.4590822418395004E-2</v>
      </c>
      <c r="BJ89" s="22">
        <v>9.9782785024144699E-2</v>
      </c>
      <c r="BK89" s="22">
        <v>9.8057258160406502E-2</v>
      </c>
      <c r="BL89" s="20"/>
      <c r="BM89" s="23">
        <v>0.92445618868350699</v>
      </c>
      <c r="BN89" s="23">
        <v>0.97212519929416896</v>
      </c>
      <c r="BO89" s="23">
        <v>1.0777223926488699</v>
      </c>
    </row>
    <row r="90" spans="2:67" x14ac:dyDescent="0.25">
      <c r="B90" t="s">
        <v>408</v>
      </c>
      <c r="C90" t="s">
        <v>553</v>
      </c>
      <c r="D90" s="18" t="s">
        <v>76</v>
      </c>
      <c r="E90" s="18" t="s">
        <v>654</v>
      </c>
      <c r="F90" s="19">
        <v>43921</v>
      </c>
      <c r="G90" s="20"/>
      <c r="H90" s="30">
        <v>57301702</v>
      </c>
      <c r="I90" s="30">
        <v>57230658</v>
      </c>
      <c r="J90" s="30">
        <v>195476013</v>
      </c>
      <c r="K90" s="30">
        <v>193754636</v>
      </c>
      <c r="L90" s="31"/>
      <c r="M90" s="30"/>
      <c r="N90" s="30"/>
      <c r="O90" s="30"/>
      <c r="P90" s="30"/>
      <c r="Q90" s="20"/>
      <c r="R90" s="21"/>
      <c r="S90" s="21"/>
      <c r="T90" s="21"/>
      <c r="U90" s="20"/>
      <c r="V90" s="30">
        <v>18378223</v>
      </c>
      <c r="W90" s="30">
        <v>21336240</v>
      </c>
      <c r="X90" s="30">
        <v>52769740</v>
      </c>
      <c r="Y90" s="30">
        <v>59466187</v>
      </c>
      <c r="Z90" s="20"/>
      <c r="AA90" s="21">
        <v>0.26995506604667802</v>
      </c>
      <c r="AB90" s="21">
        <v>0.28519109460321501</v>
      </c>
      <c r="AC90" s="21">
        <v>0.30544242055737397</v>
      </c>
      <c r="AD90" s="20"/>
      <c r="AE90" s="30">
        <v>28113716</v>
      </c>
      <c r="AF90" s="30">
        <v>29338905</v>
      </c>
      <c r="AG90" s="30">
        <v>88391934</v>
      </c>
      <c r="AH90" s="30">
        <v>91335030</v>
      </c>
      <c r="AI90" s="20"/>
      <c r="AJ90" s="21">
        <v>0.45218813624989701</v>
      </c>
      <c r="AK90" s="21">
        <v>0.45862253891827998</v>
      </c>
      <c r="AL90" s="21">
        <v>0.46957839636830601</v>
      </c>
      <c r="AM90" s="20"/>
      <c r="AN90" s="30">
        <v>8043955</v>
      </c>
      <c r="AO90" s="30">
        <v>13130501</v>
      </c>
      <c r="AP90" s="30">
        <v>18602833</v>
      </c>
      <c r="AQ90" s="30">
        <v>27241625</v>
      </c>
      <c r="AR90" s="20"/>
      <c r="AS90" s="22">
        <v>9.5166883724014106E-2</v>
      </c>
      <c r="AT90" s="22">
        <v>0.121232285551523</v>
      </c>
      <c r="AU90" s="22">
        <v>0.130621750933933</v>
      </c>
      <c r="AV90" s="20"/>
      <c r="AW90" s="34">
        <v>1.24331569490188E-3</v>
      </c>
      <c r="AX90" s="34">
        <v>1.5832737257373E-3</v>
      </c>
      <c r="AY90" s="34">
        <v>1.65313909759135E-3</v>
      </c>
      <c r="AZ90" s="20"/>
      <c r="BA90" s="22">
        <v>3.8553618106779999E-2</v>
      </c>
      <c r="BB90" s="22">
        <v>4.9860073913369003E-2</v>
      </c>
      <c r="BC90" s="22">
        <v>5.3097481361255597E-2</v>
      </c>
      <c r="BD90" s="20"/>
      <c r="BE90" s="22">
        <v>3.90014307631645E-2</v>
      </c>
      <c r="BF90" s="22">
        <v>4.1957697220277597E-2</v>
      </c>
      <c r="BG90" s="22">
        <v>4.5425530211141499E-2</v>
      </c>
      <c r="BH90" s="20"/>
      <c r="BI90" s="22">
        <v>1.6846319316446201E-2</v>
      </c>
      <c r="BJ90" s="22">
        <v>2.1389917037376999E-2</v>
      </c>
      <c r="BK90" s="22">
        <v>2.4416623557153801E-2</v>
      </c>
      <c r="BL90" s="20"/>
      <c r="BM90" s="23">
        <v>0.1770187134141</v>
      </c>
      <c r="BN90" s="23">
        <v>0.176437464162746</v>
      </c>
      <c r="BO90" s="23">
        <v>0.18692616951284399</v>
      </c>
    </row>
    <row r="91" spans="2:67" x14ac:dyDescent="0.25">
      <c r="B91" t="s">
        <v>409</v>
      </c>
      <c r="C91" t="s">
        <v>554</v>
      </c>
      <c r="D91" s="18" t="s">
        <v>76</v>
      </c>
      <c r="E91" s="18" t="s">
        <v>654</v>
      </c>
      <c r="F91" s="19">
        <v>43921</v>
      </c>
      <c r="G91" s="20"/>
      <c r="H91" s="30">
        <v>57301702</v>
      </c>
      <c r="I91" s="30">
        <v>57230658</v>
      </c>
      <c r="J91" s="30">
        <v>195476013</v>
      </c>
      <c r="K91" s="30">
        <v>193754636</v>
      </c>
      <c r="L91" s="31"/>
      <c r="M91" s="30"/>
      <c r="N91" s="30"/>
      <c r="O91" s="30"/>
      <c r="P91" s="30"/>
      <c r="Q91" s="20"/>
      <c r="R91" s="21"/>
      <c r="S91" s="21"/>
      <c r="T91" s="21"/>
      <c r="U91" s="20"/>
      <c r="V91" s="30">
        <v>18378223</v>
      </c>
      <c r="W91" s="30">
        <v>21336240</v>
      </c>
      <c r="X91" s="30">
        <v>52769740</v>
      </c>
      <c r="Y91" s="30">
        <v>59466187</v>
      </c>
      <c r="Z91" s="20"/>
      <c r="AA91" s="21">
        <v>0.26995506604667802</v>
      </c>
      <c r="AB91" s="21">
        <v>0.28519109460321501</v>
      </c>
      <c r="AC91" s="21">
        <v>0.30544242055737397</v>
      </c>
      <c r="AD91" s="20"/>
      <c r="AE91" s="30">
        <v>28113716</v>
      </c>
      <c r="AF91" s="30">
        <v>29338905</v>
      </c>
      <c r="AG91" s="30">
        <v>88391934</v>
      </c>
      <c r="AH91" s="30">
        <v>91335030</v>
      </c>
      <c r="AI91" s="20"/>
      <c r="AJ91" s="21">
        <v>0.45218813624989701</v>
      </c>
      <c r="AK91" s="21">
        <v>0.45862253891827998</v>
      </c>
      <c r="AL91" s="21">
        <v>0.46957839636830601</v>
      </c>
      <c r="AM91" s="20"/>
      <c r="AN91" s="30">
        <v>8043955</v>
      </c>
      <c r="AO91" s="30">
        <v>13130501</v>
      </c>
      <c r="AP91" s="30">
        <v>18602833</v>
      </c>
      <c r="AQ91" s="30">
        <v>27241625</v>
      </c>
      <c r="AR91" s="20"/>
      <c r="AS91" s="22">
        <v>9.5166883724014106E-2</v>
      </c>
      <c r="AT91" s="22">
        <v>0.121232285551523</v>
      </c>
      <c r="AU91" s="22">
        <v>0.130621750933933</v>
      </c>
      <c r="AV91" s="20"/>
      <c r="AW91" s="34">
        <v>1.24331569490188E-3</v>
      </c>
      <c r="AX91" s="34">
        <v>1.5832737257373E-3</v>
      </c>
      <c r="AY91" s="34">
        <v>1.65313909759135E-3</v>
      </c>
      <c r="AZ91" s="20"/>
      <c r="BA91" s="22">
        <v>3.8553618106779999E-2</v>
      </c>
      <c r="BB91" s="22">
        <v>4.9860073913369003E-2</v>
      </c>
      <c r="BC91" s="22">
        <v>5.3097481361255597E-2</v>
      </c>
      <c r="BD91" s="20"/>
      <c r="BE91" s="22">
        <v>3.90014307631645E-2</v>
      </c>
      <c r="BF91" s="22">
        <v>4.1957697220277597E-2</v>
      </c>
      <c r="BG91" s="22">
        <v>4.5425530211141499E-2</v>
      </c>
      <c r="BH91" s="20"/>
      <c r="BI91" s="22">
        <v>1.6846319316446201E-2</v>
      </c>
      <c r="BJ91" s="22">
        <v>2.1389917037376999E-2</v>
      </c>
      <c r="BK91" s="22">
        <v>2.4416623557153801E-2</v>
      </c>
      <c r="BL91" s="20"/>
      <c r="BM91" s="23">
        <v>0.1770187134141</v>
      </c>
      <c r="BN91" s="23">
        <v>0.176437464162746</v>
      </c>
      <c r="BO91" s="23">
        <v>0.18692616951284399</v>
      </c>
    </row>
    <row r="92" spans="2:67" x14ac:dyDescent="0.25">
      <c r="B92" t="s">
        <v>410</v>
      </c>
      <c r="C92" t="s">
        <v>207</v>
      </c>
      <c r="D92" s="18" t="s">
        <v>76</v>
      </c>
      <c r="E92" s="18" t="s">
        <v>654</v>
      </c>
      <c r="F92" s="19">
        <v>43921</v>
      </c>
      <c r="G92" s="20"/>
      <c r="H92" s="30">
        <v>57301702</v>
      </c>
      <c r="I92" s="30">
        <v>57230658</v>
      </c>
      <c r="J92" s="30">
        <v>195476013</v>
      </c>
      <c r="K92" s="30">
        <v>193754636</v>
      </c>
      <c r="L92" s="31"/>
      <c r="M92" s="30"/>
      <c r="N92" s="30"/>
      <c r="O92" s="30"/>
      <c r="P92" s="30"/>
      <c r="Q92" s="20"/>
      <c r="R92" s="21"/>
      <c r="S92" s="21"/>
      <c r="T92" s="21"/>
      <c r="U92" s="20"/>
      <c r="V92" s="30">
        <v>18378223</v>
      </c>
      <c r="W92" s="30">
        <v>21336240</v>
      </c>
      <c r="X92" s="30">
        <v>52769740</v>
      </c>
      <c r="Y92" s="30">
        <v>59466187</v>
      </c>
      <c r="Z92" s="20"/>
      <c r="AA92" s="21">
        <v>0.26995506604667802</v>
      </c>
      <c r="AB92" s="21">
        <v>0.28519109460321501</v>
      </c>
      <c r="AC92" s="21">
        <v>0.30544242055737397</v>
      </c>
      <c r="AD92" s="20"/>
      <c r="AE92" s="30">
        <v>28113716</v>
      </c>
      <c r="AF92" s="30">
        <v>29338905</v>
      </c>
      <c r="AG92" s="30">
        <v>88391934</v>
      </c>
      <c r="AH92" s="30">
        <v>91335030</v>
      </c>
      <c r="AI92" s="20"/>
      <c r="AJ92" s="21">
        <v>0.45218813624989701</v>
      </c>
      <c r="AK92" s="21">
        <v>0.45862253891827998</v>
      </c>
      <c r="AL92" s="21">
        <v>0.46957839636830601</v>
      </c>
      <c r="AM92" s="20"/>
      <c r="AN92" s="30">
        <v>8043955</v>
      </c>
      <c r="AO92" s="30">
        <v>13130501</v>
      </c>
      <c r="AP92" s="30">
        <v>18602833</v>
      </c>
      <c r="AQ92" s="30">
        <v>27241625</v>
      </c>
      <c r="AR92" s="20"/>
      <c r="AS92" s="22">
        <v>9.5166883724014106E-2</v>
      </c>
      <c r="AT92" s="22">
        <v>0.121232285551523</v>
      </c>
      <c r="AU92" s="22">
        <v>0.130621750933933</v>
      </c>
      <c r="AV92" s="20"/>
      <c r="AW92" s="34">
        <v>1.24331569490188E-3</v>
      </c>
      <c r="AX92" s="34">
        <v>1.5832737257373E-3</v>
      </c>
      <c r="AY92" s="34">
        <v>1.65313909759135E-3</v>
      </c>
      <c r="AZ92" s="20"/>
      <c r="BA92" s="22">
        <v>3.8553618106779999E-2</v>
      </c>
      <c r="BB92" s="22">
        <v>4.9860073913369003E-2</v>
      </c>
      <c r="BC92" s="22">
        <v>5.3097481361255597E-2</v>
      </c>
      <c r="BD92" s="20"/>
      <c r="BE92" s="22">
        <v>3.90014307631645E-2</v>
      </c>
      <c r="BF92" s="22">
        <v>4.1957697220277597E-2</v>
      </c>
      <c r="BG92" s="22">
        <v>4.5425530211141499E-2</v>
      </c>
      <c r="BH92" s="20"/>
      <c r="BI92" s="22">
        <v>1.6846319316446201E-2</v>
      </c>
      <c r="BJ92" s="22">
        <v>2.1389917037376999E-2</v>
      </c>
      <c r="BK92" s="22">
        <v>2.4416623557153801E-2</v>
      </c>
      <c r="BL92" s="20"/>
      <c r="BM92" s="23">
        <v>0.1770187134141</v>
      </c>
      <c r="BN92" s="23">
        <v>0.176437464162746</v>
      </c>
      <c r="BO92" s="23">
        <v>0.18692616951284399</v>
      </c>
    </row>
    <row r="93" spans="2:67" x14ac:dyDescent="0.25">
      <c r="B93" t="s">
        <v>411</v>
      </c>
      <c r="C93" t="s">
        <v>208</v>
      </c>
      <c r="D93" s="18" t="s">
        <v>77</v>
      </c>
      <c r="E93" s="18" t="s">
        <v>662</v>
      </c>
      <c r="F93" s="19">
        <v>43921</v>
      </c>
      <c r="G93" s="20"/>
      <c r="H93" s="30">
        <v>1887698612</v>
      </c>
      <c r="I93" s="30">
        <v>1926900512</v>
      </c>
      <c r="J93" s="30">
        <v>8014380935</v>
      </c>
      <c r="K93" s="30">
        <v>8400220160</v>
      </c>
      <c r="L93" s="31"/>
      <c r="M93" s="30">
        <v>586667962</v>
      </c>
      <c r="N93" s="30">
        <v>603881250</v>
      </c>
      <c r="O93" s="30">
        <v>2603299297</v>
      </c>
      <c r="P93" s="30">
        <v>2877330296</v>
      </c>
      <c r="Q93" s="20"/>
      <c r="R93" s="21">
        <v>0.324828494940884</v>
      </c>
      <c r="S93" s="21">
        <v>0.32538469383027402</v>
      </c>
      <c r="T93" s="21">
        <v>0.35068130367901201</v>
      </c>
      <c r="U93" s="20"/>
      <c r="V93" s="30">
        <v>34957887</v>
      </c>
      <c r="W93" s="30">
        <v>86659384</v>
      </c>
      <c r="X93" s="30">
        <v>359462723</v>
      </c>
      <c r="Y93" s="30">
        <v>690344777</v>
      </c>
      <c r="Z93" s="20"/>
      <c r="AA93" s="21">
        <v>4.4852213279518799E-2</v>
      </c>
      <c r="AB93" s="21">
        <v>5.1053578068749599E-2</v>
      </c>
      <c r="AC93" s="21">
        <v>9.3586262591270494E-2</v>
      </c>
      <c r="AD93" s="20"/>
      <c r="AE93" s="30">
        <v>141129675</v>
      </c>
      <c r="AF93" s="30">
        <v>186438362</v>
      </c>
      <c r="AG93" s="30">
        <v>766720255</v>
      </c>
      <c r="AH93" s="30">
        <v>1022990936</v>
      </c>
      <c r="AI93" s="20"/>
      <c r="AJ93" s="21">
        <v>9.5668057360744602E-2</v>
      </c>
      <c r="AK93" s="21">
        <v>0.100828284582967</v>
      </c>
      <c r="AL93" s="21">
        <v>0.12943857076999801</v>
      </c>
      <c r="AM93" s="20"/>
      <c r="AN93" s="30">
        <v>16875013</v>
      </c>
      <c r="AO93" s="30">
        <v>70455813</v>
      </c>
      <c r="AP93" s="30">
        <v>241892730</v>
      </c>
      <c r="AQ93" s="30">
        <v>435508213</v>
      </c>
      <c r="AR93" s="20"/>
      <c r="AS93" s="22">
        <v>3.7442988477050701E-2</v>
      </c>
      <c r="AT93" s="22">
        <v>4.42258410073555E-2</v>
      </c>
      <c r="AU93" s="22">
        <v>6.4091757127607701E-2</v>
      </c>
      <c r="AV93" s="20"/>
      <c r="AW93" s="34">
        <v>96.415986623382196</v>
      </c>
      <c r="AX93" s="34">
        <v>117.772749674972</v>
      </c>
      <c r="AY93" s="34">
        <v>195.06064657657399</v>
      </c>
      <c r="AZ93" s="20"/>
      <c r="BA93" s="22">
        <v>4.8830622925961499E-2</v>
      </c>
      <c r="BB93" s="22">
        <v>5.8294168387001299E-2</v>
      </c>
      <c r="BC93" s="22">
        <v>9.6398600838438098E-2</v>
      </c>
      <c r="BD93" s="20"/>
      <c r="BE93" s="22">
        <v>1.60234943706382E-2</v>
      </c>
      <c r="BF93" s="22">
        <v>1.97476187149732E-2</v>
      </c>
      <c r="BG93" s="22">
        <v>4.3569274137698802E-2</v>
      </c>
      <c r="BH93" s="20"/>
      <c r="BI93" s="22">
        <v>1.48190607226388E-2</v>
      </c>
      <c r="BJ93" s="22">
        <v>1.9427450026050799E-2</v>
      </c>
      <c r="BK93" s="22">
        <v>3.4242481819274001E-2</v>
      </c>
      <c r="BL93" s="20"/>
      <c r="BM93" s="23">
        <v>0.39577665473189</v>
      </c>
      <c r="BN93" s="23">
        <v>0.43927824962929701</v>
      </c>
      <c r="BO93" s="23">
        <v>0.53427278879371398</v>
      </c>
    </row>
    <row r="94" spans="2:67" x14ac:dyDescent="0.25">
      <c r="B94" t="s">
        <v>412</v>
      </c>
      <c r="C94" t="s">
        <v>209</v>
      </c>
      <c r="D94" s="18" t="s">
        <v>78</v>
      </c>
      <c r="E94" s="18" t="s">
        <v>656</v>
      </c>
      <c r="F94" s="19">
        <v>43921</v>
      </c>
      <c r="G94" s="20"/>
      <c r="H94" s="30">
        <v>45132419</v>
      </c>
      <c r="I94" s="30">
        <v>36628176</v>
      </c>
      <c r="J94" s="30">
        <v>174521037</v>
      </c>
      <c r="K94" s="30">
        <v>150931784</v>
      </c>
      <c r="L94" s="31"/>
      <c r="M94" s="30">
        <v>5972648</v>
      </c>
      <c r="N94" s="30">
        <v>3577114</v>
      </c>
      <c r="O94" s="30">
        <v>17603131</v>
      </c>
      <c r="P94" s="30">
        <v>13665910</v>
      </c>
      <c r="Q94" s="20"/>
      <c r="R94" s="21">
        <v>0.10086538163304801</v>
      </c>
      <c r="S94" s="21">
        <v>9.1602762790280401E-2</v>
      </c>
      <c r="T94" s="21">
        <v>8.9506383613479595E-2</v>
      </c>
      <c r="U94" s="20"/>
      <c r="V94" s="30">
        <v>3469393</v>
      </c>
      <c r="W94" s="30">
        <v>1654737</v>
      </c>
      <c r="X94" s="30">
        <v>7745279</v>
      </c>
      <c r="Y94" s="30">
        <v>5442797</v>
      </c>
      <c r="Z94" s="20"/>
      <c r="AA94" s="21">
        <v>4.4380202714455703E-2</v>
      </c>
      <c r="AB94" s="21">
        <v>3.5723030526642101E-2</v>
      </c>
      <c r="AC94" s="21">
        <v>3.41652765106846E-2</v>
      </c>
      <c r="AD94" s="20"/>
      <c r="AE94" s="30">
        <v>4109589</v>
      </c>
      <c r="AF94" s="30">
        <v>2200703</v>
      </c>
      <c r="AG94" s="30">
        <v>10265716</v>
      </c>
      <c r="AH94" s="30">
        <v>7210843</v>
      </c>
      <c r="AI94" s="20"/>
      <c r="AJ94" s="21">
        <v>5.8822226686606902E-2</v>
      </c>
      <c r="AK94" s="21">
        <v>5.0337256844068201E-2</v>
      </c>
      <c r="AL94" s="21">
        <v>4.50929663394345E-2</v>
      </c>
      <c r="AM94" s="20"/>
      <c r="AN94" s="30">
        <v>2782839</v>
      </c>
      <c r="AO94" s="30">
        <v>1162452</v>
      </c>
      <c r="AP94" s="30">
        <v>6189106</v>
      </c>
      <c r="AQ94" s="30">
        <v>4077539</v>
      </c>
      <c r="AR94" s="20"/>
      <c r="AS94" s="22">
        <v>3.60339997292249E-2</v>
      </c>
      <c r="AT94" s="22">
        <v>2.8097356222897399E-2</v>
      </c>
      <c r="AU94" s="22">
        <v>2.3976075951213701E-2</v>
      </c>
      <c r="AV94" s="20"/>
      <c r="AW94" s="34">
        <v>34.4338438351406</v>
      </c>
      <c r="AX94" s="34">
        <v>25.418623719248</v>
      </c>
      <c r="AY94" s="34">
        <v>18.779376026359401</v>
      </c>
      <c r="AZ94" s="20"/>
      <c r="BA94" s="22">
        <v>0.17358420413773301</v>
      </c>
      <c r="BB94" s="22">
        <v>0.13587219260938599</v>
      </c>
      <c r="BC94" s="22">
        <v>0.111879070072609</v>
      </c>
      <c r="BD94" s="20"/>
      <c r="BE94" s="22">
        <v>0.109917674601165</v>
      </c>
      <c r="BF94" s="22">
        <v>8.4327878568001294E-2</v>
      </c>
      <c r="BG94" s="22">
        <v>7.2544808263264704E-2</v>
      </c>
      <c r="BH94" s="20"/>
      <c r="BI94" s="22">
        <v>6.71306570564775E-2</v>
      </c>
      <c r="BJ94" s="22">
        <v>5.1504169819672797E-2</v>
      </c>
      <c r="BK94" s="22">
        <v>4.2944096245482802E-2</v>
      </c>
      <c r="BL94" s="20"/>
      <c r="BM94" s="23">
        <v>1.8629810057445899</v>
      </c>
      <c r="BN94" s="23">
        <v>1.8330610684897699</v>
      </c>
      <c r="BO94" s="23">
        <v>1.7911227981112501</v>
      </c>
    </row>
    <row r="95" spans="2:67" x14ac:dyDescent="0.25">
      <c r="B95" t="s">
        <v>413</v>
      </c>
      <c r="C95" t="s">
        <v>210</v>
      </c>
      <c r="D95" s="18" t="s">
        <v>79</v>
      </c>
      <c r="E95" s="18" t="s">
        <v>655</v>
      </c>
      <c r="F95" s="19">
        <v>43921</v>
      </c>
      <c r="G95" s="20"/>
      <c r="H95" s="30">
        <v>17914130</v>
      </c>
      <c r="I95" s="30">
        <v>15953524</v>
      </c>
      <c r="J95" s="30">
        <v>72014913</v>
      </c>
      <c r="K95" s="30">
        <v>61803711</v>
      </c>
      <c r="L95" s="31"/>
      <c r="M95" s="30">
        <v>2574098</v>
      </c>
      <c r="N95" s="30">
        <v>2081541</v>
      </c>
      <c r="O95" s="30">
        <v>7385887</v>
      </c>
      <c r="P95" s="30">
        <v>8635898</v>
      </c>
      <c r="Q95" s="20"/>
      <c r="R95" s="21">
        <v>0.10256052104086801</v>
      </c>
      <c r="S95" s="21">
        <v>9.8399802884377996E-2</v>
      </c>
      <c r="T95" s="21">
        <v>0.140930845837138</v>
      </c>
      <c r="U95" s="20"/>
      <c r="V95" s="30">
        <v>1218688</v>
      </c>
      <c r="W95" s="30">
        <v>1055215</v>
      </c>
      <c r="X95" s="30">
        <v>3433886</v>
      </c>
      <c r="Y95" s="30">
        <v>4293671</v>
      </c>
      <c r="Z95" s="20"/>
      <c r="AA95" s="21">
        <v>4.7682984772909602E-2</v>
      </c>
      <c r="AB95" s="21">
        <v>4.6683967625285698E-2</v>
      </c>
      <c r="AC95" s="21">
        <v>6.8049347195046697E-2</v>
      </c>
      <c r="AD95" s="20"/>
      <c r="AE95" s="30">
        <v>2532722</v>
      </c>
      <c r="AF95" s="30">
        <v>2287754</v>
      </c>
      <c r="AG95" s="30">
        <v>8417159</v>
      </c>
      <c r="AH95" s="30">
        <v>9309163</v>
      </c>
      <c r="AI95" s="20"/>
      <c r="AJ95" s="21">
        <v>0.11688077718004899</v>
      </c>
      <c r="AK95" s="21">
        <v>0.11665508303442</v>
      </c>
      <c r="AL95" s="21">
        <v>0.150698056636174</v>
      </c>
      <c r="AM95" s="20"/>
      <c r="AN95" s="30">
        <v>927895</v>
      </c>
      <c r="AO95" s="30">
        <v>583168</v>
      </c>
      <c r="AP95" s="30">
        <v>2726180</v>
      </c>
      <c r="AQ95" s="30">
        <v>3293297</v>
      </c>
      <c r="AR95" s="20"/>
      <c r="AS95" s="22">
        <v>3.7855867436810499E-2</v>
      </c>
      <c r="AT95" s="22">
        <v>3.3994440912792898E-2</v>
      </c>
      <c r="AU95" s="22">
        <v>5.4036250736680801E-2</v>
      </c>
      <c r="AV95" s="20"/>
      <c r="AW95" s="34">
        <v>0.57837882749208802</v>
      </c>
      <c r="AX95" s="34">
        <v>0.50524249824593404</v>
      </c>
      <c r="AY95" s="34">
        <v>0.67465302545133499</v>
      </c>
      <c r="AZ95" s="20"/>
      <c r="BA95" s="22">
        <v>3.8665988663597099E-2</v>
      </c>
      <c r="BB95" s="22">
        <v>3.4031899690890002E-2</v>
      </c>
      <c r="BC95" s="22">
        <v>4.6743063655449099E-2</v>
      </c>
      <c r="BD95" s="20"/>
      <c r="BE95" s="22">
        <v>2.7782642245692799E-2</v>
      </c>
      <c r="BF95" s="22">
        <v>2.7070892379597401E-2</v>
      </c>
      <c r="BG95" s="22">
        <v>3.3803521790723601E-2</v>
      </c>
      <c r="BH95" s="20"/>
      <c r="BI95" s="22">
        <v>2.5870991921365199E-2</v>
      </c>
      <c r="BJ95" s="22">
        <v>2.21314407349564E-2</v>
      </c>
      <c r="BK95" s="22">
        <v>3.2621175150779898E-2</v>
      </c>
      <c r="BL95" s="20"/>
      <c r="BM95" s="23">
        <v>0.68340771650673604</v>
      </c>
      <c r="BN95" s="23">
        <v>0.651031172764306</v>
      </c>
      <c r="BO95" s="23">
        <v>0.60369057264324499</v>
      </c>
    </row>
    <row r="96" spans="2:67" x14ac:dyDescent="0.25">
      <c r="B96" t="s">
        <v>415</v>
      </c>
      <c r="C96" t="s">
        <v>211</v>
      </c>
      <c r="D96" s="18" t="s">
        <v>80</v>
      </c>
      <c r="E96" s="18" t="s">
        <v>662</v>
      </c>
      <c r="F96" s="19">
        <v>43921</v>
      </c>
      <c r="G96" s="20"/>
      <c r="H96" s="30">
        <v>48512962</v>
      </c>
      <c r="I96" s="30">
        <v>56222630</v>
      </c>
      <c r="J96" s="30">
        <v>229850347</v>
      </c>
      <c r="K96" s="30">
        <v>243108368</v>
      </c>
      <c r="L96" s="31"/>
      <c r="M96" s="30">
        <v>24526483</v>
      </c>
      <c r="N96" s="30">
        <v>29524323</v>
      </c>
      <c r="O96" s="30">
        <v>120250264</v>
      </c>
      <c r="P96" s="30">
        <v>132641132</v>
      </c>
      <c r="Q96" s="20"/>
      <c r="R96" s="21">
        <v>0.52316764176997799</v>
      </c>
      <c r="S96" s="21">
        <v>0.52722721035417597</v>
      </c>
      <c r="T96" s="21">
        <v>0.54841761583811599</v>
      </c>
      <c r="U96" s="20"/>
      <c r="V96" s="30">
        <v>-278689</v>
      </c>
      <c r="W96" s="30">
        <v>15915714</v>
      </c>
      <c r="X96" s="30">
        <v>13547424</v>
      </c>
      <c r="Y96" s="30">
        <v>40245212</v>
      </c>
      <c r="Z96" s="20"/>
      <c r="AA96" s="21">
        <v>5.89401938123046E-2</v>
      </c>
      <c r="AB96" s="21">
        <v>0.125197108612774</v>
      </c>
      <c r="AC96" s="21">
        <v>0.12979084154489101</v>
      </c>
      <c r="AD96" s="20"/>
      <c r="AE96" s="30">
        <v>5092859</v>
      </c>
      <c r="AF96" s="30">
        <v>20673656</v>
      </c>
      <c r="AG96" s="30"/>
      <c r="AH96" s="30"/>
      <c r="AI96" s="20"/>
      <c r="AJ96" s="21"/>
      <c r="AK96" s="21">
        <v>0.21232279346324501</v>
      </c>
      <c r="AL96" s="21">
        <v>0.155210531905323</v>
      </c>
      <c r="AM96" s="20"/>
      <c r="AN96" s="30">
        <v>631507</v>
      </c>
      <c r="AO96" s="30">
        <v>11584398</v>
      </c>
      <c r="AP96" s="30">
        <v>12435610</v>
      </c>
      <c r="AQ96" s="30">
        <v>31308977</v>
      </c>
      <c r="AR96" s="20"/>
      <c r="AS96" s="22">
        <v>5.4130638314891302E-2</v>
      </c>
      <c r="AT96" s="22">
        <v>9.8516275981819501E-2</v>
      </c>
      <c r="AU96" s="22">
        <v>0.103144783011376</v>
      </c>
      <c r="AV96" s="20"/>
      <c r="AW96" s="34">
        <v>48.112578297615997</v>
      </c>
      <c r="AX96" s="34">
        <v>90.488611787091898</v>
      </c>
      <c r="AY96" s="34">
        <v>98.998235765262507</v>
      </c>
      <c r="AZ96" s="20"/>
      <c r="BA96" s="22">
        <v>5.3213126517221099E-2</v>
      </c>
      <c r="BB96" s="22">
        <v>0.102678044738423</v>
      </c>
      <c r="BC96" s="22">
        <v>0.120239049255179</v>
      </c>
      <c r="BD96" s="20"/>
      <c r="BE96" s="22">
        <v>4.9532127368147501E-2</v>
      </c>
      <c r="BF96" s="22">
        <v>0.130910650308069</v>
      </c>
      <c r="BG96" s="22">
        <v>0.17759918078110801</v>
      </c>
      <c r="BH96" s="20"/>
      <c r="BI96" s="22">
        <v>4.0566350972876503E-2</v>
      </c>
      <c r="BJ96" s="22">
        <v>7.3659126566344602E-2</v>
      </c>
      <c r="BK96" s="22">
        <v>0.101401536155608</v>
      </c>
      <c r="BL96" s="20"/>
      <c r="BM96" s="23">
        <v>0.74941571420094999</v>
      </c>
      <c r="BN96" s="23">
        <v>0.74768484529340595</v>
      </c>
      <c r="BO96" s="23">
        <v>0.98309903026620304</v>
      </c>
    </row>
    <row r="97" spans="2:67" x14ac:dyDescent="0.25">
      <c r="B97" t="s">
        <v>416</v>
      </c>
      <c r="C97" t="s">
        <v>212</v>
      </c>
      <c r="D97" s="18" t="s">
        <v>81</v>
      </c>
      <c r="E97" s="18" t="s">
        <v>656</v>
      </c>
      <c r="F97" s="19">
        <v>43921</v>
      </c>
      <c r="G97" s="20"/>
      <c r="H97" s="30">
        <v>400299.9</v>
      </c>
      <c r="I97" s="30">
        <v>375280.59</v>
      </c>
      <c r="J97" s="30">
        <v>2788304.13</v>
      </c>
      <c r="K97" s="30">
        <v>4150815.13</v>
      </c>
      <c r="L97" s="31"/>
      <c r="M97" s="30">
        <v>143024.70000000001</v>
      </c>
      <c r="N97" s="30">
        <v>132131.46</v>
      </c>
      <c r="O97" s="30">
        <v>-48676.36</v>
      </c>
      <c r="P97" s="30">
        <v>337549.12</v>
      </c>
      <c r="Q97" s="20"/>
      <c r="R97" s="21">
        <v>-1.7457335258477501E-2</v>
      </c>
      <c r="S97" s="21">
        <v>-2.1557531662619998E-2</v>
      </c>
      <c r="T97" s="21">
        <v>5.7413879181258398E-2</v>
      </c>
      <c r="U97" s="20"/>
      <c r="V97" s="30">
        <v>65165.1</v>
      </c>
      <c r="W97" s="30">
        <v>76282.080000000002</v>
      </c>
      <c r="X97" s="30">
        <v>-822008.16</v>
      </c>
      <c r="Y97" s="30">
        <v>1120547.42</v>
      </c>
      <c r="Z97" s="20"/>
      <c r="AA97" s="21">
        <v>-0.29480577500740801</v>
      </c>
      <c r="AB97" s="21">
        <v>-0.29345189975778302</v>
      </c>
      <c r="AC97" s="21">
        <v>0.23914128806791299</v>
      </c>
      <c r="AD97" s="20"/>
      <c r="AE97" s="30">
        <v>158258.1</v>
      </c>
      <c r="AF97" s="30">
        <v>160737.24</v>
      </c>
      <c r="AG97" s="30">
        <v>-789542.48</v>
      </c>
      <c r="AH97" s="30">
        <v>1596209.33</v>
      </c>
      <c r="AI97" s="20"/>
      <c r="AJ97" s="21">
        <v>-0.28316225317947102</v>
      </c>
      <c r="AK97" s="21">
        <v>-0.28482888709229898</v>
      </c>
      <c r="AL97" s="21">
        <v>0.34598102845717199</v>
      </c>
      <c r="AM97" s="20"/>
      <c r="AN97" s="30">
        <v>1201746</v>
      </c>
      <c r="AO97" s="30">
        <v>86498.43</v>
      </c>
      <c r="AP97" s="30">
        <v>420517.11</v>
      </c>
      <c r="AQ97" s="30">
        <v>2648916.23</v>
      </c>
      <c r="AR97" s="20"/>
      <c r="AS97" s="22">
        <v>0.15081464947667</v>
      </c>
      <c r="AT97" s="22">
        <v>-0.25141471301554702</v>
      </c>
      <c r="AU97" s="22">
        <v>0.67049425861216105</v>
      </c>
      <c r="AV97" s="20"/>
      <c r="AW97" s="34">
        <v>0.58405154166666795</v>
      </c>
      <c r="AX97" s="34">
        <v>-0.96490341666685697</v>
      </c>
      <c r="AY97" s="34">
        <v>3.8929652916667701</v>
      </c>
      <c r="AZ97" s="20"/>
      <c r="BA97" s="22">
        <v>1.1985852281813999E-2</v>
      </c>
      <c r="BB97" s="22">
        <v>-2.11805034967983E-2</v>
      </c>
      <c r="BC97" s="22">
        <v>9.4579020809323996E-2</v>
      </c>
      <c r="BD97" s="20"/>
      <c r="BE97" s="22">
        <v>-1.4758867543223499E-2</v>
      </c>
      <c r="BF97" s="22">
        <v>-1.5042493625605899E-2</v>
      </c>
      <c r="BG97" s="22">
        <v>2.1100786129209199E-2</v>
      </c>
      <c r="BH97" s="20"/>
      <c r="BI97" s="22">
        <v>8.8191569360697008E-3</v>
      </c>
      <c r="BJ97" s="22">
        <v>-1.6208046695846901E-2</v>
      </c>
      <c r="BK97" s="22">
        <v>6.6792659272905397E-2</v>
      </c>
      <c r="BL97" s="20"/>
      <c r="BM97" s="23">
        <v>5.8476792318799702E-2</v>
      </c>
      <c r="BN97" s="23">
        <v>6.4467375442973193E-2</v>
      </c>
      <c r="BO97" s="23">
        <v>9.9617048789014007E-2</v>
      </c>
    </row>
    <row r="98" spans="2:67" x14ac:dyDescent="0.25">
      <c r="B98" t="s">
        <v>417</v>
      </c>
      <c r="C98" t="s">
        <v>213</v>
      </c>
      <c r="D98" s="18" t="s">
        <v>82</v>
      </c>
      <c r="E98" s="18" t="s">
        <v>654</v>
      </c>
      <c r="F98" s="19">
        <v>43921</v>
      </c>
      <c r="G98" s="20"/>
      <c r="H98" s="30">
        <v>70004379</v>
      </c>
      <c r="I98" s="30">
        <v>103416051</v>
      </c>
      <c r="J98" s="30">
        <v>298104944</v>
      </c>
      <c r="K98" s="30">
        <v>602156769</v>
      </c>
      <c r="L98" s="31"/>
      <c r="M98" s="30">
        <v>16308135</v>
      </c>
      <c r="N98" s="30">
        <v>20708563</v>
      </c>
      <c r="O98" s="30">
        <v>86452617</v>
      </c>
      <c r="P98" s="30">
        <v>112161732</v>
      </c>
      <c r="Q98" s="20"/>
      <c r="R98" s="21">
        <v>0.29000732372980598</v>
      </c>
      <c r="S98" s="21">
        <v>0.27405276422097802</v>
      </c>
      <c r="T98" s="21">
        <v>0.17376517842349101</v>
      </c>
      <c r="U98" s="20"/>
      <c r="V98" s="30">
        <v>4513442</v>
      </c>
      <c r="W98" s="30">
        <v>9891035</v>
      </c>
      <c r="X98" s="30">
        <v>38911996</v>
      </c>
      <c r="Y98" s="30">
        <v>61996634</v>
      </c>
      <c r="Z98" s="20"/>
      <c r="AA98" s="21">
        <v>0.13053119977776101</v>
      </c>
      <c r="AB98" s="21">
        <v>0.13359689035933101</v>
      </c>
      <c r="AC98" s="21">
        <v>9.3605736160970995E-2</v>
      </c>
      <c r="AD98" s="20"/>
      <c r="AE98" s="30">
        <v>11545861</v>
      </c>
      <c r="AF98" s="30">
        <v>16710759</v>
      </c>
      <c r="AG98" s="30">
        <v>65839790</v>
      </c>
      <c r="AH98" s="30">
        <v>88319910</v>
      </c>
      <c r="AI98" s="20"/>
      <c r="AJ98" s="21">
        <v>0.220861113930296</v>
      </c>
      <c r="AK98" s="21">
        <v>0.21418138510431201</v>
      </c>
      <c r="AL98" s="21">
        <v>0.135456453310762</v>
      </c>
      <c r="AM98" s="20"/>
      <c r="AN98" s="30">
        <v>-3253915</v>
      </c>
      <c r="AO98" s="30">
        <v>3964241</v>
      </c>
      <c r="AP98" s="30">
        <v>19223099</v>
      </c>
      <c r="AQ98" s="30">
        <v>24624420</v>
      </c>
      <c r="AR98" s="20"/>
      <c r="AS98" s="22">
        <v>8.6925401680055095E-2</v>
      </c>
      <c r="AT98" s="22">
        <v>9.7991697646939394E-2</v>
      </c>
      <c r="AU98" s="22">
        <v>4.2452636065354502E-2</v>
      </c>
      <c r="AV98" s="20"/>
      <c r="AW98" s="34">
        <v>114.423208333319</v>
      </c>
      <c r="AX98" s="34">
        <v>157.38842261908599</v>
      </c>
      <c r="AY98" s="34">
        <v>128.274446428521</v>
      </c>
      <c r="AZ98" s="20"/>
      <c r="BA98" s="22">
        <v>9.0143544513412097E-2</v>
      </c>
      <c r="BB98" s="22">
        <v>0.11284158538474</v>
      </c>
      <c r="BC98" s="22">
        <v>9.8599760959186794E-2</v>
      </c>
      <c r="BD98" s="20"/>
      <c r="BE98" s="22">
        <v>4.45263271469594E-2</v>
      </c>
      <c r="BF98" s="22">
        <v>5.15042884137802E-2</v>
      </c>
      <c r="BG98" s="22">
        <v>7.0008185605183806E-2</v>
      </c>
      <c r="BH98" s="20"/>
      <c r="BI98" s="22">
        <v>3.4311712189082799E-2</v>
      </c>
      <c r="BJ98" s="22">
        <v>4.2767759043054E-2</v>
      </c>
      <c r="BK98" s="22">
        <v>3.6212209414770803E-2</v>
      </c>
      <c r="BL98" s="20"/>
      <c r="BM98" s="23">
        <v>0.394725954967726</v>
      </c>
      <c r="BN98" s="23">
        <v>0.43644267902300299</v>
      </c>
      <c r="BO98" s="23">
        <v>0.85300261116935905</v>
      </c>
    </row>
    <row r="99" spans="2:67" x14ac:dyDescent="0.25">
      <c r="B99" t="s">
        <v>419</v>
      </c>
      <c r="C99" t="s">
        <v>214</v>
      </c>
      <c r="D99" s="18" t="s">
        <v>83</v>
      </c>
      <c r="E99" s="18" t="s">
        <v>655</v>
      </c>
      <c r="F99" s="19">
        <v>43921</v>
      </c>
      <c r="G99" s="20"/>
      <c r="H99" s="30">
        <v>134620941</v>
      </c>
      <c r="I99" s="30">
        <v>112450002.27</v>
      </c>
      <c r="J99" s="30">
        <v>497151306.99000001</v>
      </c>
      <c r="K99" s="30">
        <v>440936116.06999999</v>
      </c>
      <c r="L99" s="31"/>
      <c r="M99" s="30">
        <v>29758446.899999999</v>
      </c>
      <c r="N99" s="30">
        <v>24775329.84</v>
      </c>
      <c r="O99" s="30">
        <v>108581524.28</v>
      </c>
      <c r="P99" s="30">
        <v>99730251.730000004</v>
      </c>
      <c r="Q99" s="20"/>
      <c r="R99" s="21">
        <v>0.21840739982639201</v>
      </c>
      <c r="S99" s="21">
        <v>0.21840659758221601</v>
      </c>
      <c r="T99" s="21">
        <v>0.22357159670471399</v>
      </c>
      <c r="U99" s="20"/>
      <c r="V99" s="30">
        <v>17431241.100000001</v>
      </c>
      <c r="W99" s="30">
        <v>15326568.27</v>
      </c>
      <c r="X99" s="30">
        <v>67597837.129999995</v>
      </c>
      <c r="Y99" s="30">
        <v>53992361.460000001</v>
      </c>
      <c r="Z99" s="20"/>
      <c r="AA99" s="21">
        <v>0.135970349830313</v>
      </c>
      <c r="AB99" s="21">
        <v>0.138633123485779</v>
      </c>
      <c r="AC99" s="21">
        <v>0.119499411534052</v>
      </c>
      <c r="AD99" s="20"/>
      <c r="AE99" s="30">
        <v>28012530</v>
      </c>
      <c r="AF99" s="30">
        <v>24073807.140000001</v>
      </c>
      <c r="AG99" s="30">
        <v>107454418.22</v>
      </c>
      <c r="AH99" s="30">
        <v>91926130.75</v>
      </c>
      <c r="AI99" s="20"/>
      <c r="AJ99" s="21">
        <v>0.216140270998294</v>
      </c>
      <c r="AK99" s="21">
        <v>0.21624377980915599</v>
      </c>
      <c r="AL99" s="21">
        <v>0.205283640643174</v>
      </c>
      <c r="AM99" s="20"/>
      <c r="AN99" s="30">
        <v>15515217.9</v>
      </c>
      <c r="AO99" s="30">
        <v>7185499.5</v>
      </c>
      <c r="AP99" s="30">
        <v>36792518.640000001</v>
      </c>
      <c r="AQ99" s="30"/>
      <c r="AR99" s="20"/>
      <c r="AS99" s="22">
        <v>9.2228179299418095E-2</v>
      </c>
      <c r="AT99" s="22">
        <v>8.1000033437885602E-2</v>
      </c>
      <c r="AU99" s="22">
        <v>7.8391526088671504E-2</v>
      </c>
      <c r="AV99" s="20"/>
      <c r="AW99" s="34">
        <v>5.3246634377137498</v>
      </c>
      <c r="AX99" s="34">
        <v>4.2529517132497903</v>
      </c>
      <c r="AY99" s="34">
        <v>3.5755923098549802</v>
      </c>
      <c r="AZ99" s="20"/>
      <c r="BA99" s="22">
        <v>0.12980717723490701</v>
      </c>
      <c r="BB99" s="22">
        <v>0.120326155987277</v>
      </c>
      <c r="BC99" s="22">
        <v>0.11196332013831101</v>
      </c>
      <c r="BD99" s="20"/>
      <c r="BE99" s="22">
        <v>6.5432475084890002E-2</v>
      </c>
      <c r="BF99" s="22">
        <v>6.8354214215360101E-2</v>
      </c>
      <c r="BG99" s="22">
        <v>5.76786206448014E-2</v>
      </c>
      <c r="BH99" s="20"/>
      <c r="BI99" s="22">
        <v>4.5195847550858197E-2</v>
      </c>
      <c r="BJ99" s="22">
        <v>4.4541711729616497E-2</v>
      </c>
      <c r="BK99" s="22">
        <v>4.1489175274400603E-2</v>
      </c>
      <c r="BL99" s="20"/>
      <c r="BM99" s="23">
        <v>0.49004380108317502</v>
      </c>
      <c r="BN99" s="23">
        <v>0.54989744866998103</v>
      </c>
      <c r="BO99" s="23">
        <v>0.52925586915444001</v>
      </c>
    </row>
    <row r="100" spans="2:67" x14ac:dyDescent="0.25">
      <c r="B100" t="s">
        <v>420</v>
      </c>
      <c r="C100" t="s">
        <v>215</v>
      </c>
      <c r="D100" s="18" t="s">
        <v>84</v>
      </c>
      <c r="E100" s="18" t="s">
        <v>666</v>
      </c>
      <c r="F100" s="19">
        <v>43921</v>
      </c>
      <c r="G100" s="20"/>
      <c r="H100" s="30">
        <v>298417565</v>
      </c>
      <c r="I100" s="30">
        <v>262200184</v>
      </c>
      <c r="J100" s="30">
        <v>1192227850</v>
      </c>
      <c r="K100" s="30">
        <v>1019181666</v>
      </c>
      <c r="L100" s="31"/>
      <c r="M100" s="30">
        <v>82724947</v>
      </c>
      <c r="N100" s="30">
        <v>96458974</v>
      </c>
      <c r="O100" s="30">
        <v>372045477</v>
      </c>
      <c r="P100" s="30">
        <v>361903018</v>
      </c>
      <c r="Q100" s="20"/>
      <c r="R100" s="21">
        <v>0.31205903888272601</v>
      </c>
      <c r="S100" s="21">
        <v>0.33371627190674202</v>
      </c>
      <c r="T100" s="21">
        <v>0.34275992351933399</v>
      </c>
      <c r="U100" s="20"/>
      <c r="V100" s="30">
        <v>11103929</v>
      </c>
      <c r="W100" s="30">
        <v>37661471</v>
      </c>
      <c r="X100" s="30">
        <v>97884780</v>
      </c>
      <c r="Y100" s="30">
        <v>139887507</v>
      </c>
      <c r="Z100" s="20"/>
      <c r="AA100" s="21">
        <v>8.2102410206280202E-2</v>
      </c>
      <c r="AB100" s="21">
        <v>0.10764809258835201</v>
      </c>
      <c r="AC100" s="21">
        <v>0.12980046043594501</v>
      </c>
      <c r="AD100" s="20"/>
      <c r="AE100" s="30">
        <v>14359670</v>
      </c>
      <c r="AF100" s="30">
        <v>91535482</v>
      </c>
      <c r="AG100" s="30">
        <v>58832736</v>
      </c>
      <c r="AH100" s="30"/>
      <c r="AI100" s="20"/>
      <c r="AJ100" s="21">
        <v>4.9346889522857998E-2</v>
      </c>
      <c r="AK100" s="21">
        <v>0.11765338779121499</v>
      </c>
      <c r="AL100" s="21">
        <v>0.178631097926991</v>
      </c>
      <c r="AM100" s="20"/>
      <c r="AN100" s="30">
        <v>6500137</v>
      </c>
      <c r="AO100" s="30">
        <v>21157805</v>
      </c>
      <c r="AP100" s="30">
        <v>66498142</v>
      </c>
      <c r="AQ100" s="30">
        <v>78138599</v>
      </c>
      <c r="AR100" s="20"/>
      <c r="AS100" s="22">
        <v>5.4299280963823499E-2</v>
      </c>
      <c r="AT100" s="22">
        <v>7.1823776018063695E-2</v>
      </c>
      <c r="AU100" s="22">
        <v>8.1198541055346102E-2</v>
      </c>
      <c r="AV100" s="20"/>
      <c r="AW100" s="34">
        <v>17.996790798380999</v>
      </c>
      <c r="AX100" s="34">
        <v>21.963683355890701</v>
      </c>
      <c r="AY100" s="34">
        <v>21.816531629563499</v>
      </c>
      <c r="AZ100" s="20"/>
      <c r="BA100" s="22">
        <v>8.3803739785653295E-2</v>
      </c>
      <c r="BB100" s="22">
        <v>0.10830883283371801</v>
      </c>
      <c r="BC100" s="22">
        <v>0.113020436154911</v>
      </c>
      <c r="BD100" s="20"/>
      <c r="BE100" s="22">
        <v>1.7255643355092599E-2</v>
      </c>
      <c r="BF100" s="22">
        <v>2.2825098843095502E-2</v>
      </c>
      <c r="BG100" s="22">
        <v>2.7773523988216801E-2</v>
      </c>
      <c r="BH100" s="20"/>
      <c r="BI100" s="22">
        <v>5.1694842588130997E-3</v>
      </c>
      <c r="BJ100" s="22">
        <v>6.8500149383635299E-3</v>
      </c>
      <c r="BK100" s="22">
        <v>7.8877935245327494E-3</v>
      </c>
      <c r="BL100" s="20"/>
      <c r="BM100" s="23">
        <v>9.52035490536218E-2</v>
      </c>
      <c r="BN100" s="23">
        <v>9.5372525897801097E-2</v>
      </c>
      <c r="BO100" s="23">
        <v>9.71420597218184E-2</v>
      </c>
    </row>
    <row r="101" spans="2:67" x14ac:dyDescent="0.25">
      <c r="B101" t="s">
        <v>421</v>
      </c>
      <c r="C101" t="s">
        <v>216</v>
      </c>
      <c r="D101" s="18" t="s">
        <v>85</v>
      </c>
      <c r="E101" s="18" t="s">
        <v>656</v>
      </c>
      <c r="F101" s="19">
        <v>43921</v>
      </c>
      <c r="G101" s="20"/>
      <c r="H101" s="30">
        <v>2520158</v>
      </c>
      <c r="I101" s="30">
        <v>2405778</v>
      </c>
      <c r="J101" s="30">
        <v>10962994</v>
      </c>
      <c r="K101" s="30">
        <v>10012409</v>
      </c>
      <c r="L101" s="31"/>
      <c r="M101" s="30">
        <v>735855</v>
      </c>
      <c r="N101" s="30">
        <v>1000019</v>
      </c>
      <c r="O101" s="30">
        <v>4269744</v>
      </c>
      <c r="P101" s="30">
        <v>3956689</v>
      </c>
      <c r="Q101" s="20"/>
      <c r="R101" s="21">
        <v>0.389468789274106</v>
      </c>
      <c r="S101" s="21">
        <v>0.41792509162914898</v>
      </c>
      <c r="T101" s="21">
        <v>0.40827043366793098</v>
      </c>
      <c r="U101" s="20"/>
      <c r="V101" s="30">
        <v>83341</v>
      </c>
      <c r="W101" s="30">
        <v>218719</v>
      </c>
      <c r="X101" s="30">
        <v>807682</v>
      </c>
      <c r="Y101" s="30">
        <v>720345</v>
      </c>
      <c r="Z101" s="20"/>
      <c r="AA101" s="21">
        <v>7.3673487370324406E-2</v>
      </c>
      <c r="AB101" s="21">
        <v>8.6929076838714495E-2</v>
      </c>
      <c r="AC101" s="21">
        <v>0.10005525099943</v>
      </c>
      <c r="AD101" s="20"/>
      <c r="AE101" s="30">
        <v>149076</v>
      </c>
      <c r="AF101" s="30">
        <v>278411</v>
      </c>
      <c r="AG101" s="30">
        <v>991547</v>
      </c>
      <c r="AH101" s="30">
        <v>1009829</v>
      </c>
      <c r="AI101" s="20"/>
      <c r="AJ101" s="21">
        <v>9.0444909483776398E-2</v>
      </c>
      <c r="AK101" s="21">
        <v>0.103320295108715</v>
      </c>
      <c r="AL101" s="21">
        <v>0.12821932281265599</v>
      </c>
      <c r="AM101" s="20"/>
      <c r="AN101" s="30">
        <v>469988</v>
      </c>
      <c r="AO101" s="30">
        <v>385392</v>
      </c>
      <c r="AP101" s="30">
        <v>-715746</v>
      </c>
      <c r="AQ101" s="30">
        <v>147827</v>
      </c>
      <c r="AR101" s="20"/>
      <c r="AS101" s="22">
        <v>-6.3411600881954702E-2</v>
      </c>
      <c r="AT101" s="22">
        <v>-7.1703998317170795E-2</v>
      </c>
      <c r="AU101" s="22">
        <v>7.4127033718195904E-3</v>
      </c>
      <c r="AV101" s="20"/>
      <c r="AW101" s="34">
        <v>-0.56721972984996705</v>
      </c>
      <c r="AX101" s="34">
        <v>-0.63426099905154798</v>
      </c>
      <c r="AY101" s="34">
        <v>3.5408339731816299E-2</v>
      </c>
      <c r="AZ101" s="20"/>
      <c r="BA101" s="22">
        <v>-9.24868455419528E-3</v>
      </c>
      <c r="BB101" s="22">
        <v>-1.0491571678539899E-2</v>
      </c>
      <c r="BC101" s="22">
        <v>9.905477004372189E-4</v>
      </c>
      <c r="BD101" s="20"/>
      <c r="BE101" s="22">
        <v>6.6677033359610503E-3</v>
      </c>
      <c r="BF101" s="22">
        <v>7.9832423225798307E-3</v>
      </c>
      <c r="BG101" s="22">
        <v>8.2066740616937792E-3</v>
      </c>
      <c r="BH101" s="20"/>
      <c r="BI101" s="22">
        <v>-6.7909463348587397E-3</v>
      </c>
      <c r="BJ101" s="22">
        <v>-7.78184585632516E-3</v>
      </c>
      <c r="BK101" s="22">
        <v>7.55021169205747E-4</v>
      </c>
      <c r="BL101" s="20"/>
      <c r="BM101" s="23">
        <v>0.107093122400329</v>
      </c>
      <c r="BN101" s="23">
        <v>0.108527363033545</v>
      </c>
      <c r="BO101" s="23">
        <v>0.10185503605544</v>
      </c>
    </row>
    <row r="102" spans="2:67" x14ac:dyDescent="0.25">
      <c r="B102" t="s">
        <v>422</v>
      </c>
      <c r="C102" t="s">
        <v>217</v>
      </c>
      <c r="D102" s="18" t="s">
        <v>86</v>
      </c>
      <c r="E102" s="18" t="s">
        <v>656</v>
      </c>
      <c r="F102" s="19">
        <v>43921</v>
      </c>
      <c r="G102" s="20"/>
      <c r="H102" s="30">
        <v>149475198.59999999</v>
      </c>
      <c r="I102" s="30">
        <v>143481143.75999999</v>
      </c>
      <c r="J102" s="30">
        <v>435187799.45999998</v>
      </c>
      <c r="K102" s="30">
        <v>404242454.17000002</v>
      </c>
      <c r="L102" s="31"/>
      <c r="M102" s="30">
        <v>21266672.699999999</v>
      </c>
      <c r="N102" s="30">
        <v>13647681.42</v>
      </c>
      <c r="O102" s="30"/>
      <c r="P102" s="30">
        <v>77519164.549999997</v>
      </c>
      <c r="Q102" s="20"/>
      <c r="R102" s="21"/>
      <c r="S102" s="21">
        <v>0.17388224878261099</v>
      </c>
      <c r="T102" s="21">
        <v>0.21579378858936299</v>
      </c>
      <c r="U102" s="20"/>
      <c r="V102" s="30">
        <v>10300317.300000001</v>
      </c>
      <c r="W102" s="30">
        <v>1912500.72</v>
      </c>
      <c r="X102" s="30"/>
      <c r="Y102" s="30">
        <v>87321957.459999993</v>
      </c>
      <c r="Z102" s="20"/>
      <c r="AA102" s="21"/>
      <c r="AB102" s="21">
        <v>7.1664540096680898E-2</v>
      </c>
      <c r="AC102" s="21">
        <v>0.25980153628566799</v>
      </c>
      <c r="AD102" s="20"/>
      <c r="AE102" s="30">
        <v>21189659.399999999</v>
      </c>
      <c r="AF102" s="30">
        <v>11054090.699999999</v>
      </c>
      <c r="AG102" s="30"/>
      <c r="AH102" s="30">
        <v>112753412.70999999</v>
      </c>
      <c r="AI102" s="20"/>
      <c r="AJ102" s="21"/>
      <c r="AK102" s="21">
        <v>0.166726557821094</v>
      </c>
      <c r="AL102" s="21">
        <v>0.31381009813368999</v>
      </c>
      <c r="AM102" s="20"/>
      <c r="AN102" s="30">
        <v>1169586.6000000001</v>
      </c>
      <c r="AO102" s="30">
        <v>-3515786.58</v>
      </c>
      <c r="AP102" s="30"/>
      <c r="AQ102" s="30">
        <v>47133396.850000001</v>
      </c>
      <c r="AR102" s="20"/>
      <c r="AS102" s="22"/>
      <c r="AT102" s="22">
        <v>1.8580145648338701E-2</v>
      </c>
      <c r="AU102" s="22">
        <v>0.17516761114588</v>
      </c>
      <c r="AV102" s="20"/>
      <c r="AW102" s="34"/>
      <c r="AX102" s="34">
        <v>4.7843340953550104</v>
      </c>
      <c r="AY102" s="34">
        <v>121.72244669555199</v>
      </c>
      <c r="AZ102" s="20"/>
      <c r="BA102" s="22"/>
      <c r="BB102" s="22">
        <v>1.8721212093660101E-2</v>
      </c>
      <c r="BC102" s="22">
        <v>0.25180388266482601</v>
      </c>
      <c r="BD102" s="20"/>
      <c r="BE102" s="22"/>
      <c r="BF102" s="22">
        <v>2.6874963949158E-2</v>
      </c>
      <c r="BG102" s="22">
        <v>0.13172139732952901</v>
      </c>
      <c r="BH102" s="20"/>
      <c r="BI102" s="22"/>
      <c r="BJ102" s="22">
        <v>7.9320025138076705E-3</v>
      </c>
      <c r="BK102" s="22">
        <v>7.4171824391451105E-2</v>
      </c>
      <c r="BL102" s="20"/>
      <c r="BM102" s="23">
        <v>0.38249674453527399</v>
      </c>
      <c r="BN102" s="23">
        <v>0.42690744539550002</v>
      </c>
      <c r="BO102" s="23">
        <v>0.42343344129812999</v>
      </c>
    </row>
    <row r="103" spans="2:67" x14ac:dyDescent="0.25">
      <c r="B103" t="s">
        <v>423</v>
      </c>
      <c r="C103" t="s">
        <v>557</v>
      </c>
      <c r="D103" s="18" t="s">
        <v>617</v>
      </c>
      <c r="E103" s="18" t="s">
        <v>642</v>
      </c>
      <c r="F103" s="19"/>
      <c r="G103" s="20"/>
      <c r="H103" s="30"/>
      <c r="I103" s="30"/>
      <c r="J103" s="30"/>
      <c r="K103" s="30"/>
      <c r="L103" s="31"/>
      <c r="M103" s="30"/>
      <c r="N103" s="30"/>
      <c r="O103" s="30"/>
      <c r="P103" s="30"/>
      <c r="Q103" s="20"/>
      <c r="R103" s="21"/>
      <c r="S103" s="21"/>
      <c r="T103" s="21"/>
      <c r="U103" s="20"/>
      <c r="V103" s="30"/>
      <c r="W103" s="30"/>
      <c r="X103" s="30"/>
      <c r="Y103" s="30"/>
      <c r="Z103" s="20"/>
      <c r="AA103" s="21"/>
      <c r="AB103" s="21"/>
      <c r="AC103" s="21"/>
      <c r="AD103" s="20"/>
      <c r="AE103" s="30"/>
      <c r="AF103" s="30"/>
      <c r="AG103" s="30"/>
      <c r="AH103" s="30"/>
      <c r="AI103" s="20"/>
      <c r="AJ103" s="21"/>
      <c r="AK103" s="21"/>
      <c r="AL103" s="21"/>
      <c r="AM103" s="20"/>
      <c r="AN103" s="30"/>
      <c r="AO103" s="30"/>
      <c r="AP103" s="30"/>
      <c r="AQ103" s="30"/>
      <c r="AR103" s="20"/>
      <c r="AS103" s="22"/>
      <c r="AT103" s="22"/>
      <c r="AU103" s="22"/>
      <c r="AV103" s="20"/>
      <c r="AW103" s="34"/>
      <c r="AX103" s="34"/>
      <c r="AY103" s="34"/>
      <c r="AZ103" s="20"/>
      <c r="BA103" s="22"/>
      <c r="BB103" s="22"/>
      <c r="BC103" s="22"/>
      <c r="BD103" s="20"/>
      <c r="BE103" s="22"/>
      <c r="BF103" s="22"/>
      <c r="BG103" s="22"/>
      <c r="BH103" s="20"/>
      <c r="BI103" s="22"/>
      <c r="BJ103" s="22"/>
      <c r="BK103" s="22"/>
      <c r="BL103" s="20"/>
      <c r="BM103" s="23"/>
      <c r="BN103" s="23"/>
      <c r="BO103" s="23"/>
    </row>
    <row r="104" spans="2:67" x14ac:dyDescent="0.25">
      <c r="B104" t="s">
        <v>424</v>
      </c>
      <c r="C104" t="s">
        <v>218</v>
      </c>
      <c r="D104" s="18" t="s">
        <v>87</v>
      </c>
      <c r="E104" s="18" t="s">
        <v>660</v>
      </c>
      <c r="F104" s="19">
        <v>43921</v>
      </c>
      <c r="G104" s="20"/>
      <c r="H104" s="30">
        <v>2405093</v>
      </c>
      <c r="I104" s="30">
        <v>4327743</v>
      </c>
      <c r="J104" s="30">
        <v>11455223</v>
      </c>
      <c r="K104" s="30">
        <v>20430116</v>
      </c>
      <c r="L104" s="31"/>
      <c r="M104" s="30">
        <v>-84022</v>
      </c>
      <c r="N104" s="30">
        <v>280173</v>
      </c>
      <c r="O104" s="30">
        <v>-1103186</v>
      </c>
      <c r="P104" s="30">
        <v>2485057</v>
      </c>
      <c r="Q104" s="20"/>
      <c r="R104" s="21">
        <v>-9.6304192419484E-2</v>
      </c>
      <c r="S104" s="21">
        <v>-5.52397978363297E-2</v>
      </c>
      <c r="T104" s="21">
        <v>0.12587950654546101</v>
      </c>
      <c r="U104" s="20"/>
      <c r="V104" s="30">
        <v>-349776</v>
      </c>
      <c r="W104" s="30">
        <v>-155894</v>
      </c>
      <c r="X104" s="30">
        <v>-2933345</v>
      </c>
      <c r="Y104" s="30">
        <v>316063</v>
      </c>
      <c r="Z104" s="20"/>
      <c r="AA104" s="21">
        <v>-0.256070527828415</v>
      </c>
      <c r="AB104" s="21">
        <v>-0.204775676970603</v>
      </c>
      <c r="AC104" s="21">
        <v>2.4408913791994599E-2</v>
      </c>
      <c r="AD104" s="20"/>
      <c r="AE104" s="30">
        <v>-147676</v>
      </c>
      <c r="AF104" s="30">
        <v>72483</v>
      </c>
      <c r="AG104" s="30">
        <v>-2083633</v>
      </c>
      <c r="AH104" s="30">
        <v>1138803</v>
      </c>
      <c r="AI104" s="20"/>
      <c r="AJ104" s="21">
        <v>-0.181893709096767</v>
      </c>
      <c r="AK104" s="21">
        <v>-0.13929523774073499</v>
      </c>
      <c r="AL104" s="21">
        <v>6.3416550248366593E-2</v>
      </c>
      <c r="AM104" s="20"/>
      <c r="AN104" s="30">
        <v>-149954</v>
      </c>
      <c r="AO104" s="30">
        <v>-497399</v>
      </c>
      <c r="AP104" s="30">
        <v>-1847143</v>
      </c>
      <c r="AQ104" s="30">
        <v>-392515</v>
      </c>
      <c r="AR104" s="20"/>
      <c r="AS104" s="22">
        <v>-0.16124897786794501</v>
      </c>
      <c r="AT104" s="22">
        <v>-0.16404610807716399</v>
      </c>
      <c r="AU104" s="22">
        <v>-2.7430833832249799E-3</v>
      </c>
      <c r="AV104" s="20"/>
      <c r="AW104" s="34">
        <v>-2.0534150603525601</v>
      </c>
      <c r="AX104" s="34">
        <v>-2.4396595447506102</v>
      </c>
      <c r="AY104" s="34">
        <v>-6.4512483755947897E-2</v>
      </c>
      <c r="AZ104" s="20"/>
      <c r="BA104" s="22">
        <v>-0.19760210702195799</v>
      </c>
      <c r="BB104" s="22">
        <v>-0.22693540242122301</v>
      </c>
      <c r="BC104" s="22">
        <v>-5.3764626337124404E-3</v>
      </c>
      <c r="BD104" s="20"/>
      <c r="BE104" s="22">
        <v>-0.12933501580933801</v>
      </c>
      <c r="BF104" s="22">
        <v>-0.115858877406426</v>
      </c>
      <c r="BG104" s="22">
        <v>1.9338380021454198E-2</v>
      </c>
      <c r="BH104" s="20"/>
      <c r="BI104" s="22">
        <v>-8.2784537941915898E-2</v>
      </c>
      <c r="BJ104" s="22">
        <v>-9.8075947289908094E-2</v>
      </c>
      <c r="BK104" s="22">
        <v>-2.4381696568980299E-3</v>
      </c>
      <c r="BL104" s="20"/>
      <c r="BM104" s="23">
        <v>0.51339573767472801</v>
      </c>
      <c r="BN104" s="23">
        <v>0.59785598353664704</v>
      </c>
      <c r="BO104" s="23">
        <v>0.888842705916431</v>
      </c>
    </row>
    <row r="105" spans="2:67" x14ac:dyDescent="0.25">
      <c r="B105" t="s">
        <v>425</v>
      </c>
      <c r="C105" t="s">
        <v>219</v>
      </c>
      <c r="D105" s="18" t="s">
        <v>88</v>
      </c>
      <c r="E105" s="18" t="s">
        <v>667</v>
      </c>
      <c r="F105" s="19">
        <v>43921</v>
      </c>
      <c r="G105" s="20"/>
      <c r="H105" s="30">
        <v>46423737</v>
      </c>
      <c r="I105" s="30">
        <v>42298544</v>
      </c>
      <c r="J105" s="30">
        <v>183584576</v>
      </c>
      <c r="K105" s="30">
        <v>169637034</v>
      </c>
      <c r="L105" s="31"/>
      <c r="M105" s="30">
        <v>5139821</v>
      </c>
      <c r="N105" s="30">
        <v>3994025</v>
      </c>
      <c r="O105" s="30">
        <v>18689981</v>
      </c>
      <c r="P105" s="30">
        <v>15807829</v>
      </c>
      <c r="Q105" s="20"/>
      <c r="R105" s="21">
        <v>0.101805834712432</v>
      </c>
      <c r="S105" s="21">
        <v>9.7761313488881604E-2</v>
      </c>
      <c r="T105" s="21">
        <v>9.3731780138623405E-2</v>
      </c>
      <c r="U105" s="20"/>
      <c r="V105" s="30">
        <v>3054560</v>
      </c>
      <c r="W105" s="30">
        <v>1900050</v>
      </c>
      <c r="X105" s="30">
        <v>10864527</v>
      </c>
      <c r="Y105" s="30">
        <v>8162919</v>
      </c>
      <c r="Z105" s="20"/>
      <c r="AA105" s="21">
        <v>5.9179955292129299E-2</v>
      </c>
      <c r="AB105" s="21">
        <v>5.4107045492273798E-2</v>
      </c>
      <c r="AC105" s="21">
        <v>4.9204010082394202E-2</v>
      </c>
      <c r="AD105" s="20"/>
      <c r="AE105" s="30">
        <v>3685672</v>
      </c>
      <c r="AF105" s="30">
        <v>2444092</v>
      </c>
      <c r="AG105" s="30">
        <v>13260058</v>
      </c>
      <c r="AH105" s="30">
        <v>10145747</v>
      </c>
      <c r="AI105" s="20"/>
      <c r="AJ105" s="21">
        <v>7.2228605958662206E-2</v>
      </c>
      <c r="AK105" s="21">
        <v>6.6970463171601297E-2</v>
      </c>
      <c r="AL105" s="21">
        <v>6.03905929729808E-2</v>
      </c>
      <c r="AM105" s="20"/>
      <c r="AN105" s="30">
        <v>1862247</v>
      </c>
      <c r="AO105" s="30">
        <v>1790537</v>
      </c>
      <c r="AP105" s="30">
        <v>8498437</v>
      </c>
      <c r="AQ105" s="30">
        <v>7380820</v>
      </c>
      <c r="AR105" s="20"/>
      <c r="AS105" s="22">
        <v>4.6291688469500498E-2</v>
      </c>
      <c r="AT105" s="22">
        <v>4.695619621074E-2</v>
      </c>
      <c r="AU105" s="22">
        <v>4.2863454617981897E-2</v>
      </c>
      <c r="AV105" s="20"/>
      <c r="AW105" s="34">
        <v>7.8689231481475899</v>
      </c>
      <c r="AX105" s="34">
        <v>7.8025249999991502</v>
      </c>
      <c r="AY105" s="34">
        <v>6.9220815064545604</v>
      </c>
      <c r="AZ105" s="20"/>
      <c r="BA105" s="22">
        <v>0.15800913003040501</v>
      </c>
      <c r="BB105" s="22">
        <v>0.16318069049884801</v>
      </c>
      <c r="BC105" s="22">
        <v>0.175088321557269</v>
      </c>
      <c r="BD105" s="20"/>
      <c r="BE105" s="22">
        <v>9.6557386376662196E-2</v>
      </c>
      <c r="BF105" s="22">
        <v>8.9963735094643199E-2</v>
      </c>
      <c r="BG105" s="22">
        <v>0.100853857123584</v>
      </c>
      <c r="BH105" s="20"/>
      <c r="BI105" s="22">
        <v>5.04302391117381E-2</v>
      </c>
      <c r="BJ105" s="22">
        <v>5.2568206345167699E-2</v>
      </c>
      <c r="BK105" s="22">
        <v>6.0065698112084599E-2</v>
      </c>
      <c r="BL105" s="20"/>
      <c r="BM105" s="23">
        <v>1.08940159192935</v>
      </c>
      <c r="BN105" s="23">
        <v>1.1195158591926899</v>
      </c>
      <c r="BO105" s="23">
        <v>1.40132657638969</v>
      </c>
    </row>
    <row r="106" spans="2:67" x14ac:dyDescent="0.25">
      <c r="B106" t="s">
        <v>426</v>
      </c>
      <c r="C106" t="s">
        <v>220</v>
      </c>
      <c r="D106" s="18" t="s">
        <v>89</v>
      </c>
      <c r="E106" s="18" t="s">
        <v>668</v>
      </c>
      <c r="F106" s="19">
        <v>43921</v>
      </c>
      <c r="G106" s="20"/>
      <c r="H106" s="30">
        <v>209204</v>
      </c>
      <c r="I106" s="30">
        <v>247453</v>
      </c>
      <c r="J106" s="30">
        <v>931263</v>
      </c>
      <c r="K106" s="30">
        <v>1016306</v>
      </c>
      <c r="L106" s="31"/>
      <c r="M106" s="30">
        <v>165879</v>
      </c>
      <c r="N106" s="30">
        <v>202351</v>
      </c>
      <c r="O106" s="30">
        <v>727459</v>
      </c>
      <c r="P106" s="30">
        <v>830337</v>
      </c>
      <c r="Q106" s="20"/>
      <c r="R106" s="21">
        <v>0.78115312215755695</v>
      </c>
      <c r="S106" s="21">
        <v>0.78795414600288505</v>
      </c>
      <c r="T106" s="21">
        <v>0.81055359884630895</v>
      </c>
      <c r="U106" s="20"/>
      <c r="V106" s="30">
        <v>114062</v>
      </c>
      <c r="W106" s="30">
        <v>134541</v>
      </c>
      <c r="X106" s="30">
        <v>597455</v>
      </c>
      <c r="Y106" s="30">
        <v>675757</v>
      </c>
      <c r="Z106" s="20"/>
      <c r="AA106" s="21">
        <v>0.641553460193099</v>
      </c>
      <c r="AB106" s="21">
        <v>0.63736601506767299</v>
      </c>
      <c r="AC106" s="21">
        <v>0.668024080944015</v>
      </c>
      <c r="AD106" s="20"/>
      <c r="AE106" s="30"/>
      <c r="AF106" s="30"/>
      <c r="AG106" s="30"/>
      <c r="AH106" s="30"/>
      <c r="AI106" s="20"/>
      <c r="AJ106" s="21"/>
      <c r="AK106" s="21"/>
      <c r="AL106" s="21"/>
      <c r="AM106" s="20"/>
      <c r="AN106" s="30">
        <v>77401</v>
      </c>
      <c r="AO106" s="30">
        <v>97707</v>
      </c>
      <c r="AP106" s="30">
        <v>435580</v>
      </c>
      <c r="AQ106" s="30">
        <v>482585</v>
      </c>
      <c r="AR106" s="20"/>
      <c r="AS106" s="22">
        <v>0.46773038336075801</v>
      </c>
      <c r="AT106" s="22">
        <v>0.47022213237185501</v>
      </c>
      <c r="AU106" s="22">
        <v>0.47775650697934902</v>
      </c>
      <c r="AV106" s="20"/>
      <c r="AW106" s="34">
        <v>335061.53846168501</v>
      </c>
      <c r="AX106" s="34">
        <v>350681.53846168501</v>
      </c>
      <c r="AY106" s="34">
        <v>360714.615384579</v>
      </c>
      <c r="AZ106" s="20"/>
      <c r="BA106" s="22">
        <v>1.2029705568007201</v>
      </c>
      <c r="BB106" s="22">
        <v>1.49112460872624</v>
      </c>
      <c r="BC106" s="22">
        <v>1.55493068899959</v>
      </c>
      <c r="BD106" s="20"/>
      <c r="BE106" s="22">
        <v>3.5121770816575699</v>
      </c>
      <c r="BF106" s="22">
        <v>2.8212282040389298</v>
      </c>
      <c r="BG106" s="22">
        <v>4.4094216543436104</v>
      </c>
      <c r="BH106" s="20"/>
      <c r="BI106" s="22">
        <v>0.71494343054015197</v>
      </c>
      <c r="BJ106" s="22">
        <v>0.83823529411805797</v>
      </c>
      <c r="BK106" s="22">
        <v>0.83505890816915795</v>
      </c>
      <c r="BL106" s="20"/>
      <c r="BM106" s="23">
        <v>1.52853749932365</v>
      </c>
      <c r="BN106" s="23">
        <v>1.78263683568002</v>
      </c>
      <c r="BO106" s="23">
        <v>1.7478755306728999</v>
      </c>
    </row>
    <row r="107" spans="2:67" x14ac:dyDescent="0.25">
      <c r="B107" t="s">
        <v>427</v>
      </c>
      <c r="C107" t="s">
        <v>221</v>
      </c>
      <c r="D107" s="18" t="s">
        <v>90</v>
      </c>
      <c r="E107" s="18" t="s">
        <v>663</v>
      </c>
      <c r="F107" s="19">
        <v>43465</v>
      </c>
      <c r="G107" s="20"/>
      <c r="H107" s="30"/>
      <c r="I107" s="30"/>
      <c r="J107" s="30"/>
      <c r="K107" s="30"/>
      <c r="L107" s="31"/>
      <c r="M107" s="30"/>
      <c r="N107" s="30"/>
      <c r="O107" s="30"/>
      <c r="P107" s="30"/>
      <c r="Q107" s="20"/>
      <c r="R107" s="21"/>
      <c r="S107" s="21"/>
      <c r="T107" s="21"/>
      <c r="U107" s="20"/>
      <c r="V107" s="30"/>
      <c r="W107" s="30"/>
      <c r="X107" s="30"/>
      <c r="Y107" s="30"/>
      <c r="Z107" s="20"/>
      <c r="AA107" s="21"/>
      <c r="AB107" s="21"/>
      <c r="AC107" s="21"/>
      <c r="AD107" s="20"/>
      <c r="AE107" s="30"/>
      <c r="AF107" s="30"/>
      <c r="AG107" s="30"/>
      <c r="AH107" s="30"/>
      <c r="AI107" s="20"/>
      <c r="AJ107" s="21"/>
      <c r="AK107" s="21"/>
      <c r="AL107" s="21"/>
      <c r="AM107" s="20"/>
      <c r="AN107" s="30"/>
      <c r="AO107" s="30"/>
      <c r="AP107" s="30"/>
      <c r="AQ107" s="30"/>
      <c r="AR107" s="20"/>
      <c r="AS107" s="22"/>
      <c r="AT107" s="22"/>
      <c r="AU107" s="22"/>
      <c r="AV107" s="20"/>
      <c r="AW107" s="34"/>
      <c r="AX107" s="34"/>
      <c r="AY107" s="34">
        <v>-193.10000000009299</v>
      </c>
      <c r="AZ107" s="20"/>
      <c r="BA107" s="22"/>
      <c r="BB107" s="22"/>
      <c r="BC107" s="22">
        <v>-0.163056786996021</v>
      </c>
      <c r="BD107" s="20"/>
      <c r="BE107" s="22"/>
      <c r="BF107" s="22"/>
      <c r="BG107" s="22"/>
      <c r="BH107" s="20"/>
      <c r="BI107" s="22"/>
      <c r="BJ107" s="22"/>
      <c r="BK107" s="22">
        <v>-1.5723408071098701E-2</v>
      </c>
      <c r="BL107" s="20"/>
      <c r="BM107" s="23"/>
      <c r="BN107" s="23"/>
      <c r="BO107" s="23">
        <v>0</v>
      </c>
    </row>
    <row r="108" spans="2:67" x14ac:dyDescent="0.25">
      <c r="B108" t="s">
        <v>428</v>
      </c>
      <c r="C108" t="s">
        <v>222</v>
      </c>
      <c r="D108" s="18" t="s">
        <v>91</v>
      </c>
      <c r="E108" s="18" t="s">
        <v>659</v>
      </c>
      <c r="F108" s="19">
        <v>43921</v>
      </c>
      <c r="G108" s="20"/>
      <c r="H108" s="30">
        <v>19552049</v>
      </c>
      <c r="I108" s="30">
        <v>10860506</v>
      </c>
      <c r="J108" s="30">
        <v>57109715</v>
      </c>
      <c r="K108" s="30">
        <v>58488994</v>
      </c>
      <c r="L108" s="31"/>
      <c r="M108" s="30">
        <v>4022446</v>
      </c>
      <c r="N108" s="30">
        <v>4429502</v>
      </c>
      <c r="O108" s="30">
        <v>16303126</v>
      </c>
      <c r="P108" s="30">
        <v>20117756</v>
      </c>
      <c r="Q108" s="20"/>
      <c r="R108" s="21">
        <v>0.28547027419059301</v>
      </c>
      <c r="S108" s="21">
        <v>0.34512211654742703</v>
      </c>
      <c r="T108" s="21">
        <v>0.31394518752989797</v>
      </c>
      <c r="U108" s="20"/>
      <c r="V108" s="30">
        <v>2047400</v>
      </c>
      <c r="W108" s="30">
        <v>1457486</v>
      </c>
      <c r="X108" s="30">
        <v>2794327</v>
      </c>
      <c r="Y108" s="30">
        <v>11471487</v>
      </c>
      <c r="Z108" s="20"/>
      <c r="AA108" s="21">
        <v>4.8929100766836202E-2</v>
      </c>
      <c r="AB108" s="21">
        <v>4.5528629209657098E-2</v>
      </c>
      <c r="AC108" s="21">
        <v>0.15314419780013799</v>
      </c>
      <c r="AD108" s="20"/>
      <c r="AE108" s="30">
        <v>2336208</v>
      </c>
      <c r="AF108" s="30"/>
      <c r="AG108" s="30"/>
      <c r="AH108" s="30"/>
      <c r="AI108" s="20"/>
      <c r="AJ108" s="21"/>
      <c r="AK108" s="21">
        <v>6.8437011624482694E-2</v>
      </c>
      <c r="AL108" s="21"/>
      <c r="AM108" s="20"/>
      <c r="AN108" s="30">
        <v>1404630</v>
      </c>
      <c r="AO108" s="30">
        <v>181849</v>
      </c>
      <c r="AP108" s="30">
        <v>4185076</v>
      </c>
      <c r="AQ108" s="30">
        <v>4942606</v>
      </c>
      <c r="AR108" s="20"/>
      <c r="AS108" s="22">
        <v>8.3463120066298899E-2</v>
      </c>
      <c r="AT108" s="22">
        <v>7.2661396634284794E-2</v>
      </c>
      <c r="AU108" s="22">
        <v>6.4793674521279196E-2</v>
      </c>
      <c r="AV108" s="20"/>
      <c r="AW108" s="34">
        <v>7.0746913209295599</v>
      </c>
      <c r="AX108" s="34">
        <v>5.1977417155212597</v>
      </c>
      <c r="AY108" s="34">
        <v>6.3827661616524001</v>
      </c>
      <c r="AZ108" s="20"/>
      <c r="BA108" s="22">
        <v>2.8101157126475301E-2</v>
      </c>
      <c r="BB108" s="22">
        <v>2.2087923866311001E-2</v>
      </c>
      <c r="BC108" s="22">
        <v>2.34327058137569E-2</v>
      </c>
      <c r="BD108" s="20"/>
      <c r="BE108" s="22">
        <v>7.4721854820472798E-3</v>
      </c>
      <c r="BF108" s="22">
        <v>5.9005521454582798E-3</v>
      </c>
      <c r="BG108" s="22">
        <v>2.3276703684860001E-2</v>
      </c>
      <c r="BH108" s="20"/>
      <c r="BI108" s="22">
        <v>1.4494256231082501E-2</v>
      </c>
      <c r="BJ108" s="22">
        <v>1.05075451782068E-2</v>
      </c>
      <c r="BK108" s="22">
        <v>1.16652588255965E-2</v>
      </c>
      <c r="BL108" s="20"/>
      <c r="BM108" s="23">
        <v>0.173660608656519</v>
      </c>
      <c r="BN108" s="23">
        <v>0.14460973315863199</v>
      </c>
      <c r="BO108" s="23">
        <v>0.180037000706989</v>
      </c>
    </row>
    <row r="109" spans="2:67" x14ac:dyDescent="0.25">
      <c r="B109" t="s">
        <v>429</v>
      </c>
      <c r="C109" t="s">
        <v>223</v>
      </c>
      <c r="D109" s="18" t="s">
        <v>92</v>
      </c>
      <c r="E109" s="18" t="s">
        <v>663</v>
      </c>
      <c r="F109" s="19">
        <v>43921</v>
      </c>
      <c r="G109" s="20"/>
      <c r="H109" s="30">
        <v>72229</v>
      </c>
      <c r="I109" s="30">
        <v>116057</v>
      </c>
      <c r="J109" s="30">
        <v>473319</v>
      </c>
      <c r="K109" s="30">
        <v>1010157</v>
      </c>
      <c r="L109" s="31"/>
      <c r="M109" s="30">
        <v>-13347</v>
      </c>
      <c r="N109" s="30">
        <v>89944</v>
      </c>
      <c r="O109" s="30">
        <v>340567</v>
      </c>
      <c r="P109" s="30">
        <v>885154</v>
      </c>
      <c r="Q109" s="20"/>
      <c r="R109" s="21">
        <v>0.71952953504980499</v>
      </c>
      <c r="S109" s="21">
        <v>0.85828207453596395</v>
      </c>
      <c r="T109" s="21">
        <v>0.878632960991235</v>
      </c>
      <c r="U109" s="20"/>
      <c r="V109" s="30">
        <v>-373229</v>
      </c>
      <c r="W109" s="30">
        <v>-30278</v>
      </c>
      <c r="X109" s="30">
        <v>957238</v>
      </c>
      <c r="Y109" s="30">
        <v>2163174</v>
      </c>
      <c r="Z109" s="20"/>
      <c r="AA109" s="21">
        <v>2.0223950443579799</v>
      </c>
      <c r="AB109" s="21">
        <v>2.5141574832703899</v>
      </c>
      <c r="AC109" s="21">
        <v>1.8542637984291701</v>
      </c>
      <c r="AD109" s="20"/>
      <c r="AE109" s="30"/>
      <c r="AF109" s="30"/>
      <c r="AG109" s="30"/>
      <c r="AH109" s="30"/>
      <c r="AI109" s="20"/>
      <c r="AJ109" s="21"/>
      <c r="AK109" s="21"/>
      <c r="AL109" s="21"/>
      <c r="AM109" s="20"/>
      <c r="AN109" s="30">
        <v>-171955</v>
      </c>
      <c r="AO109" s="30">
        <v>-13865</v>
      </c>
      <c r="AP109" s="30">
        <v>1057750</v>
      </c>
      <c r="AQ109" s="30">
        <v>1782115</v>
      </c>
      <c r="AR109" s="20"/>
      <c r="AS109" s="22">
        <v>2.2347507706214702</v>
      </c>
      <c r="AT109" s="22">
        <v>2.3510529888002201</v>
      </c>
      <c r="AU109" s="22">
        <v>1.5752132450020899</v>
      </c>
      <c r="AV109" s="20"/>
      <c r="AW109" s="34">
        <v>0.18601866503672701</v>
      </c>
      <c r="AX109" s="34">
        <v>0.21382078345368399</v>
      </c>
      <c r="AY109" s="34">
        <v>0.326912042116419</v>
      </c>
      <c r="AZ109" s="20"/>
      <c r="BA109" s="22">
        <v>1.6902008323704601E-2</v>
      </c>
      <c r="BB109" s="22">
        <v>1.93993606351614E-2</v>
      </c>
      <c r="BC109" s="22">
        <v>3.0368457199401701E-2</v>
      </c>
      <c r="BD109" s="20"/>
      <c r="BE109" s="22">
        <v>9.6666384647323897E-3</v>
      </c>
      <c r="BF109" s="22">
        <v>1.31109066499994E-2</v>
      </c>
      <c r="BG109" s="22">
        <v>2.2671142112849301E-2</v>
      </c>
      <c r="BH109" s="20"/>
      <c r="BI109" s="22">
        <v>1.4228834116584E-2</v>
      </c>
      <c r="BJ109" s="22">
        <v>1.62847185561441E-2</v>
      </c>
      <c r="BK109" s="22">
        <v>2.5312499217034198E-2</v>
      </c>
      <c r="BL109" s="20"/>
      <c r="BM109" s="23">
        <v>6.3670787380942801E-3</v>
      </c>
      <c r="BN109" s="23">
        <v>6.9265638136144503E-3</v>
      </c>
      <c r="BO109" s="23">
        <v>1.6069252399546499E-2</v>
      </c>
    </row>
    <row r="110" spans="2:67" x14ac:dyDescent="0.25">
      <c r="B110" t="s">
        <v>430</v>
      </c>
      <c r="C110" t="s">
        <v>224</v>
      </c>
      <c r="D110" s="18" t="s">
        <v>93</v>
      </c>
      <c r="E110" s="18" t="s">
        <v>659</v>
      </c>
      <c r="F110" s="19">
        <v>43921</v>
      </c>
      <c r="G110" s="20"/>
      <c r="H110" s="30"/>
      <c r="I110" s="30">
        <v>0</v>
      </c>
      <c r="J110" s="30"/>
      <c r="K110" s="30">
        <v>4042165</v>
      </c>
      <c r="L110" s="31"/>
      <c r="M110" s="30"/>
      <c r="N110" s="30">
        <v>0</v>
      </c>
      <c r="O110" s="30"/>
      <c r="P110" s="30">
        <v>20967</v>
      </c>
      <c r="Q110" s="20"/>
      <c r="R110" s="21"/>
      <c r="S110" s="21"/>
      <c r="T110" s="21">
        <v>0.49971718875225601</v>
      </c>
      <c r="U110" s="20"/>
      <c r="V110" s="30">
        <v>-89803</v>
      </c>
      <c r="W110" s="30">
        <v>-112719</v>
      </c>
      <c r="X110" s="30">
        <v>-273161</v>
      </c>
      <c r="Y110" s="30">
        <v>-533195</v>
      </c>
      <c r="Z110" s="20"/>
      <c r="AA110" s="21"/>
      <c r="AB110" s="21"/>
      <c r="AC110" s="21">
        <v>0.454329577687895</v>
      </c>
      <c r="AD110" s="20"/>
      <c r="AE110" s="30">
        <v>-89728</v>
      </c>
      <c r="AF110" s="30">
        <v>-112666</v>
      </c>
      <c r="AG110" s="30">
        <v>-272845</v>
      </c>
      <c r="AH110" s="30"/>
      <c r="AI110" s="20"/>
      <c r="AJ110" s="21"/>
      <c r="AK110" s="21"/>
      <c r="AL110" s="21">
        <v>0.45437278772005801</v>
      </c>
      <c r="AM110" s="20"/>
      <c r="AN110" s="30">
        <v>-13832</v>
      </c>
      <c r="AO110" s="30">
        <v>-96320</v>
      </c>
      <c r="AP110" s="30">
        <v>-13051</v>
      </c>
      <c r="AQ110" s="30">
        <v>-97765</v>
      </c>
      <c r="AR110" s="20"/>
      <c r="AS110" s="22"/>
      <c r="AT110" s="22"/>
      <c r="AU110" s="22">
        <v>0.35769899907638297</v>
      </c>
      <c r="AV110" s="20"/>
      <c r="AW110" s="34">
        <v>-0.52203999999983397</v>
      </c>
      <c r="AX110" s="34">
        <v>-3.82156000000032</v>
      </c>
      <c r="AY110" s="34">
        <v>180.13247999991299</v>
      </c>
      <c r="AZ110" s="20"/>
      <c r="BA110" s="22">
        <v>-5.5071459660212003E-4</v>
      </c>
      <c r="BB110" s="22">
        <v>-4.0221229179815098E-3</v>
      </c>
      <c r="BC110" s="22">
        <v>0.16487300221575399</v>
      </c>
      <c r="BD110" s="20"/>
      <c r="BE110" s="22">
        <v>-8.8370463000137494E-3</v>
      </c>
      <c r="BF110" s="22">
        <v>-9.6136678026869093E-3</v>
      </c>
      <c r="BG110" s="22">
        <v>0.154340014117479</v>
      </c>
      <c r="BH110" s="20"/>
      <c r="BI110" s="22">
        <v>-5.7308807218873895E-4</v>
      </c>
      <c r="BJ110" s="22">
        <v>-4.1875173595963102E-3</v>
      </c>
      <c r="BK110" s="22">
        <v>0.161165181828546</v>
      </c>
      <c r="BL110" s="20"/>
      <c r="BM110" s="23"/>
      <c r="BN110" s="23">
        <v>0</v>
      </c>
      <c r="BO110" s="23">
        <v>0.45056089685658701</v>
      </c>
    </row>
    <row r="111" spans="2:67" x14ac:dyDescent="0.25">
      <c r="B111" t="s">
        <v>431</v>
      </c>
      <c r="C111" t="s">
        <v>225</v>
      </c>
      <c r="D111" s="18" t="s">
        <v>94</v>
      </c>
      <c r="E111" s="18" t="s">
        <v>663</v>
      </c>
      <c r="F111" s="19">
        <v>39082</v>
      </c>
      <c r="G111" s="20"/>
      <c r="H111" s="30"/>
      <c r="I111" s="30"/>
      <c r="J111" s="30"/>
      <c r="K111" s="30"/>
      <c r="L111" s="31"/>
      <c r="M111" s="30"/>
      <c r="N111" s="30"/>
      <c r="O111" s="30"/>
      <c r="P111" s="30"/>
      <c r="Q111" s="20"/>
      <c r="R111" s="21"/>
      <c r="S111" s="21"/>
      <c r="T111" s="21"/>
      <c r="U111" s="20"/>
      <c r="V111" s="30"/>
      <c r="W111" s="30"/>
      <c r="X111" s="30"/>
      <c r="Y111" s="30"/>
      <c r="Z111" s="20"/>
      <c r="AA111" s="21"/>
      <c r="AB111" s="21"/>
      <c r="AC111" s="21"/>
      <c r="AD111" s="20"/>
      <c r="AE111" s="30"/>
      <c r="AF111" s="30"/>
      <c r="AG111" s="30"/>
      <c r="AH111" s="30"/>
      <c r="AI111" s="20"/>
      <c r="AJ111" s="21"/>
      <c r="AK111" s="21"/>
      <c r="AL111" s="21"/>
      <c r="AM111" s="20"/>
      <c r="AN111" s="30"/>
      <c r="AO111" s="30"/>
      <c r="AP111" s="30"/>
      <c r="AQ111" s="30"/>
      <c r="AR111" s="20"/>
      <c r="AS111" s="22"/>
      <c r="AT111" s="22"/>
      <c r="AU111" s="22"/>
      <c r="AV111" s="20"/>
      <c r="AW111" s="34"/>
      <c r="AX111" s="34"/>
      <c r="AY111" s="34"/>
      <c r="AZ111" s="20"/>
      <c r="BA111" s="22"/>
      <c r="BB111" s="22"/>
      <c r="BC111" s="22"/>
      <c r="BD111" s="20"/>
      <c r="BE111" s="22"/>
      <c r="BF111" s="22"/>
      <c r="BG111" s="22"/>
      <c r="BH111" s="20"/>
      <c r="BI111" s="22"/>
      <c r="BJ111" s="22"/>
      <c r="BK111" s="22"/>
      <c r="BL111" s="20"/>
      <c r="BM111" s="23"/>
      <c r="BN111" s="23"/>
      <c r="BO111" s="23"/>
    </row>
    <row r="112" spans="2:67" x14ac:dyDescent="0.25">
      <c r="B112" t="s">
        <v>432</v>
      </c>
      <c r="C112" t="s">
        <v>226</v>
      </c>
      <c r="D112" s="18" t="s">
        <v>95</v>
      </c>
      <c r="E112" s="18" t="s">
        <v>663</v>
      </c>
      <c r="F112" s="19">
        <v>43921</v>
      </c>
      <c r="G112" s="20"/>
      <c r="H112" s="30"/>
      <c r="I112" s="30"/>
      <c r="J112" s="30"/>
      <c r="K112" s="30"/>
      <c r="L112" s="31"/>
      <c r="M112" s="30"/>
      <c r="N112" s="30"/>
      <c r="O112" s="30"/>
      <c r="P112" s="30"/>
      <c r="Q112" s="20"/>
      <c r="R112" s="21"/>
      <c r="S112" s="21"/>
      <c r="T112" s="21"/>
      <c r="U112" s="20"/>
      <c r="V112" s="30">
        <v>-835</v>
      </c>
      <c r="W112" s="30">
        <v>-1489</v>
      </c>
      <c r="X112" s="30">
        <v>-3638</v>
      </c>
      <c r="Y112" s="30">
        <v>-4199</v>
      </c>
      <c r="Z112" s="20"/>
      <c r="AA112" s="21"/>
      <c r="AB112" s="21"/>
      <c r="AC112" s="21"/>
      <c r="AD112" s="20"/>
      <c r="AE112" s="30"/>
      <c r="AF112" s="30"/>
      <c r="AG112" s="30"/>
      <c r="AH112" s="30"/>
      <c r="AI112" s="20"/>
      <c r="AJ112" s="21"/>
      <c r="AK112" s="21"/>
      <c r="AL112" s="21"/>
      <c r="AM112" s="20"/>
      <c r="AN112" s="30">
        <v>-2356</v>
      </c>
      <c r="AO112" s="30">
        <v>-3042</v>
      </c>
      <c r="AP112" s="30">
        <v>-10282</v>
      </c>
      <c r="AQ112" s="30">
        <v>-10519</v>
      </c>
      <c r="AR112" s="20"/>
      <c r="AS112" s="22"/>
      <c r="AT112" s="22"/>
      <c r="AU112" s="22"/>
      <c r="AV112" s="20"/>
      <c r="AW112" s="34">
        <v>-3228.2574568279101</v>
      </c>
      <c r="AX112" s="34">
        <v>-3443.6420722119501</v>
      </c>
      <c r="AY112" s="34">
        <v>-3336.5777080059102</v>
      </c>
      <c r="AZ112" s="20"/>
      <c r="BA112" s="22">
        <v>-0.117417321395915</v>
      </c>
      <c r="BB112" s="22">
        <v>-0.121506198278512</v>
      </c>
      <c r="BC112" s="22">
        <v>-0.105150671106094</v>
      </c>
      <c r="BD112" s="20"/>
      <c r="BE112" s="22">
        <v>-3.03280916326912E-2</v>
      </c>
      <c r="BF112" s="22">
        <v>-3.4710300666956802E-2</v>
      </c>
      <c r="BG112" s="22">
        <v>-3.00484348949249E-2</v>
      </c>
      <c r="BH112" s="20"/>
      <c r="BI112" s="22">
        <v>-7.3499556800961693E-2</v>
      </c>
      <c r="BJ112" s="22">
        <v>-7.7559506130928602E-2</v>
      </c>
      <c r="BK112" s="22">
        <v>-7.1760415963217403E-2</v>
      </c>
      <c r="BL112" s="20"/>
      <c r="BM112" s="23"/>
      <c r="BN112" s="23"/>
      <c r="BO112" s="23"/>
    </row>
    <row r="113" spans="2:67" x14ac:dyDescent="0.25">
      <c r="B113" t="s">
        <v>433</v>
      </c>
      <c r="C113" t="s">
        <v>227</v>
      </c>
      <c r="D113" s="18" t="s">
        <v>96</v>
      </c>
      <c r="E113" s="18" t="s">
        <v>658</v>
      </c>
      <c r="F113" s="19">
        <v>43921</v>
      </c>
      <c r="G113" s="20"/>
      <c r="H113" s="30">
        <v>34356217</v>
      </c>
      <c r="I113" s="30">
        <v>35854449</v>
      </c>
      <c r="J113" s="30">
        <v>148687218</v>
      </c>
      <c r="K113" s="30">
        <v>147859242</v>
      </c>
      <c r="L113" s="31"/>
      <c r="M113" s="30">
        <v>7763360</v>
      </c>
      <c r="N113" s="30">
        <v>9227207</v>
      </c>
      <c r="O113" s="30">
        <v>38736325</v>
      </c>
      <c r="P113" s="30">
        <v>41608208</v>
      </c>
      <c r="Q113" s="20"/>
      <c r="R113" s="21">
        <v>0.260522225925233</v>
      </c>
      <c r="S113" s="21">
        <v>0.267670217055129</v>
      </c>
      <c r="T113" s="21">
        <v>0.28498130627442197</v>
      </c>
      <c r="U113" s="20"/>
      <c r="V113" s="30">
        <v>2333341</v>
      </c>
      <c r="W113" s="30">
        <v>3423422</v>
      </c>
      <c r="X113" s="30">
        <v>16745904</v>
      </c>
      <c r="Y113" s="30">
        <v>21045615</v>
      </c>
      <c r="Z113" s="20"/>
      <c r="AA113" s="21">
        <v>0.112625040842395</v>
      </c>
      <c r="AB113" s="21">
        <v>0.11875974004142301</v>
      </c>
      <c r="AC113" s="21">
        <v>0.14370072125719199</v>
      </c>
      <c r="AD113" s="20"/>
      <c r="AE113" s="30">
        <v>4047911</v>
      </c>
      <c r="AF113" s="30">
        <v>5095536</v>
      </c>
      <c r="AG113" s="30"/>
      <c r="AH113" s="30">
        <v>27556822</v>
      </c>
      <c r="AI113" s="20"/>
      <c r="AJ113" s="21"/>
      <c r="AK113" s="21">
        <v>0.16507657033333101</v>
      </c>
      <c r="AL113" s="21">
        <v>0.18714366390136999</v>
      </c>
      <c r="AM113" s="20"/>
      <c r="AN113" s="30">
        <v>1168998</v>
      </c>
      <c r="AO113" s="30">
        <v>2415801</v>
      </c>
      <c r="AP113" s="30">
        <v>10382948</v>
      </c>
      <c r="AQ113" s="30">
        <v>14820066</v>
      </c>
      <c r="AR113" s="20"/>
      <c r="AS113" s="22">
        <v>6.9830804151570197E-2</v>
      </c>
      <c r="AT113" s="22">
        <v>7.7435936703623198E-2</v>
      </c>
      <c r="AU113" s="22">
        <v>0.101058888175467</v>
      </c>
      <c r="AV113" s="20"/>
      <c r="AW113" s="34">
        <v>73.674366015940905</v>
      </c>
      <c r="AX113" s="34">
        <v>82.521315896767206</v>
      </c>
      <c r="AY113" s="34">
        <v>114.116876549786</v>
      </c>
      <c r="AZ113" s="20"/>
      <c r="BA113" s="22">
        <v>0.12995456692733601</v>
      </c>
      <c r="BB113" s="22">
        <v>0.14721100656577599</v>
      </c>
      <c r="BC113" s="22">
        <v>0.20257946293888399</v>
      </c>
      <c r="BD113" s="20"/>
      <c r="BE113" s="22">
        <v>0.10251497960096501</v>
      </c>
      <c r="BF113" s="22">
        <v>0.110950342908036</v>
      </c>
      <c r="BG113" s="22">
        <v>0.13713354718696799</v>
      </c>
      <c r="BH113" s="20"/>
      <c r="BI113" s="22">
        <v>6.0379914324075801E-2</v>
      </c>
      <c r="BJ113" s="22">
        <v>6.9021657299454101E-2</v>
      </c>
      <c r="BK113" s="22">
        <v>8.9876884305704202E-2</v>
      </c>
      <c r="BL113" s="20"/>
      <c r="BM113" s="23">
        <v>0.86466016047870697</v>
      </c>
      <c r="BN113" s="23">
        <v>0.891338831009307</v>
      </c>
      <c r="BO113" s="23">
        <v>0.88935160408345804</v>
      </c>
    </row>
    <row r="114" spans="2:67" x14ac:dyDescent="0.25">
      <c r="B114" t="s">
        <v>436</v>
      </c>
      <c r="C114" t="s">
        <v>228</v>
      </c>
      <c r="D114" s="18" t="s">
        <v>97</v>
      </c>
      <c r="E114" s="18" t="s">
        <v>656</v>
      </c>
      <c r="F114" s="19">
        <v>43738</v>
      </c>
      <c r="G114" s="20"/>
      <c r="H114" s="30"/>
      <c r="I114" s="30">
        <v>49127702.789999999</v>
      </c>
      <c r="J114" s="30"/>
      <c r="K114" s="30"/>
      <c r="L114" s="31"/>
      <c r="M114" s="30"/>
      <c r="N114" s="30">
        <v>-744431.37</v>
      </c>
      <c r="O114" s="30"/>
      <c r="P114" s="30"/>
      <c r="Q114" s="20"/>
      <c r="R114" s="21"/>
      <c r="S114" s="21"/>
      <c r="T114" s="21">
        <v>0.20891685948387001</v>
      </c>
      <c r="U114" s="20"/>
      <c r="V114" s="30"/>
      <c r="W114" s="30">
        <v>-2599039.44</v>
      </c>
      <c r="X114" s="30"/>
      <c r="Y114" s="30"/>
      <c r="Z114" s="20"/>
      <c r="AA114" s="21"/>
      <c r="AB114" s="21"/>
      <c r="AC114" s="21">
        <v>0.140328978271136</v>
      </c>
      <c r="AD114" s="20"/>
      <c r="AE114" s="30"/>
      <c r="AF114" s="30"/>
      <c r="AG114" s="30"/>
      <c r="AH114" s="30"/>
      <c r="AI114" s="20"/>
      <c r="AJ114" s="21"/>
      <c r="AK114" s="21"/>
      <c r="AL114" s="21"/>
      <c r="AM114" s="20"/>
      <c r="AN114" s="30"/>
      <c r="AO114" s="30">
        <v>-2231250.84</v>
      </c>
      <c r="AP114" s="30"/>
      <c r="AQ114" s="30"/>
      <c r="AR114" s="20"/>
      <c r="AS114" s="22"/>
      <c r="AT114" s="22"/>
      <c r="AU114" s="22">
        <v>9.0656042866321507E-2</v>
      </c>
      <c r="AV114" s="20"/>
      <c r="AW114" s="34"/>
      <c r="AX114" s="34"/>
      <c r="AY114" s="34">
        <v>9.9472949771879904</v>
      </c>
      <c r="AZ114" s="20"/>
      <c r="BA114" s="22"/>
      <c r="BB114" s="22"/>
      <c r="BC114" s="22">
        <v>0.10917581567948199</v>
      </c>
      <c r="BD114" s="20"/>
      <c r="BE114" s="22"/>
      <c r="BF114" s="22"/>
      <c r="BG114" s="22">
        <v>0.12732286395141301</v>
      </c>
      <c r="BH114" s="20"/>
      <c r="BI114" s="22"/>
      <c r="BJ114" s="22"/>
      <c r="BK114" s="22">
        <v>7.6563108365226104E-2</v>
      </c>
      <c r="BL114" s="20"/>
      <c r="BM114" s="23"/>
      <c r="BN114" s="23"/>
      <c r="BO114" s="23">
        <v>0.84454500708943703</v>
      </c>
    </row>
    <row r="115" spans="2:67" x14ac:dyDescent="0.25">
      <c r="B115" t="s">
        <v>437</v>
      </c>
      <c r="C115" t="s">
        <v>229</v>
      </c>
      <c r="D115" s="18" t="s">
        <v>98</v>
      </c>
      <c r="E115" s="18" t="s">
        <v>663</v>
      </c>
      <c r="F115" s="19">
        <v>43921</v>
      </c>
      <c r="G115" s="20"/>
      <c r="H115" s="30">
        <v>16179</v>
      </c>
      <c r="I115" s="30">
        <v>7658</v>
      </c>
      <c r="J115" s="30">
        <v>72561</v>
      </c>
      <c r="K115" s="30">
        <v>53039</v>
      </c>
      <c r="L115" s="31"/>
      <c r="M115" s="30">
        <v>16179</v>
      </c>
      <c r="N115" s="30">
        <v>7658</v>
      </c>
      <c r="O115" s="30">
        <v>72561</v>
      </c>
      <c r="P115" s="30">
        <v>53039</v>
      </c>
      <c r="Q115" s="20"/>
      <c r="R115" s="21">
        <v>1</v>
      </c>
      <c r="S115" s="21">
        <v>1</v>
      </c>
      <c r="T115" s="21">
        <v>1</v>
      </c>
      <c r="U115" s="20"/>
      <c r="V115" s="30">
        <v>-18558</v>
      </c>
      <c r="W115" s="30">
        <v>-30431</v>
      </c>
      <c r="X115" s="30">
        <v>-59243</v>
      </c>
      <c r="Y115" s="30">
        <v>-73405</v>
      </c>
      <c r="Z115" s="20"/>
      <c r="AA115" s="21">
        <v>-0.81645787682151405</v>
      </c>
      <c r="AB115" s="21">
        <v>-1.11049344160012</v>
      </c>
      <c r="AC115" s="21">
        <v>-1.5465613158093801</v>
      </c>
      <c r="AD115" s="20"/>
      <c r="AE115" s="30"/>
      <c r="AF115" s="30"/>
      <c r="AG115" s="30"/>
      <c r="AH115" s="30"/>
      <c r="AI115" s="20"/>
      <c r="AJ115" s="21"/>
      <c r="AK115" s="21"/>
      <c r="AL115" s="21"/>
      <c r="AM115" s="20"/>
      <c r="AN115" s="30">
        <v>47633</v>
      </c>
      <c r="AO115" s="30">
        <v>-17102</v>
      </c>
      <c r="AP115" s="30">
        <v>-163840</v>
      </c>
      <c r="AQ115" s="30">
        <v>374552</v>
      </c>
      <c r="AR115" s="20"/>
      <c r="AS115" s="22">
        <v>-2.2579622662300198</v>
      </c>
      <c r="AT115" s="22">
        <v>-3.5692535915039501</v>
      </c>
      <c r="AU115" s="22">
        <v>13.3264532774314</v>
      </c>
      <c r="AV115" s="20"/>
      <c r="AW115" s="34">
        <v>-0.22918656781348501</v>
      </c>
      <c r="AX115" s="34">
        <v>-0.31974072105686002</v>
      </c>
      <c r="AY115" s="34">
        <v>0.92484837452957402</v>
      </c>
      <c r="AZ115" s="20"/>
      <c r="BA115" s="22">
        <v>-2.6172475881212499E-2</v>
      </c>
      <c r="BB115" s="22">
        <v>-3.6560938122529502E-2</v>
      </c>
      <c r="BC115" s="22">
        <v>0.107559061727952</v>
      </c>
      <c r="BD115" s="20"/>
      <c r="BE115" s="22">
        <v>-7.5153591932939903E-3</v>
      </c>
      <c r="BF115" s="22">
        <v>-9.0608880946911104E-3</v>
      </c>
      <c r="BG115" s="22">
        <v>-8.6466409682361706E-3</v>
      </c>
      <c r="BH115" s="20"/>
      <c r="BI115" s="22">
        <v>-2.11820444422119E-2</v>
      </c>
      <c r="BJ115" s="22">
        <v>-2.9681314296249199E-2</v>
      </c>
      <c r="BK115" s="22">
        <v>8.0542034128884596E-2</v>
      </c>
      <c r="BL115" s="20"/>
      <c r="BM115" s="23">
        <v>9.3810444749209392E-3</v>
      </c>
      <c r="BN115" s="23">
        <v>8.3158322980807498E-3</v>
      </c>
      <c r="BO115" s="23">
        <v>6.0437711709227003E-3</v>
      </c>
    </row>
    <row r="116" spans="2:67" x14ac:dyDescent="0.25">
      <c r="B116" t="s">
        <v>438</v>
      </c>
      <c r="C116" t="s">
        <v>230</v>
      </c>
      <c r="D116" s="18" t="s">
        <v>99</v>
      </c>
      <c r="E116" s="18" t="s">
        <v>660</v>
      </c>
      <c r="F116" s="19">
        <v>43921</v>
      </c>
      <c r="G116" s="20"/>
      <c r="H116" s="30">
        <v>742207</v>
      </c>
      <c r="I116" s="30">
        <v>1750914</v>
      </c>
      <c r="J116" s="30">
        <v>4566348</v>
      </c>
      <c r="K116" s="30">
        <v>5596312</v>
      </c>
      <c r="L116" s="31"/>
      <c r="M116" s="30">
        <v>102147</v>
      </c>
      <c r="N116" s="30">
        <v>243435</v>
      </c>
      <c r="O116" s="30">
        <v>13165</v>
      </c>
      <c r="P116" s="30">
        <v>530388</v>
      </c>
      <c r="Q116" s="20"/>
      <c r="R116" s="21">
        <v>2.8830478973577598E-3</v>
      </c>
      <c r="S116" s="21">
        <v>2.77043006750682E-2</v>
      </c>
      <c r="T116" s="21">
        <v>2.3126375394749599E-2</v>
      </c>
      <c r="U116" s="20"/>
      <c r="V116" s="30">
        <v>-202728</v>
      </c>
      <c r="W116" s="30">
        <v>-42121</v>
      </c>
      <c r="X116" s="30">
        <v>126950</v>
      </c>
      <c r="Y116" s="30">
        <v>-944201</v>
      </c>
      <c r="Z116" s="20"/>
      <c r="AA116" s="21">
        <v>2.7801210069847E-2</v>
      </c>
      <c r="AB116" s="21">
        <v>5.1579222088403202E-2</v>
      </c>
      <c r="AC116" s="21">
        <v>-0.234792697977973</v>
      </c>
      <c r="AD116" s="20"/>
      <c r="AE116" s="30">
        <v>-143501</v>
      </c>
      <c r="AF116" s="30">
        <v>45753</v>
      </c>
      <c r="AG116" s="30">
        <v>730462</v>
      </c>
      <c r="AH116" s="30">
        <v>-539371</v>
      </c>
      <c r="AI116" s="20"/>
      <c r="AJ116" s="21">
        <v>0.159966345096764</v>
      </c>
      <c r="AK116" s="21">
        <v>0.16496985231526201</v>
      </c>
      <c r="AL116" s="21">
        <v>-0.16792613234283599</v>
      </c>
      <c r="AM116" s="20"/>
      <c r="AN116" s="30">
        <v>-108316</v>
      </c>
      <c r="AO116" s="30">
        <v>58266</v>
      </c>
      <c r="AP116" s="30">
        <v>-554531</v>
      </c>
      <c r="AQ116" s="30">
        <v>-262081</v>
      </c>
      <c r="AR116" s="20"/>
      <c r="AS116" s="22">
        <v>-0.12148066682610099</v>
      </c>
      <c r="AT116" s="22">
        <v>-6.9611331188643794E-2</v>
      </c>
      <c r="AU116" s="22">
        <v>-9.2582492131914496E-2</v>
      </c>
      <c r="AV116" s="20"/>
      <c r="AW116" s="34">
        <v>-1.91836239557415</v>
      </c>
      <c r="AX116" s="34">
        <v>-1.34208326135195</v>
      </c>
      <c r="AY116" s="34">
        <v>-1.77133341008084</v>
      </c>
      <c r="AZ116" s="20"/>
      <c r="BA116" s="22">
        <v>-1.78877526375072E-2</v>
      </c>
      <c r="BB116" s="22">
        <v>-1.24896362074469E-2</v>
      </c>
      <c r="BC116" s="22">
        <v>-1.62339866727234E-2</v>
      </c>
      <c r="BD116" s="20"/>
      <c r="BE116" s="22">
        <v>2.5086677667604802E-3</v>
      </c>
      <c r="BF116" s="22">
        <v>5.7427661030123997E-3</v>
      </c>
      <c r="BG116" s="22">
        <v>-2.53315663240937E-2</v>
      </c>
      <c r="BH116" s="20"/>
      <c r="BI116" s="22">
        <v>-1.3998542818917501E-2</v>
      </c>
      <c r="BJ116" s="22">
        <v>-9.8022500920978903E-3</v>
      </c>
      <c r="BK116" s="22">
        <v>-1.30299313491014E-2</v>
      </c>
      <c r="BL116" s="20"/>
      <c r="BM116" s="23">
        <v>0.115232680101826</v>
      </c>
      <c r="BN116" s="23">
        <v>0.14081400146665099</v>
      </c>
      <c r="BO116" s="23">
        <v>0.14073861103815899</v>
      </c>
    </row>
    <row r="117" spans="2:67" x14ac:dyDescent="0.25">
      <c r="B117" t="s">
        <v>443</v>
      </c>
      <c r="C117" t="s">
        <v>231</v>
      </c>
      <c r="D117" s="18" t="s">
        <v>100</v>
      </c>
      <c r="E117" s="18" t="s">
        <v>656</v>
      </c>
      <c r="F117" s="19">
        <v>43921</v>
      </c>
      <c r="G117" s="20"/>
      <c r="H117" s="30">
        <v>7502376</v>
      </c>
      <c r="I117" s="30">
        <v>2522351</v>
      </c>
      <c r="J117" s="30">
        <v>20626008</v>
      </c>
      <c r="K117" s="30">
        <v>32244094</v>
      </c>
      <c r="L117" s="31"/>
      <c r="M117" s="30">
        <v>3390115</v>
      </c>
      <c r="N117" s="30">
        <v>1215787</v>
      </c>
      <c r="O117" s="30">
        <v>10745136</v>
      </c>
      <c r="P117" s="30">
        <v>11965818</v>
      </c>
      <c r="Q117" s="20"/>
      <c r="R117" s="21">
        <v>0.52095083062187797</v>
      </c>
      <c r="S117" s="21">
        <v>0.547796070083859</v>
      </c>
      <c r="T117" s="21">
        <v>0.36049881868588302</v>
      </c>
      <c r="U117" s="20"/>
      <c r="V117" s="30">
        <v>1129927</v>
      </c>
      <c r="W117" s="30">
        <v>-378254</v>
      </c>
      <c r="X117" s="30">
        <v>2679317</v>
      </c>
      <c r="Y117" s="30">
        <v>19139139</v>
      </c>
      <c r="Z117" s="20"/>
      <c r="AA117" s="21">
        <v>0.12989993022391</v>
      </c>
      <c r="AB117" s="21">
        <v>7.4852184103729097E-2</v>
      </c>
      <c r="AC117" s="21">
        <v>0.493924567502108</v>
      </c>
      <c r="AD117" s="20"/>
      <c r="AE117" s="30">
        <v>2700715</v>
      </c>
      <c r="AF117" s="30">
        <v>-13681</v>
      </c>
      <c r="AG117" s="30">
        <v>6070805</v>
      </c>
      <c r="AH117" s="30">
        <v>21018104</v>
      </c>
      <c r="AI117" s="20"/>
      <c r="AJ117" s="21">
        <v>0.29432767600985199</v>
      </c>
      <c r="AK117" s="21">
        <v>0.214522091708786</v>
      </c>
      <c r="AL117" s="21">
        <v>0.54165921428939301</v>
      </c>
      <c r="AM117" s="20"/>
      <c r="AN117" s="30">
        <v>2591021</v>
      </c>
      <c r="AO117" s="30">
        <v>2403638</v>
      </c>
      <c r="AP117" s="30">
        <v>18248913</v>
      </c>
      <c r="AQ117" s="30">
        <v>43571526</v>
      </c>
      <c r="AR117" s="20"/>
      <c r="AS117" s="22">
        <v>0.893447001475142</v>
      </c>
      <c r="AT117" s="22">
        <v>1.1605669007822901</v>
      </c>
      <c r="AU117" s="22">
        <v>1.03007874299888</v>
      </c>
      <c r="AV117" s="20"/>
      <c r="AW117" s="34">
        <v>50.331580761470804</v>
      </c>
      <c r="AX117" s="34">
        <v>49.814767371106399</v>
      </c>
      <c r="AY117" s="34">
        <v>117.12671690213</v>
      </c>
      <c r="AZ117" s="20"/>
      <c r="BA117" s="22">
        <v>8.3674520531640206E-2</v>
      </c>
      <c r="BB117" s="22">
        <v>8.2909333491843401E-2</v>
      </c>
      <c r="BC117" s="22">
        <v>0.20891213857074001</v>
      </c>
      <c r="BD117" s="20"/>
      <c r="BE117" s="22">
        <v>7.7335903756284097E-3</v>
      </c>
      <c r="BF117" s="22">
        <v>3.2814924415106401E-3</v>
      </c>
      <c r="BG117" s="22">
        <v>6.3165762105854797E-2</v>
      </c>
      <c r="BH117" s="20"/>
      <c r="BI117" s="22">
        <v>6.46676292451593E-2</v>
      </c>
      <c r="BJ117" s="22">
        <v>6.3088705220288796E-2</v>
      </c>
      <c r="BK117" s="22">
        <v>0.154899221617816</v>
      </c>
      <c r="BL117" s="20"/>
      <c r="BM117" s="23">
        <v>7.2379927559723001E-2</v>
      </c>
      <c r="BN117" s="23">
        <v>5.43602485799397E-2</v>
      </c>
      <c r="BO117" s="23">
        <v>0.15037609762430301</v>
      </c>
    </row>
    <row r="118" spans="2:67" x14ac:dyDescent="0.25">
      <c r="B118" t="s">
        <v>445</v>
      </c>
      <c r="C118" t="s">
        <v>232</v>
      </c>
      <c r="D118" s="18" t="s">
        <v>101</v>
      </c>
      <c r="E118" s="18" t="s">
        <v>663</v>
      </c>
      <c r="F118" s="19">
        <v>43921</v>
      </c>
      <c r="G118" s="20"/>
      <c r="H118" s="30">
        <v>446595</v>
      </c>
      <c r="I118" s="30">
        <v>453189</v>
      </c>
      <c r="J118" s="30">
        <v>3082515</v>
      </c>
      <c r="K118" s="30">
        <v>2953872</v>
      </c>
      <c r="L118" s="31"/>
      <c r="M118" s="30">
        <v>446595</v>
      </c>
      <c r="N118" s="30">
        <v>453189</v>
      </c>
      <c r="O118" s="30">
        <v>3082515</v>
      </c>
      <c r="P118" s="30">
        <v>2953872</v>
      </c>
      <c r="Q118" s="20"/>
      <c r="R118" s="21">
        <v>1</v>
      </c>
      <c r="S118" s="21">
        <v>1</v>
      </c>
      <c r="T118" s="21">
        <v>1</v>
      </c>
      <c r="U118" s="20"/>
      <c r="V118" s="30">
        <v>400568</v>
      </c>
      <c r="W118" s="30">
        <v>422639</v>
      </c>
      <c r="X118" s="30">
        <v>2803827</v>
      </c>
      <c r="Y118" s="30">
        <v>2715292</v>
      </c>
      <c r="Z118" s="20"/>
      <c r="AA118" s="21">
        <v>0.90959070758777705</v>
      </c>
      <c r="AB118" s="21">
        <v>0.91479387745726903</v>
      </c>
      <c r="AC118" s="21">
        <v>0.91041787244379502</v>
      </c>
      <c r="AD118" s="20"/>
      <c r="AE118" s="30">
        <v>400611</v>
      </c>
      <c r="AF118" s="30">
        <v>422679</v>
      </c>
      <c r="AG118" s="30">
        <v>2803983</v>
      </c>
      <c r="AH118" s="30">
        <v>2715450</v>
      </c>
      <c r="AI118" s="20"/>
      <c r="AJ118" s="21">
        <v>0.909641315613408</v>
      </c>
      <c r="AK118" s="21">
        <v>0.91484340630238903</v>
      </c>
      <c r="AL118" s="21">
        <v>0.91047898026998197</v>
      </c>
      <c r="AM118" s="20"/>
      <c r="AN118" s="30">
        <v>398749</v>
      </c>
      <c r="AO118" s="30">
        <v>421497</v>
      </c>
      <c r="AP118" s="30">
        <v>2798319</v>
      </c>
      <c r="AQ118" s="30">
        <v>2711016</v>
      </c>
      <c r="AR118" s="20"/>
      <c r="AS118" s="22">
        <v>0.90780385496909699</v>
      </c>
      <c r="AT118" s="22">
        <v>0.91322999609285005</v>
      </c>
      <c r="AU118" s="22">
        <v>0.90912643442861696</v>
      </c>
      <c r="AV118" s="20"/>
      <c r="AW118" s="34">
        <v>121.139350649319</v>
      </c>
      <c r="AX118" s="34">
        <v>122.124112554127</v>
      </c>
      <c r="AY118" s="34">
        <v>101.114891774836</v>
      </c>
      <c r="AZ118" s="20"/>
      <c r="BA118" s="22">
        <v>8.5235650239483193E-2</v>
      </c>
      <c r="BB118" s="22">
        <v>7.8504170695887304E-2</v>
      </c>
      <c r="BC118" s="22">
        <v>5.62330378805928E-2</v>
      </c>
      <c r="BD118" s="20"/>
      <c r="BE118" s="22">
        <v>4.81391300867108E-2</v>
      </c>
      <c r="BF118" s="22">
        <v>4.4066221511966402E-2</v>
      </c>
      <c r="BG118" s="22">
        <v>3.1236418237240299E-2</v>
      </c>
      <c r="BH118" s="20"/>
      <c r="BI118" s="22">
        <v>8.5857147538335996E-2</v>
      </c>
      <c r="BJ118" s="22">
        <v>6.5121607616456495E-2</v>
      </c>
      <c r="BK118" s="22">
        <v>4.2426810494216601E-2</v>
      </c>
      <c r="BL118" s="20"/>
      <c r="BM118" s="23">
        <v>9.4576760242148297E-2</v>
      </c>
      <c r="BN118" s="23">
        <v>7.1309098359733994E-2</v>
      </c>
      <c r="BO118" s="23">
        <v>4.6667667870451603E-2</v>
      </c>
    </row>
    <row r="119" spans="2:67" x14ac:dyDescent="0.25">
      <c r="B119" t="s">
        <v>447</v>
      </c>
      <c r="C119" t="s">
        <v>233</v>
      </c>
      <c r="D119" s="18" t="s">
        <v>102</v>
      </c>
      <c r="E119" s="18" t="s">
        <v>660</v>
      </c>
      <c r="F119" s="19">
        <v>43921</v>
      </c>
      <c r="G119" s="20"/>
      <c r="H119" s="30">
        <v>14387.1</v>
      </c>
      <c r="I119" s="30">
        <v>12940.71</v>
      </c>
      <c r="J119" s="30">
        <v>54830.48</v>
      </c>
      <c r="K119" s="30"/>
      <c r="L119" s="31"/>
      <c r="M119" s="30">
        <v>14387.1</v>
      </c>
      <c r="N119" s="30">
        <v>12940.71</v>
      </c>
      <c r="O119" s="30">
        <v>54830.48</v>
      </c>
      <c r="P119" s="30"/>
      <c r="Q119" s="20"/>
      <c r="R119" s="21">
        <v>1</v>
      </c>
      <c r="S119" s="21">
        <v>1</v>
      </c>
      <c r="T119" s="21">
        <v>1</v>
      </c>
      <c r="U119" s="20"/>
      <c r="V119" s="30">
        <v>-1152660.6000000001</v>
      </c>
      <c r="W119" s="30">
        <v>-891546.81</v>
      </c>
      <c r="X119" s="30">
        <v>-2469119.36</v>
      </c>
      <c r="Y119" s="30">
        <v>-5928804.2199999997</v>
      </c>
      <c r="Z119" s="20"/>
      <c r="AA119" s="21">
        <v>-45.031875701248602</v>
      </c>
      <c r="AB119" s="21">
        <v>-41.9189189189673</v>
      </c>
      <c r="AC119" s="21">
        <v>-250.93548387110201</v>
      </c>
      <c r="AD119" s="20"/>
      <c r="AE119" s="30"/>
      <c r="AF119" s="30"/>
      <c r="AG119" s="30"/>
      <c r="AH119" s="30"/>
      <c r="AI119" s="20"/>
      <c r="AJ119" s="21"/>
      <c r="AK119" s="21">
        <v>-41.905405405387299</v>
      </c>
      <c r="AL119" s="21">
        <v>-250.90322580665301</v>
      </c>
      <c r="AM119" s="20"/>
      <c r="AN119" s="30">
        <v>-1359157.8</v>
      </c>
      <c r="AO119" s="30">
        <v>-949439.46</v>
      </c>
      <c r="AP119" s="30">
        <v>-32982530.219999999</v>
      </c>
      <c r="AQ119" s="30">
        <v>-9865761.9100000001</v>
      </c>
      <c r="AR119" s="20"/>
      <c r="AS119" s="22">
        <v>-601.53641222894203</v>
      </c>
      <c r="AT119" s="22">
        <v>-624.89189189195599</v>
      </c>
      <c r="AU119" s="22">
        <v>-431.61290322542197</v>
      </c>
      <c r="AV119" s="20"/>
      <c r="AW119" s="34">
        <v>-1.47619340460733</v>
      </c>
      <c r="AX119" s="34">
        <v>-1.5384151914986399</v>
      </c>
      <c r="AY119" s="34">
        <v>-0.41514281509216699</v>
      </c>
      <c r="AZ119" s="20"/>
      <c r="BA119" s="22">
        <v>-0.105623059891805</v>
      </c>
      <c r="BB119" s="22">
        <v>-0.113623135694361</v>
      </c>
      <c r="BC119" s="22">
        <v>-2.9803177440771801E-2</v>
      </c>
      <c r="BD119" s="20"/>
      <c r="BE119" s="22">
        <v>-5.5637560573541097E-3</v>
      </c>
      <c r="BF119" s="22">
        <v>-5.3717127020536303E-3</v>
      </c>
      <c r="BG119" s="22">
        <v>-1.22535402322137E-2</v>
      </c>
      <c r="BH119" s="20"/>
      <c r="BI119" s="22">
        <v>-9.5691877324279598E-2</v>
      </c>
      <c r="BJ119" s="22">
        <v>-0.11004419187404001</v>
      </c>
      <c r="BK119" s="22">
        <v>-2.8521183053562701E-2</v>
      </c>
      <c r="BL119" s="20"/>
      <c r="BM119" s="23">
        <v>1.59079110389371E-4</v>
      </c>
      <c r="BN119" s="23">
        <v>1.76101167741027E-4</v>
      </c>
      <c r="BO119" s="23">
        <v>6.6080468958174001E-5</v>
      </c>
    </row>
    <row r="120" spans="2:67" x14ac:dyDescent="0.25">
      <c r="B120" t="s">
        <v>448</v>
      </c>
      <c r="C120" t="s">
        <v>234</v>
      </c>
      <c r="D120" s="18" t="s">
        <v>103</v>
      </c>
      <c r="E120" s="18" t="s">
        <v>660</v>
      </c>
      <c r="F120" s="19">
        <v>43921</v>
      </c>
      <c r="G120" s="20"/>
      <c r="H120" s="30">
        <v>8862266</v>
      </c>
      <c r="I120" s="30">
        <v>9796135</v>
      </c>
      <c r="J120" s="30">
        <v>36035914</v>
      </c>
      <c r="K120" s="30">
        <v>69435442</v>
      </c>
      <c r="L120" s="31"/>
      <c r="M120" s="30">
        <v>3774291</v>
      </c>
      <c r="N120" s="30">
        <v>4218059</v>
      </c>
      <c r="O120" s="30">
        <v>11754492</v>
      </c>
      <c r="P120" s="30">
        <v>19619440</v>
      </c>
      <c r="Q120" s="20"/>
      <c r="R120" s="21">
        <v>0.32618825763638598</v>
      </c>
      <c r="S120" s="21">
        <v>0.32995216661132898</v>
      </c>
      <c r="T120" s="21">
        <v>0.26481047892331799</v>
      </c>
      <c r="U120" s="20"/>
      <c r="V120" s="30">
        <v>904863</v>
      </c>
      <c r="W120" s="30">
        <v>1580973</v>
      </c>
      <c r="X120" s="30">
        <v>1674904</v>
      </c>
      <c r="Y120" s="30">
        <v>5647236</v>
      </c>
      <c r="Z120" s="20"/>
      <c r="AA120" s="21">
        <v>4.6478743400293801E-2</v>
      </c>
      <c r="AB120" s="21">
        <v>6.3592853655645695E-2</v>
      </c>
      <c r="AC120" s="21">
        <v>6.1148318670093398E-2</v>
      </c>
      <c r="AD120" s="20"/>
      <c r="AE120" s="30">
        <v>699318</v>
      </c>
      <c r="AF120" s="30"/>
      <c r="AG120" s="30"/>
      <c r="AH120" s="30"/>
      <c r="AI120" s="20"/>
      <c r="AJ120" s="21"/>
      <c r="AK120" s="21">
        <v>4.1966408079824803E-2</v>
      </c>
      <c r="AL120" s="21"/>
      <c r="AM120" s="20"/>
      <c r="AN120" s="30">
        <v>29877</v>
      </c>
      <c r="AO120" s="30">
        <v>-413648</v>
      </c>
      <c r="AP120" s="30">
        <v>-907342</v>
      </c>
      <c r="AQ120" s="30">
        <v>3200776</v>
      </c>
      <c r="AR120" s="20"/>
      <c r="AS120" s="22">
        <v>-1.1003023261728201E-2</v>
      </c>
      <c r="AT120" s="22">
        <v>-2.6066341801379199E-2</v>
      </c>
      <c r="AU120" s="22">
        <v>4.2367842602034203E-2</v>
      </c>
      <c r="AV120" s="20"/>
      <c r="AW120" s="34">
        <v>-82.536418771138401</v>
      </c>
      <c r="AX120" s="34">
        <v>-122.881696665776</v>
      </c>
      <c r="AY120" s="34">
        <v>251.777639187407</v>
      </c>
      <c r="AZ120" s="20"/>
      <c r="BA120" s="22">
        <v>-9.9238387473815203E-3</v>
      </c>
      <c r="BB120" s="22">
        <v>-2.4184011369216E-2</v>
      </c>
      <c r="BC120" s="22">
        <v>7.6919991706745294E-2</v>
      </c>
      <c r="BD120" s="20"/>
      <c r="BE120" s="22">
        <v>2.6309040027808799E-2</v>
      </c>
      <c r="BF120" s="22">
        <v>4.0985487054931602E-2</v>
      </c>
      <c r="BG120" s="22">
        <v>7.8397151166791496E-2</v>
      </c>
      <c r="BH120" s="20"/>
      <c r="BI120" s="22">
        <v>-6.3432140093209501E-3</v>
      </c>
      <c r="BJ120" s="22">
        <v>-1.5515165406141E-2</v>
      </c>
      <c r="BK120" s="22">
        <v>4.13495376613719E-2</v>
      </c>
      <c r="BL120" s="20"/>
      <c r="BM120" s="23">
        <v>0.57649737335214002</v>
      </c>
      <c r="BN120" s="23">
        <v>0.59521836721069099</v>
      </c>
      <c r="BO120" s="23">
        <v>0.97596514530414402</v>
      </c>
    </row>
    <row r="121" spans="2:67" x14ac:dyDescent="0.25">
      <c r="B121" t="s">
        <v>449</v>
      </c>
      <c r="C121" t="s">
        <v>235</v>
      </c>
      <c r="D121" s="18" t="s">
        <v>104</v>
      </c>
      <c r="E121" s="18" t="s">
        <v>655</v>
      </c>
      <c r="F121" s="19">
        <v>43921</v>
      </c>
      <c r="G121" s="20"/>
      <c r="H121" s="30">
        <v>1917792813.3</v>
      </c>
      <c r="I121" s="30">
        <v>1656055351.02</v>
      </c>
      <c r="J121" s="30">
        <v>7760107773.3520002</v>
      </c>
      <c r="K121" s="30">
        <v>6892185603.4160004</v>
      </c>
      <c r="L121" s="31"/>
      <c r="M121" s="30">
        <v>355138793.10000002</v>
      </c>
      <c r="N121" s="30">
        <v>279194456.06999999</v>
      </c>
      <c r="O121" s="30">
        <v>1653640725.3099999</v>
      </c>
      <c r="P121" s="30">
        <v>1251407805.02</v>
      </c>
      <c r="Q121" s="20"/>
      <c r="R121" s="21">
        <v>0.21309507207974099</v>
      </c>
      <c r="S121" s="21">
        <v>0.210405237782397</v>
      </c>
      <c r="T121" s="21">
        <v>0.19530307648266901</v>
      </c>
      <c r="U121" s="20"/>
      <c r="V121" s="30">
        <v>-1514346369.9000001</v>
      </c>
      <c r="W121" s="30">
        <v>53219691.509999998</v>
      </c>
      <c r="X121" s="30">
        <v>-1006772634.67</v>
      </c>
      <c r="Y121" s="30">
        <v>441191959.76999998</v>
      </c>
      <c r="Z121" s="20"/>
      <c r="AA121" s="21">
        <v>-0.129736939753202</v>
      </c>
      <c r="AB121" s="21">
        <v>7.4788707875995897E-2</v>
      </c>
      <c r="AC121" s="21">
        <v>7.6663369530360806E-2</v>
      </c>
      <c r="AD121" s="20"/>
      <c r="AE121" s="30">
        <v>-1190110221.3</v>
      </c>
      <c r="AF121" s="30">
        <v>292720903.47000003</v>
      </c>
      <c r="AG121" s="30"/>
      <c r="AH121" s="30">
        <v>1204789793.6700001</v>
      </c>
      <c r="AI121" s="20"/>
      <c r="AJ121" s="21"/>
      <c r="AK121" s="21">
        <v>0.22076356423989599</v>
      </c>
      <c r="AL121" s="21">
        <v>0.17586506372201299</v>
      </c>
      <c r="AM121" s="20"/>
      <c r="AN121" s="30">
        <v>-1794361650.9000001</v>
      </c>
      <c r="AO121" s="30">
        <v>-40915800.659999996</v>
      </c>
      <c r="AP121" s="30">
        <v>-1611647863.6400001</v>
      </c>
      <c r="AQ121" s="30">
        <v>29093764.100000001</v>
      </c>
      <c r="AR121" s="20"/>
      <c r="AS121" s="22">
        <v>-0.20784684190206501</v>
      </c>
      <c r="AT121" s="22">
        <v>1.9425201212725399E-2</v>
      </c>
      <c r="AU121" s="22">
        <v>2.15499922388699E-2</v>
      </c>
      <c r="AV121" s="20"/>
      <c r="AW121" s="34">
        <v>-2657.6969293840202</v>
      </c>
      <c r="AX121" s="34">
        <v>233.83276339806599</v>
      </c>
      <c r="AY121" s="34">
        <v>208.72156077669899</v>
      </c>
      <c r="AZ121" s="20"/>
      <c r="BA121" s="22">
        <v>-1.3677091766032401</v>
      </c>
      <c r="BB121" s="22">
        <v>5.9010696359619003E-2</v>
      </c>
      <c r="BC121" s="22">
        <v>5.6711432758092997E-2</v>
      </c>
      <c r="BD121" s="20"/>
      <c r="BE121" s="22">
        <v>-7.4619920853219807E-2</v>
      </c>
      <c r="BF121" s="22">
        <v>4.2922413389533197E-2</v>
      </c>
      <c r="BG121" s="22">
        <v>4.8019426432656498E-2</v>
      </c>
      <c r="BH121" s="20"/>
      <c r="BI121" s="22">
        <v>-0.109026749880431</v>
      </c>
      <c r="BJ121" s="22">
        <v>9.2761190993405802E-3</v>
      </c>
      <c r="BK121" s="22">
        <v>1.2139221668258E-2</v>
      </c>
      <c r="BL121" s="20"/>
      <c r="BM121" s="23">
        <v>0.52455331475175604</v>
      </c>
      <c r="BN121" s="23">
        <v>0.47753014230102098</v>
      </c>
      <c r="BO121" s="23">
        <v>0.56330515267472903</v>
      </c>
    </row>
    <row r="122" spans="2:67" x14ac:dyDescent="0.25">
      <c r="B122" t="s">
        <v>450</v>
      </c>
      <c r="C122" t="s">
        <v>236</v>
      </c>
      <c r="D122" s="18" t="s">
        <v>105</v>
      </c>
      <c r="E122" s="18" t="s">
        <v>657</v>
      </c>
      <c r="F122" s="19">
        <v>41364</v>
      </c>
      <c r="G122" s="20"/>
      <c r="H122" s="30"/>
      <c r="I122" s="30"/>
      <c r="J122" s="30"/>
      <c r="K122" s="30"/>
      <c r="L122" s="31"/>
      <c r="M122" s="30"/>
      <c r="N122" s="30"/>
      <c r="O122" s="30"/>
      <c r="P122" s="30"/>
      <c r="Q122" s="20"/>
      <c r="R122" s="21"/>
      <c r="S122" s="21"/>
      <c r="T122" s="21"/>
      <c r="U122" s="20"/>
      <c r="V122" s="30"/>
      <c r="W122" s="30"/>
      <c r="X122" s="30"/>
      <c r="Y122" s="30"/>
      <c r="Z122" s="20"/>
      <c r="AA122" s="21"/>
      <c r="AB122" s="21"/>
      <c r="AC122" s="21"/>
      <c r="AD122" s="20"/>
      <c r="AE122" s="30"/>
      <c r="AF122" s="30"/>
      <c r="AG122" s="30"/>
      <c r="AH122" s="30"/>
      <c r="AI122" s="20"/>
      <c r="AJ122" s="21"/>
      <c r="AK122" s="21"/>
      <c r="AL122" s="21"/>
      <c r="AM122" s="20"/>
      <c r="AN122" s="30"/>
      <c r="AO122" s="30"/>
      <c r="AP122" s="30"/>
      <c r="AQ122" s="30"/>
      <c r="AR122" s="20"/>
      <c r="AS122" s="22"/>
      <c r="AT122" s="22"/>
      <c r="AU122" s="22"/>
      <c r="AV122" s="20"/>
      <c r="AW122" s="34"/>
      <c r="AX122" s="34"/>
      <c r="AY122" s="34"/>
      <c r="AZ122" s="20"/>
      <c r="BA122" s="22"/>
      <c r="BB122" s="22"/>
      <c r="BC122" s="22"/>
      <c r="BD122" s="20"/>
      <c r="BE122" s="22"/>
      <c r="BF122" s="22"/>
      <c r="BG122" s="22"/>
      <c r="BH122" s="20"/>
      <c r="BI122" s="22"/>
      <c r="BJ122" s="22"/>
      <c r="BK122" s="22"/>
      <c r="BL122" s="20"/>
      <c r="BM122" s="23"/>
      <c r="BN122" s="23"/>
      <c r="BO122" s="23"/>
    </row>
    <row r="123" spans="2:67" x14ac:dyDescent="0.25">
      <c r="B123" t="s">
        <v>452</v>
      </c>
      <c r="C123" t="s">
        <v>237</v>
      </c>
      <c r="D123" s="18" t="s">
        <v>106</v>
      </c>
      <c r="E123" s="18" t="s">
        <v>656</v>
      </c>
      <c r="F123" s="19">
        <v>43921</v>
      </c>
      <c r="G123" s="20"/>
      <c r="H123" s="30">
        <v>65593327.799999997</v>
      </c>
      <c r="I123" s="30">
        <v>79996063.769999996</v>
      </c>
      <c r="J123" s="30">
        <v>275067796.29000002</v>
      </c>
      <c r="K123" s="30">
        <v>421119058.99000001</v>
      </c>
      <c r="L123" s="31"/>
      <c r="M123" s="30">
        <v>6720468.2999999998</v>
      </c>
      <c r="N123" s="30">
        <v>11110621.17</v>
      </c>
      <c r="O123" s="30">
        <v>34593841.950000003</v>
      </c>
      <c r="P123" s="30">
        <v>68224212.959999993</v>
      </c>
      <c r="Q123" s="20"/>
      <c r="R123" s="21">
        <v>0.12576478386996301</v>
      </c>
      <c r="S123" s="21">
        <v>0.13461514541660999</v>
      </c>
      <c r="T123" s="21">
        <v>0.16317123272019701</v>
      </c>
      <c r="U123" s="20"/>
      <c r="V123" s="30">
        <v>-704121.6</v>
      </c>
      <c r="W123" s="30">
        <v>-10208176.92</v>
      </c>
      <c r="X123" s="30">
        <v>-45267967.100000001</v>
      </c>
      <c r="Y123" s="30">
        <v>-242272863.46000001</v>
      </c>
      <c r="Z123" s="20"/>
      <c r="AA123" s="21">
        <v>-0.16457021763577401</v>
      </c>
      <c r="AB123" s="21">
        <v>-0.186020304341218</v>
      </c>
      <c r="AC123" s="21">
        <v>-0.52850830641808</v>
      </c>
      <c r="AD123" s="20"/>
      <c r="AE123" s="30">
        <v>16584094.800000001</v>
      </c>
      <c r="AF123" s="30">
        <v>-5539304.9699999997</v>
      </c>
      <c r="AG123" s="30">
        <v>-18041066.329999998</v>
      </c>
      <c r="AH123" s="30">
        <v>-216138764.50999999</v>
      </c>
      <c r="AI123" s="20"/>
      <c r="AJ123" s="21">
        <v>-6.5587708097155001E-2</v>
      </c>
      <c r="AK123" s="21">
        <v>-0.13520223492043401</v>
      </c>
      <c r="AL123" s="21">
        <v>-0.46346449647098797</v>
      </c>
      <c r="AM123" s="20"/>
      <c r="AN123" s="30">
        <v>-11858355.6</v>
      </c>
      <c r="AO123" s="30">
        <v>-17485623.57</v>
      </c>
      <c r="AP123" s="30">
        <v>-87361033.230000004</v>
      </c>
      <c r="AQ123" s="30">
        <v>-175530697.47999999</v>
      </c>
      <c r="AR123" s="20"/>
      <c r="AS123" s="22">
        <v>-0.31759818636841403</v>
      </c>
      <c r="AT123" s="22">
        <v>-0.31609545677289103</v>
      </c>
      <c r="AU123" s="22">
        <v>-0.368001920257229</v>
      </c>
      <c r="AV123" s="20"/>
      <c r="AW123" s="34">
        <v>-11.144260727087399</v>
      </c>
      <c r="AX123" s="34">
        <v>-12.0696350907092</v>
      </c>
      <c r="AY123" s="34">
        <v>-19.5465941433213</v>
      </c>
      <c r="AZ123" s="20"/>
      <c r="BA123" s="22">
        <v>-0.16590912147832601</v>
      </c>
      <c r="BB123" s="22">
        <v>-0.18340075009036799</v>
      </c>
      <c r="BC123" s="22">
        <v>-0.30722434194700299</v>
      </c>
      <c r="BD123" s="20"/>
      <c r="BE123" s="22">
        <v>-3.7878873844492802E-2</v>
      </c>
      <c r="BF123" s="22">
        <v>-4.7897449481170001E-2</v>
      </c>
      <c r="BG123" s="22">
        <v>-0.19045661893993401</v>
      </c>
      <c r="BH123" s="20"/>
      <c r="BI123" s="22">
        <v>-8.6692511401197395E-2</v>
      </c>
      <c r="BJ123" s="22">
        <v>-0.103971393854008</v>
      </c>
      <c r="BK123" s="22">
        <v>-0.15163907677997501</v>
      </c>
      <c r="BL123" s="20"/>
      <c r="BM123" s="23">
        <v>0.27296286667296998</v>
      </c>
      <c r="BN123" s="23">
        <v>0.328924037426987</v>
      </c>
      <c r="BO123" s="23">
        <v>0.41206055847214901</v>
      </c>
    </row>
    <row r="124" spans="2:67" x14ac:dyDescent="0.25">
      <c r="B124" t="s">
        <v>453</v>
      </c>
      <c r="C124" t="s">
        <v>238</v>
      </c>
      <c r="D124" s="18" t="s">
        <v>107</v>
      </c>
      <c r="E124" s="18" t="s">
        <v>660</v>
      </c>
      <c r="F124" s="19">
        <v>43921</v>
      </c>
      <c r="G124" s="20"/>
      <c r="H124" s="30">
        <v>54176308</v>
      </c>
      <c r="I124" s="30">
        <v>52600023</v>
      </c>
      <c r="J124" s="30">
        <v>208611055</v>
      </c>
      <c r="K124" s="30">
        <v>194164365</v>
      </c>
      <c r="L124" s="31"/>
      <c r="M124" s="30">
        <v>16634562</v>
      </c>
      <c r="N124" s="30">
        <v>20143744</v>
      </c>
      <c r="O124" s="30">
        <v>66189513</v>
      </c>
      <c r="P124" s="30">
        <v>71115946</v>
      </c>
      <c r="Q124" s="20"/>
      <c r="R124" s="21">
        <v>0.31728669892385403</v>
      </c>
      <c r="S124" s="21">
        <v>0.33665212369873199</v>
      </c>
      <c r="T124" s="21">
        <v>0.37362717988085897</v>
      </c>
      <c r="U124" s="20"/>
      <c r="V124" s="30">
        <v>2820834</v>
      </c>
      <c r="W124" s="30">
        <v>4048948</v>
      </c>
      <c r="X124" s="30">
        <v>8141978</v>
      </c>
      <c r="Y124" s="30">
        <v>10951594</v>
      </c>
      <c r="Z124" s="20"/>
      <c r="AA124" s="21">
        <v>3.9029465624407698E-2</v>
      </c>
      <c r="AB124" s="21">
        <v>4.5258542804149302E-2</v>
      </c>
      <c r="AC124" s="21">
        <v>6.7009710351630905E-2</v>
      </c>
      <c r="AD124" s="20"/>
      <c r="AE124" s="30"/>
      <c r="AF124" s="30"/>
      <c r="AG124" s="30"/>
      <c r="AH124" s="30"/>
      <c r="AI124" s="20"/>
      <c r="AJ124" s="21"/>
      <c r="AK124" s="21">
        <v>-6.0345501386036601E-2</v>
      </c>
      <c r="AL124" s="21"/>
      <c r="AM124" s="20"/>
      <c r="AN124" s="30">
        <v>1276175</v>
      </c>
      <c r="AO124" s="30">
        <v>1124305</v>
      </c>
      <c r="AP124" s="30">
        <v>-1755923</v>
      </c>
      <c r="AQ124" s="30">
        <v>5954498</v>
      </c>
      <c r="AR124" s="20"/>
      <c r="AS124" s="22">
        <v>-8.4172097207465407E-3</v>
      </c>
      <c r="AT124" s="22">
        <v>-9.2148434777391194E-3</v>
      </c>
      <c r="AU124" s="22">
        <v>4.7336560492476601E-2</v>
      </c>
      <c r="AV124" s="20"/>
      <c r="AW124" s="34">
        <v>-6.2834109703189299E-3</v>
      </c>
      <c r="AX124" s="34">
        <v>-6.8268639714261798E-3</v>
      </c>
      <c r="AY124" s="34">
        <v>3.24122641187614E-2</v>
      </c>
      <c r="AZ124" s="20"/>
      <c r="BA124" s="22">
        <v>-8.65609552485694E-3</v>
      </c>
      <c r="BB124" s="22">
        <v>-9.4502130173168605E-3</v>
      </c>
      <c r="BC124" s="22">
        <v>4.50238964320306E-2</v>
      </c>
      <c r="BD124" s="20"/>
      <c r="BE124" s="22">
        <v>2.1376846016428301E-2</v>
      </c>
      <c r="BF124" s="22">
        <v>2.5268998437168198E-2</v>
      </c>
      <c r="BG124" s="22">
        <v>3.7829900256147103E-2</v>
      </c>
      <c r="BH124" s="20"/>
      <c r="BI124" s="22">
        <v>-4.5194308672034797E-3</v>
      </c>
      <c r="BJ124" s="22">
        <v>-5.5195283512966898E-3</v>
      </c>
      <c r="BK124" s="22">
        <v>2.8413412646004901E-2</v>
      </c>
      <c r="BL124" s="20"/>
      <c r="BM124" s="23">
        <v>0.53692743998817605</v>
      </c>
      <c r="BN124" s="23">
        <v>0.59898232288287501</v>
      </c>
      <c r="BO124" s="23">
        <v>0.60024244158012197</v>
      </c>
    </row>
    <row r="125" spans="2:67" x14ac:dyDescent="0.25">
      <c r="B125" t="s">
        <v>455</v>
      </c>
      <c r="C125" t="s">
        <v>239</v>
      </c>
      <c r="D125" s="18" t="s">
        <v>108</v>
      </c>
      <c r="E125" s="18" t="s">
        <v>660</v>
      </c>
      <c r="F125" s="19">
        <v>43921</v>
      </c>
      <c r="G125" s="20"/>
      <c r="H125" s="30">
        <v>228416370</v>
      </c>
      <c r="I125" s="30">
        <v>195286892.43000001</v>
      </c>
      <c r="J125" s="30"/>
      <c r="K125" s="30">
        <v>848578336.28999996</v>
      </c>
      <c r="L125" s="31"/>
      <c r="M125" s="30">
        <v>28494074.699999999</v>
      </c>
      <c r="N125" s="30">
        <v>29968641.09</v>
      </c>
      <c r="O125" s="30"/>
      <c r="P125" s="30"/>
      <c r="Q125" s="20"/>
      <c r="R125" s="21"/>
      <c r="S125" s="21">
        <v>0.13491797618757101</v>
      </c>
      <c r="T125" s="21">
        <v>0.188953593214683</v>
      </c>
      <c r="U125" s="20"/>
      <c r="V125" s="30">
        <v>14525893.199999999</v>
      </c>
      <c r="W125" s="30">
        <v>17871120.510000002</v>
      </c>
      <c r="X125" s="30"/>
      <c r="Y125" s="30"/>
      <c r="Z125" s="20"/>
      <c r="AA125" s="21"/>
      <c r="AB125" s="21">
        <v>8.3064706344885095E-2</v>
      </c>
      <c r="AC125" s="21">
        <v>0.123072884208959</v>
      </c>
      <c r="AD125" s="20"/>
      <c r="AE125" s="30">
        <v>22537815.300000001</v>
      </c>
      <c r="AF125" s="30">
        <v>24876812.25</v>
      </c>
      <c r="AG125" s="30"/>
      <c r="AH125" s="30"/>
      <c r="AI125" s="20"/>
      <c r="AJ125" s="21"/>
      <c r="AK125" s="21">
        <v>0.114953834899497</v>
      </c>
      <c r="AL125" s="21">
        <v>0.15567061239111399</v>
      </c>
      <c r="AM125" s="20"/>
      <c r="AN125" s="30">
        <v>7622624.0999999996</v>
      </c>
      <c r="AO125" s="30">
        <v>11060220.51</v>
      </c>
      <c r="AP125" s="30"/>
      <c r="AQ125" s="30"/>
      <c r="AR125" s="20"/>
      <c r="AS125" s="22"/>
      <c r="AT125" s="22">
        <v>5.4017953284564997E-2</v>
      </c>
      <c r="AU125" s="22">
        <v>8.2153152707323901E-2</v>
      </c>
      <c r="AV125" s="20"/>
      <c r="AW125" s="34"/>
      <c r="AX125" s="34">
        <v>350.32594802137498</v>
      </c>
      <c r="AY125" s="34">
        <v>506.260969982017</v>
      </c>
      <c r="AZ125" s="20"/>
      <c r="BA125" s="22"/>
      <c r="BB125" s="22">
        <v>9.0988423466915297E-2</v>
      </c>
      <c r="BC125" s="22">
        <v>0.15486650074788499</v>
      </c>
      <c r="BD125" s="20"/>
      <c r="BE125" s="22"/>
      <c r="BF125" s="22">
        <v>7.9459596800661503E-2</v>
      </c>
      <c r="BG125" s="22">
        <v>0.13227135710301799</v>
      </c>
      <c r="BH125" s="20"/>
      <c r="BI125" s="22"/>
      <c r="BJ125" s="22">
        <v>4.7915262704264001E-2</v>
      </c>
      <c r="BK125" s="22">
        <v>7.1962119013623996E-2</v>
      </c>
      <c r="BL125" s="20"/>
      <c r="BM125" s="23"/>
      <c r="BN125" s="23">
        <v>0.88702477215065301</v>
      </c>
      <c r="BO125" s="23">
        <v>0.87595078998310805</v>
      </c>
    </row>
    <row r="126" spans="2:67" x14ac:dyDescent="0.25">
      <c r="B126" t="s">
        <v>456</v>
      </c>
      <c r="C126" t="s">
        <v>240</v>
      </c>
      <c r="D126" s="18" t="s">
        <v>109</v>
      </c>
      <c r="E126" s="18" t="s">
        <v>660</v>
      </c>
      <c r="F126" s="19"/>
      <c r="G126" s="20"/>
      <c r="H126" s="30"/>
      <c r="I126" s="30"/>
      <c r="J126" s="30"/>
      <c r="K126" s="30"/>
      <c r="L126" s="31"/>
      <c r="M126" s="30"/>
      <c r="N126" s="30"/>
      <c r="O126" s="30"/>
      <c r="P126" s="30"/>
      <c r="Q126" s="20"/>
      <c r="R126" s="21"/>
      <c r="S126" s="21"/>
      <c r="T126" s="21"/>
      <c r="U126" s="20"/>
      <c r="V126" s="30"/>
      <c r="W126" s="30"/>
      <c r="X126" s="30"/>
      <c r="Y126" s="30"/>
      <c r="Z126" s="20"/>
      <c r="AA126" s="21"/>
      <c r="AB126" s="21"/>
      <c r="AC126" s="21"/>
      <c r="AD126" s="20"/>
      <c r="AE126" s="30"/>
      <c r="AF126" s="30"/>
      <c r="AG126" s="30"/>
      <c r="AH126" s="30"/>
      <c r="AI126" s="20"/>
      <c r="AJ126" s="21"/>
      <c r="AK126" s="21"/>
      <c r="AL126" s="21"/>
      <c r="AM126" s="20"/>
      <c r="AN126" s="30"/>
      <c r="AO126" s="30"/>
      <c r="AP126" s="30"/>
      <c r="AQ126" s="30"/>
      <c r="AR126" s="20"/>
      <c r="AS126" s="22"/>
      <c r="AT126" s="22"/>
      <c r="AU126" s="22"/>
      <c r="AV126" s="20"/>
      <c r="AW126" s="34"/>
      <c r="AX126" s="34"/>
      <c r="AY126" s="34"/>
      <c r="AZ126" s="20"/>
      <c r="BA126" s="22"/>
      <c r="BB126" s="22"/>
      <c r="BC126" s="22"/>
      <c r="BD126" s="20"/>
      <c r="BE126" s="22"/>
      <c r="BF126" s="22"/>
      <c r="BG126" s="22"/>
      <c r="BH126" s="20"/>
      <c r="BI126" s="22"/>
      <c r="BJ126" s="22"/>
      <c r="BK126" s="22"/>
      <c r="BL126" s="20"/>
      <c r="BM126" s="23"/>
      <c r="BN126" s="23"/>
      <c r="BO126" s="23"/>
    </row>
    <row r="127" spans="2:67" x14ac:dyDescent="0.25">
      <c r="B127" t="s">
        <v>457</v>
      </c>
      <c r="C127" t="s">
        <v>241</v>
      </c>
      <c r="D127" s="18" t="s">
        <v>110</v>
      </c>
      <c r="E127" s="18" t="s">
        <v>660</v>
      </c>
      <c r="F127" s="19">
        <v>43921</v>
      </c>
      <c r="G127" s="20"/>
      <c r="H127" s="30">
        <v>1609025</v>
      </c>
      <c r="I127" s="30">
        <v>1468904</v>
      </c>
      <c r="J127" s="30">
        <v>6741460</v>
      </c>
      <c r="K127" s="30">
        <v>5932974</v>
      </c>
      <c r="L127" s="31"/>
      <c r="M127" s="30">
        <v>735238</v>
      </c>
      <c r="N127" s="30">
        <v>620333</v>
      </c>
      <c r="O127" s="30">
        <v>2516065</v>
      </c>
      <c r="P127" s="30">
        <v>2367901</v>
      </c>
      <c r="Q127" s="20"/>
      <c r="R127" s="21">
        <v>0.37322256603161802</v>
      </c>
      <c r="S127" s="21">
        <v>0.36373832642158999</v>
      </c>
      <c r="T127" s="21">
        <v>0.34954763888556001</v>
      </c>
      <c r="U127" s="20"/>
      <c r="V127" s="30">
        <v>407926</v>
      </c>
      <c r="W127" s="30">
        <v>317820</v>
      </c>
      <c r="X127" s="30">
        <v>1082275</v>
      </c>
      <c r="Y127" s="30">
        <v>1062763</v>
      </c>
      <c r="Z127" s="20"/>
      <c r="AA127" s="21">
        <v>0.16054015005647701</v>
      </c>
      <c r="AB127" s="21">
        <v>0.15029814405832401</v>
      </c>
      <c r="AC127" s="21">
        <v>0.111601769841363</v>
      </c>
      <c r="AD127" s="20"/>
      <c r="AE127" s="30">
        <v>633226</v>
      </c>
      <c r="AF127" s="30">
        <v>493484</v>
      </c>
      <c r="AG127" s="30">
        <v>1888035</v>
      </c>
      <c r="AH127" s="30">
        <v>1770463</v>
      </c>
      <c r="AI127" s="20"/>
      <c r="AJ127" s="21">
        <v>0.28006322072673401</v>
      </c>
      <c r="AK127" s="21">
        <v>0.264839148542378</v>
      </c>
      <c r="AL127" s="21">
        <v>0.24477041735226501</v>
      </c>
      <c r="AM127" s="20"/>
      <c r="AN127" s="30">
        <v>372350</v>
      </c>
      <c r="AO127" s="30">
        <v>218481</v>
      </c>
      <c r="AP127" s="30">
        <v>1022585</v>
      </c>
      <c r="AQ127" s="30">
        <v>950841</v>
      </c>
      <c r="AR127" s="20"/>
      <c r="AS127" s="22">
        <v>0.15168598493502899</v>
      </c>
      <c r="AT127" s="22">
        <v>0.13159693813620801</v>
      </c>
      <c r="AU127" s="22">
        <v>0.10925330902333399</v>
      </c>
      <c r="AV127" s="20"/>
      <c r="AW127" s="34">
        <v>35.413822613190902</v>
      </c>
      <c r="AX127" s="34">
        <v>30.0850827317627</v>
      </c>
      <c r="AY127" s="34">
        <v>20.063128679466899</v>
      </c>
      <c r="AZ127" s="20"/>
      <c r="BA127" s="22">
        <v>5.8433665645134199E-2</v>
      </c>
      <c r="BB127" s="22">
        <v>5.0319253768830098E-2</v>
      </c>
      <c r="BC127" s="22">
        <v>3.4529201984769303E-2</v>
      </c>
      <c r="BD127" s="20"/>
      <c r="BE127" s="22">
        <v>4.5721277555712703E-2</v>
      </c>
      <c r="BF127" s="22">
        <v>4.2382886353734599E-2</v>
      </c>
      <c r="BG127" s="22">
        <v>2.6804895681089E-2</v>
      </c>
      <c r="BH127" s="20"/>
      <c r="BI127" s="22">
        <v>5.3994722949573803E-2</v>
      </c>
      <c r="BJ127" s="22">
        <v>4.5832665051566399E-2</v>
      </c>
      <c r="BK127" s="22">
        <v>3.1154710105765801E-2</v>
      </c>
      <c r="BL127" s="20"/>
      <c r="BM127" s="23">
        <v>0.35596382205449101</v>
      </c>
      <c r="BN127" s="23">
        <v>0.34828063403756498</v>
      </c>
      <c r="BO127" s="23">
        <v>0.28516033412870501</v>
      </c>
    </row>
    <row r="128" spans="2:67" x14ac:dyDescent="0.25">
      <c r="B128" t="s">
        <v>458</v>
      </c>
      <c r="C128" t="s">
        <v>242</v>
      </c>
      <c r="D128" s="18" t="s">
        <v>111</v>
      </c>
      <c r="E128" s="18" t="s">
        <v>656</v>
      </c>
      <c r="F128" s="19">
        <v>43921</v>
      </c>
      <c r="G128" s="20"/>
      <c r="H128" s="30">
        <v>130396211.40000001</v>
      </c>
      <c r="I128" s="30">
        <v>93067543.049999997</v>
      </c>
      <c r="J128" s="30">
        <v>447575060.69999999</v>
      </c>
      <c r="K128" s="30">
        <v>389652314.16000003</v>
      </c>
      <c r="L128" s="31"/>
      <c r="M128" s="30">
        <v>8696578.8000000007</v>
      </c>
      <c r="N128" s="30">
        <v>28705900.23</v>
      </c>
      <c r="O128" s="30">
        <v>43944042.020000003</v>
      </c>
      <c r="P128" s="30"/>
      <c r="Q128" s="20"/>
      <c r="R128" s="21">
        <v>9.8182508094323606E-2</v>
      </c>
      <c r="S128" s="21">
        <v>0.15779325195893801</v>
      </c>
      <c r="T128" s="21">
        <v>0.234528996904555</v>
      </c>
      <c r="U128" s="20"/>
      <c r="V128" s="30">
        <v>254736.3</v>
      </c>
      <c r="W128" s="30">
        <v>24778054.199999999</v>
      </c>
      <c r="X128" s="30">
        <v>18873996.120000001</v>
      </c>
      <c r="Y128" s="30"/>
      <c r="Z128" s="20"/>
      <c r="AA128" s="21">
        <v>4.2169454416216501E-2</v>
      </c>
      <c r="AB128" s="21">
        <v>0.10795176653147801</v>
      </c>
      <c r="AC128" s="21">
        <v>0.19571444791683501</v>
      </c>
      <c r="AD128" s="20"/>
      <c r="AE128" s="30">
        <v>390990.6</v>
      </c>
      <c r="AF128" s="30">
        <v>24831860.309999999</v>
      </c>
      <c r="AG128" s="30">
        <v>19367209.600000001</v>
      </c>
      <c r="AH128" s="30"/>
      <c r="AI128" s="20"/>
      <c r="AJ128" s="21">
        <v>4.3271422607212999E-2</v>
      </c>
      <c r="AK128" s="21">
        <v>0.108681883596437</v>
      </c>
      <c r="AL128" s="21">
        <v>0.19607740945968499</v>
      </c>
      <c r="AM128" s="20"/>
      <c r="AN128" s="30">
        <v>930083.7</v>
      </c>
      <c r="AO128" s="30">
        <v>13442673.33</v>
      </c>
      <c r="AP128" s="30">
        <v>11078620.9</v>
      </c>
      <c r="AQ128" s="30"/>
      <c r="AR128" s="20"/>
      <c r="AS128" s="22">
        <v>3.2175396496604697E-2</v>
      </c>
      <c r="AT128" s="22">
        <v>7.6398394094358099E-2</v>
      </c>
      <c r="AU128" s="22">
        <v>0.14532235638354901</v>
      </c>
      <c r="AV128" s="20"/>
      <c r="AW128" s="34">
        <v>7.8534706595237402</v>
      </c>
      <c r="AX128" s="34">
        <v>17.6164697572531</v>
      </c>
      <c r="AY128" s="34">
        <v>29.558299174503201</v>
      </c>
      <c r="AZ128" s="20"/>
      <c r="BA128" s="22">
        <v>4.9847971049457603E-2</v>
      </c>
      <c r="BB128" s="22">
        <v>0.12136189374723499</v>
      </c>
      <c r="BC128" s="22">
        <v>0.234571754914359</v>
      </c>
      <c r="BD128" s="20"/>
      <c r="BE128" s="22">
        <v>3.6150578170563698E-2</v>
      </c>
      <c r="BF128" s="22">
        <v>9.51237625122303E-2</v>
      </c>
      <c r="BG128" s="22">
        <v>0.19747985615045799</v>
      </c>
      <c r="BH128" s="20"/>
      <c r="BI128" s="22">
        <v>2.2608232441889399E-2</v>
      </c>
      <c r="BJ128" s="22">
        <v>6.5142450826242607E-2</v>
      </c>
      <c r="BK128" s="22">
        <v>0.122234329694766</v>
      </c>
      <c r="BL128" s="20"/>
      <c r="BM128" s="23">
        <v>0.70265590804137901</v>
      </c>
      <c r="BN128" s="23">
        <v>0.85266780275287601</v>
      </c>
      <c r="BO128" s="23">
        <v>0.841125431328692</v>
      </c>
    </row>
    <row r="129" spans="2:67" x14ac:dyDescent="0.25">
      <c r="B129" t="s">
        <v>460</v>
      </c>
      <c r="C129" t="s">
        <v>243</v>
      </c>
      <c r="D129" s="18" t="s">
        <v>112</v>
      </c>
      <c r="E129" s="18" t="s">
        <v>660</v>
      </c>
      <c r="F129" s="19">
        <v>43921</v>
      </c>
      <c r="G129" s="20"/>
      <c r="H129" s="30">
        <v>1970126</v>
      </c>
      <c r="I129" s="30">
        <v>2010767</v>
      </c>
      <c r="J129" s="30">
        <v>7777154</v>
      </c>
      <c r="K129" s="30">
        <v>8978471</v>
      </c>
      <c r="L129" s="31"/>
      <c r="M129" s="30">
        <v>758188</v>
      </c>
      <c r="N129" s="30">
        <v>803084</v>
      </c>
      <c r="O129" s="30">
        <v>2765170</v>
      </c>
      <c r="P129" s="30">
        <v>2178706</v>
      </c>
      <c r="Q129" s="20"/>
      <c r="R129" s="21">
        <v>0.355550372282742</v>
      </c>
      <c r="S129" s="21">
        <v>0.35944483067141803</v>
      </c>
      <c r="T129" s="21">
        <v>0.213012375007675</v>
      </c>
      <c r="U129" s="20"/>
      <c r="V129" s="30">
        <v>92256</v>
      </c>
      <c r="W129" s="30">
        <v>-175740</v>
      </c>
      <c r="X129" s="30">
        <v>490433</v>
      </c>
      <c r="Y129" s="30">
        <v>884844</v>
      </c>
      <c r="Z129" s="20"/>
      <c r="AA129" s="21">
        <v>6.3060728898999496E-2</v>
      </c>
      <c r="AB129" s="21">
        <v>2.8452651930638201E-2</v>
      </c>
      <c r="AC129" s="21">
        <v>0.110257832688367</v>
      </c>
      <c r="AD129" s="20"/>
      <c r="AE129" s="30">
        <v>116638</v>
      </c>
      <c r="AF129" s="30">
        <v>-150516</v>
      </c>
      <c r="AG129" s="30">
        <v>588701</v>
      </c>
      <c r="AH129" s="30">
        <v>1148278</v>
      </c>
      <c r="AI129" s="20"/>
      <c r="AJ129" s="21">
        <v>7.5696199406593195E-2</v>
      </c>
      <c r="AK129" s="21">
        <v>4.11301396365161E-2</v>
      </c>
      <c r="AL129" s="21">
        <v>0.14483639769008699</v>
      </c>
      <c r="AM129" s="20"/>
      <c r="AN129" s="30">
        <v>7572</v>
      </c>
      <c r="AO129" s="30">
        <v>-90664</v>
      </c>
      <c r="AP129" s="30">
        <v>262409</v>
      </c>
      <c r="AQ129" s="30">
        <v>60919</v>
      </c>
      <c r="AR129" s="20"/>
      <c r="AS129" s="22">
        <v>3.37505210774907E-2</v>
      </c>
      <c r="AT129" s="22">
        <v>2.0999911100261701E-2</v>
      </c>
      <c r="AU129" s="22">
        <v>1.53773759808973E-2</v>
      </c>
      <c r="AV129" s="20"/>
      <c r="AW129" s="34">
        <v>282.16021505370702</v>
      </c>
      <c r="AX129" s="34">
        <v>176.530107526807</v>
      </c>
      <c r="AY129" s="34">
        <v>160.17956989258499</v>
      </c>
      <c r="AZ129" s="20"/>
      <c r="BA129" s="22">
        <v>2.4921680327570399E-2</v>
      </c>
      <c r="BB129" s="22">
        <v>1.55109663182884E-2</v>
      </c>
      <c r="BC129" s="22">
        <v>1.3904028360302601E-2</v>
      </c>
      <c r="BD129" s="20"/>
      <c r="BE129" s="22">
        <v>3.23731163117554E-2</v>
      </c>
      <c r="BF129" s="22">
        <v>1.39962280288819E-2</v>
      </c>
      <c r="BG129" s="22">
        <v>6.6489487303115297E-2</v>
      </c>
      <c r="BH129" s="20"/>
      <c r="BI129" s="22">
        <v>1.8632423567341901E-2</v>
      </c>
      <c r="BJ129" s="22">
        <v>1.09310068786726E-2</v>
      </c>
      <c r="BK129" s="22">
        <v>9.0386155699343392E-3</v>
      </c>
      <c r="BL129" s="20"/>
      <c r="BM129" s="23">
        <v>0.55206328591339104</v>
      </c>
      <c r="BN129" s="23">
        <v>0.52052634063511505</v>
      </c>
      <c r="BO129" s="23">
        <v>0.587786601638982</v>
      </c>
    </row>
    <row r="130" spans="2:67" x14ac:dyDescent="0.25">
      <c r="B130" t="s">
        <v>461</v>
      </c>
      <c r="C130" t="s">
        <v>244</v>
      </c>
      <c r="D130" s="18" t="s">
        <v>113</v>
      </c>
      <c r="E130" s="18" t="s">
        <v>669</v>
      </c>
      <c r="F130" s="19">
        <v>43921</v>
      </c>
      <c r="G130" s="20"/>
      <c r="H130" s="30"/>
      <c r="I130" s="30"/>
      <c r="J130" s="30"/>
      <c r="K130" s="30"/>
      <c r="L130" s="31"/>
      <c r="M130" s="30"/>
      <c r="N130" s="30"/>
      <c r="O130" s="30"/>
      <c r="P130" s="30"/>
      <c r="Q130" s="20"/>
      <c r="R130" s="21"/>
      <c r="S130" s="21"/>
      <c r="T130" s="21"/>
      <c r="U130" s="20"/>
      <c r="V130" s="30">
        <v>-364755.3</v>
      </c>
      <c r="W130" s="30">
        <v>-514222.95</v>
      </c>
      <c r="X130" s="30">
        <v>-1974933.21</v>
      </c>
      <c r="Y130" s="30">
        <v>-2044999.24</v>
      </c>
      <c r="Z130" s="20"/>
      <c r="AA130" s="21"/>
      <c r="AB130" s="21"/>
      <c r="AC130" s="21"/>
      <c r="AD130" s="20"/>
      <c r="AE130" s="30"/>
      <c r="AF130" s="30"/>
      <c r="AG130" s="30"/>
      <c r="AH130" s="30"/>
      <c r="AI130" s="20"/>
      <c r="AJ130" s="21"/>
      <c r="AK130" s="21"/>
      <c r="AL130" s="21"/>
      <c r="AM130" s="20"/>
      <c r="AN130" s="30">
        <v>-1493719.5</v>
      </c>
      <c r="AO130" s="30">
        <v>2428766.94</v>
      </c>
      <c r="AP130" s="30">
        <v>963710</v>
      </c>
      <c r="AQ130" s="30">
        <v>13377548.98</v>
      </c>
      <c r="AR130" s="20"/>
      <c r="AS130" s="22"/>
      <c r="AT130" s="22"/>
      <c r="AU130" s="22"/>
      <c r="AV130" s="20"/>
      <c r="AW130" s="34">
        <v>9.2096414727791398E-3</v>
      </c>
      <c r="AX130" s="34">
        <v>4.6694666837481698E-2</v>
      </c>
      <c r="AY130" s="34">
        <v>0.13017416673483201</v>
      </c>
      <c r="AZ130" s="20"/>
      <c r="BA130" s="22">
        <v>7.6112365672270201E-3</v>
      </c>
      <c r="BB130" s="22">
        <v>3.88615981233306E-2</v>
      </c>
      <c r="BC130" s="22">
        <v>0.124084715519275</v>
      </c>
      <c r="BD130" s="20"/>
      <c r="BE130" s="22">
        <v>-5.4102954650989002E-3</v>
      </c>
      <c r="BF130" s="22">
        <v>-6.1118039034681699E-3</v>
      </c>
      <c r="BG130" s="22">
        <v>-6.06978179677753E-3</v>
      </c>
      <c r="BH130" s="20"/>
      <c r="BI130" s="22">
        <v>1.93770602496897E-3</v>
      </c>
      <c r="BJ130" s="22">
        <v>1.0826604179947E-2</v>
      </c>
      <c r="BK130" s="22">
        <v>3.2257382903262598E-2</v>
      </c>
      <c r="BL130" s="20"/>
      <c r="BM130" s="23"/>
      <c r="BN130" s="23"/>
      <c r="BO130" s="23"/>
    </row>
    <row r="131" spans="2:67" x14ac:dyDescent="0.25">
      <c r="B131" t="s">
        <v>463</v>
      </c>
      <c r="C131" t="s">
        <v>245</v>
      </c>
      <c r="D131" s="18" t="s">
        <v>114</v>
      </c>
      <c r="E131" s="18" t="s">
        <v>663</v>
      </c>
      <c r="F131" s="19">
        <v>43830</v>
      </c>
      <c r="G131" s="20"/>
      <c r="H131" s="30"/>
      <c r="I131" s="30"/>
      <c r="J131" s="30"/>
      <c r="K131" s="30"/>
      <c r="L131" s="31"/>
      <c r="M131" s="30"/>
      <c r="N131" s="30"/>
      <c r="O131" s="30"/>
      <c r="P131" s="30"/>
      <c r="Q131" s="20"/>
      <c r="R131" s="21"/>
      <c r="S131" s="21">
        <v>0.58445709503139398</v>
      </c>
      <c r="T131" s="21">
        <v>0.66170368562336102</v>
      </c>
      <c r="U131" s="20"/>
      <c r="V131" s="30"/>
      <c r="W131" s="30"/>
      <c r="X131" s="30"/>
      <c r="Y131" s="30"/>
      <c r="Z131" s="20"/>
      <c r="AA131" s="21"/>
      <c r="AB131" s="21">
        <v>-2.4906744013205799E-2</v>
      </c>
      <c r="AC131" s="21">
        <v>0.104777331528603</v>
      </c>
      <c r="AD131" s="20"/>
      <c r="AE131" s="30"/>
      <c r="AF131" s="30"/>
      <c r="AG131" s="30"/>
      <c r="AH131" s="30"/>
      <c r="AI131" s="20"/>
      <c r="AJ131" s="21"/>
      <c r="AK131" s="21"/>
      <c r="AL131" s="21"/>
      <c r="AM131" s="20"/>
      <c r="AN131" s="30"/>
      <c r="AO131" s="30"/>
      <c r="AP131" s="30"/>
      <c r="AQ131" s="30"/>
      <c r="AR131" s="20"/>
      <c r="AS131" s="22"/>
      <c r="AT131" s="22">
        <v>-9.6971795926310694E-3</v>
      </c>
      <c r="AU131" s="22">
        <v>0.34758618649269901</v>
      </c>
      <c r="AV131" s="20"/>
      <c r="AW131" s="34"/>
      <c r="AX131" s="34">
        <v>-2.1911989432519499</v>
      </c>
      <c r="AY131" s="34">
        <v>81.057093769195504</v>
      </c>
      <c r="AZ131" s="20"/>
      <c r="BA131" s="22"/>
      <c r="BB131" s="22">
        <v>-3.0229412903850101E-4</v>
      </c>
      <c r="BC131" s="22">
        <v>1.06135182218532E-2</v>
      </c>
      <c r="BD131" s="20"/>
      <c r="BE131" s="22"/>
      <c r="BF131" s="22"/>
      <c r="BG131" s="22"/>
      <c r="BH131" s="20"/>
      <c r="BI131" s="22"/>
      <c r="BJ131" s="22">
        <v>-2.9146166942922502E-4</v>
      </c>
      <c r="BK131" s="22">
        <v>1.0361736937029501E-2</v>
      </c>
      <c r="BL131" s="20"/>
      <c r="BM131" s="23"/>
      <c r="BN131" s="23">
        <v>3.0056334075794701E-2</v>
      </c>
      <c r="BO131" s="23">
        <v>2.9810554445759901E-2</v>
      </c>
    </row>
    <row r="132" spans="2:67" x14ac:dyDescent="0.25">
      <c r="B132" t="s">
        <v>464</v>
      </c>
      <c r="C132" t="s">
        <v>246</v>
      </c>
      <c r="D132" s="18" t="s">
        <v>115</v>
      </c>
      <c r="E132" s="18" t="s">
        <v>663</v>
      </c>
      <c r="F132" s="19">
        <v>43921</v>
      </c>
      <c r="G132" s="20"/>
      <c r="H132" s="30">
        <v>46992569</v>
      </c>
      <c r="I132" s="30">
        <v>48545595</v>
      </c>
      <c r="J132" s="30">
        <v>204059735</v>
      </c>
      <c r="K132" s="30">
        <v>194046517</v>
      </c>
      <c r="L132" s="31"/>
      <c r="M132" s="30">
        <v>36527985</v>
      </c>
      <c r="N132" s="30">
        <v>38345082</v>
      </c>
      <c r="O132" s="30">
        <v>163832960</v>
      </c>
      <c r="P132" s="30">
        <v>154427601</v>
      </c>
      <c r="Q132" s="20"/>
      <c r="R132" s="21">
        <v>0.80286765049444497</v>
      </c>
      <c r="S132" s="21">
        <v>0.80564093490247601</v>
      </c>
      <c r="T132" s="21">
        <v>0.79201754944631797</v>
      </c>
      <c r="U132" s="20"/>
      <c r="V132" s="30">
        <v>30444743</v>
      </c>
      <c r="W132" s="30">
        <v>32896134</v>
      </c>
      <c r="X132" s="30">
        <v>181489649</v>
      </c>
      <c r="Y132" s="30">
        <v>130420586</v>
      </c>
      <c r="Z132" s="20"/>
      <c r="AA132" s="21">
        <v>0.88939471081830601</v>
      </c>
      <c r="AB132" s="21">
        <v>0.89459933860809504</v>
      </c>
      <c r="AC132" s="21">
        <v>0.82797297920915303</v>
      </c>
      <c r="AD132" s="20"/>
      <c r="AE132" s="30">
        <v>31773778</v>
      </c>
      <c r="AF132" s="30">
        <v>33971335</v>
      </c>
      <c r="AG132" s="30">
        <v>186502045</v>
      </c>
      <c r="AH132" s="30">
        <v>134181814</v>
      </c>
      <c r="AI132" s="20"/>
      <c r="AJ132" s="21">
        <v>0.91395808683126201</v>
      </c>
      <c r="AK132" s="21">
        <v>0.91774265897809504</v>
      </c>
      <c r="AL132" s="21">
        <v>0.84560783950146301</v>
      </c>
      <c r="AM132" s="20"/>
      <c r="AN132" s="30">
        <v>9448572</v>
      </c>
      <c r="AO132" s="30">
        <v>17774567</v>
      </c>
      <c r="AP132" s="30">
        <v>85067727</v>
      </c>
      <c r="AQ132" s="30">
        <v>102357543</v>
      </c>
      <c r="AR132" s="20"/>
      <c r="AS132" s="22">
        <v>0.46519868802104603</v>
      </c>
      <c r="AT132" s="22">
        <v>0.50893058626854304</v>
      </c>
      <c r="AU132" s="22">
        <v>0.65072528052143797</v>
      </c>
      <c r="AV132" s="20"/>
      <c r="AW132" s="34">
        <v>94.014026535442099</v>
      </c>
      <c r="AX132" s="34">
        <v>103.43916495156</v>
      </c>
      <c r="AY132" s="34">
        <v>131.28812332730701</v>
      </c>
      <c r="AZ132" s="20"/>
      <c r="BA132" s="22">
        <v>8.0390517569030595E-2</v>
      </c>
      <c r="BB132" s="22">
        <v>9.2880077396111996E-2</v>
      </c>
      <c r="BC132" s="22">
        <v>0.122240525701054</v>
      </c>
      <c r="BD132" s="20"/>
      <c r="BE132" s="22">
        <v>6.0450367476805697E-2</v>
      </c>
      <c r="BF132" s="22">
        <v>6.2287821178397297E-2</v>
      </c>
      <c r="BG132" s="22">
        <v>5.8917144937658997E-2</v>
      </c>
      <c r="BH132" s="20"/>
      <c r="BI132" s="22">
        <v>3.4220415625786697E-2</v>
      </c>
      <c r="BJ132" s="22">
        <v>3.8866539294758702E-2</v>
      </c>
      <c r="BK132" s="22">
        <v>5.1885711474533303E-2</v>
      </c>
      <c r="BL132" s="20"/>
      <c r="BM132" s="23">
        <v>7.3560860137717995E-2</v>
      </c>
      <c r="BN132" s="23">
        <v>7.63690380248363E-2</v>
      </c>
      <c r="BO132" s="23">
        <v>7.9735201670700903E-2</v>
      </c>
    </row>
    <row r="133" spans="2:67" x14ac:dyDescent="0.25">
      <c r="B133" t="s">
        <v>465</v>
      </c>
      <c r="C133" t="s">
        <v>247</v>
      </c>
      <c r="D133" s="18" t="s">
        <v>116</v>
      </c>
      <c r="E133" s="18" t="s">
        <v>663</v>
      </c>
      <c r="F133" s="19">
        <v>43921</v>
      </c>
      <c r="G133" s="20"/>
      <c r="H133" s="30">
        <v>14097584</v>
      </c>
      <c r="I133" s="30">
        <v>43357355</v>
      </c>
      <c r="J133" s="30">
        <v>120656860</v>
      </c>
      <c r="K133" s="30">
        <v>141537733</v>
      </c>
      <c r="L133" s="31"/>
      <c r="M133" s="30">
        <v>5618862</v>
      </c>
      <c r="N133" s="30">
        <v>14142204</v>
      </c>
      <c r="O133" s="30">
        <v>41321575</v>
      </c>
      <c r="P133" s="30">
        <v>45528644</v>
      </c>
      <c r="Q133" s="20"/>
      <c r="R133" s="21">
        <v>0.34247182464401699</v>
      </c>
      <c r="S133" s="21">
        <v>0.33248423919023501</v>
      </c>
      <c r="T133" s="21">
        <v>0.32712357042939399</v>
      </c>
      <c r="U133" s="20"/>
      <c r="V133" s="30">
        <v>3076327</v>
      </c>
      <c r="W133" s="30">
        <v>11185973</v>
      </c>
      <c r="X133" s="30">
        <v>29005728</v>
      </c>
      <c r="Y133" s="30">
        <v>32615697</v>
      </c>
      <c r="Z133" s="20"/>
      <c r="AA133" s="21">
        <v>0.240398498684808</v>
      </c>
      <c r="AB133" s="21">
        <v>0.24757342632656201</v>
      </c>
      <c r="AC133" s="21">
        <v>0.23230421411746599</v>
      </c>
      <c r="AD133" s="20"/>
      <c r="AE133" s="30">
        <v>3176025</v>
      </c>
      <c r="AF133" s="30">
        <v>11286221</v>
      </c>
      <c r="AG133" s="30">
        <v>29444254</v>
      </c>
      <c r="AH133" s="30">
        <v>33275437</v>
      </c>
      <c r="AI133" s="20"/>
      <c r="AJ133" s="21">
        <v>0.24403298743243801</v>
      </c>
      <c r="AK133" s="21">
        <v>0.25050222746824102</v>
      </c>
      <c r="AL133" s="21">
        <v>0.23781898713525201</v>
      </c>
      <c r="AM133" s="20"/>
      <c r="AN133" s="30">
        <v>1320544</v>
      </c>
      <c r="AO133" s="30">
        <v>8014852</v>
      </c>
      <c r="AP133" s="30">
        <v>18031484</v>
      </c>
      <c r="AQ133" s="30">
        <v>22372443</v>
      </c>
      <c r="AR133" s="20"/>
      <c r="AS133" s="22">
        <v>0.17516723872977299</v>
      </c>
      <c r="AT133" s="22">
        <v>0.18569512811431199</v>
      </c>
      <c r="AU133" s="22">
        <v>0.16563245788391201</v>
      </c>
      <c r="AV133" s="20"/>
      <c r="AW133" s="34">
        <v>63.632475968101097</v>
      </c>
      <c r="AX133" s="34">
        <v>87.256454612012007</v>
      </c>
      <c r="AY133" s="34">
        <v>77.910241361009</v>
      </c>
      <c r="AZ133" s="20"/>
      <c r="BA133" s="22">
        <v>0.112550501437217</v>
      </c>
      <c r="BB133" s="22">
        <v>0.15264426245557799</v>
      </c>
      <c r="BC133" s="22">
        <v>0.136165685338201</v>
      </c>
      <c r="BD133" s="20"/>
      <c r="BE133" s="22">
        <v>4.9860082760496902E-2</v>
      </c>
      <c r="BF133" s="22">
        <v>6.5735871118158706E-2</v>
      </c>
      <c r="BG133" s="22">
        <v>6.3863614329311494E-2</v>
      </c>
      <c r="BH133" s="20"/>
      <c r="BI133" s="22">
        <v>3.67457692629614E-2</v>
      </c>
      <c r="BJ133" s="22">
        <v>5.2024313717047299E-2</v>
      </c>
      <c r="BK133" s="22">
        <v>5.1783301784016703E-2</v>
      </c>
      <c r="BL133" s="20"/>
      <c r="BM133" s="23">
        <v>0.209775352568386</v>
      </c>
      <c r="BN133" s="23">
        <v>0.28015982026772701</v>
      </c>
      <c r="BO133" s="23">
        <v>0.31263981978918298</v>
      </c>
    </row>
    <row r="134" spans="2:67" x14ac:dyDescent="0.25">
      <c r="B134" t="s">
        <v>466</v>
      </c>
      <c r="C134" t="s">
        <v>248</v>
      </c>
      <c r="D134" s="18" t="s">
        <v>117</v>
      </c>
      <c r="E134" s="18" t="s">
        <v>660</v>
      </c>
      <c r="F134" s="19"/>
      <c r="G134" s="20"/>
      <c r="H134" s="30"/>
      <c r="I134" s="30"/>
      <c r="J134" s="30"/>
      <c r="K134" s="30"/>
      <c r="L134" s="31"/>
      <c r="M134" s="30"/>
      <c r="N134" s="30"/>
      <c r="O134" s="30"/>
      <c r="P134" s="30"/>
      <c r="Q134" s="20"/>
      <c r="R134" s="21"/>
      <c r="S134" s="21"/>
      <c r="T134" s="21"/>
      <c r="U134" s="20"/>
      <c r="V134" s="30"/>
      <c r="W134" s="30"/>
      <c r="X134" s="30"/>
      <c r="Y134" s="30"/>
      <c r="Z134" s="20"/>
      <c r="AA134" s="21"/>
      <c r="AB134" s="21"/>
      <c r="AC134" s="21"/>
      <c r="AD134" s="20"/>
      <c r="AE134" s="30"/>
      <c r="AF134" s="30"/>
      <c r="AG134" s="30"/>
      <c r="AH134" s="30"/>
      <c r="AI134" s="20"/>
      <c r="AJ134" s="21"/>
      <c r="AK134" s="21"/>
      <c r="AL134" s="21"/>
      <c r="AM134" s="20"/>
      <c r="AN134" s="30"/>
      <c r="AO134" s="30"/>
      <c r="AP134" s="30"/>
      <c r="AQ134" s="30"/>
      <c r="AR134" s="20"/>
      <c r="AS134" s="22"/>
      <c r="AT134" s="22"/>
      <c r="AU134" s="22"/>
      <c r="AV134" s="20"/>
      <c r="AW134" s="34"/>
      <c r="AX134" s="34"/>
      <c r="AY134" s="34"/>
      <c r="AZ134" s="20"/>
      <c r="BA134" s="22"/>
      <c r="BB134" s="22"/>
      <c r="BC134" s="22"/>
      <c r="BD134" s="20"/>
      <c r="BE134" s="22"/>
      <c r="BF134" s="22"/>
      <c r="BG134" s="22"/>
      <c r="BH134" s="20"/>
      <c r="BI134" s="22"/>
      <c r="BJ134" s="22"/>
      <c r="BK134" s="22"/>
      <c r="BL134" s="20"/>
      <c r="BM134" s="23"/>
      <c r="BN134" s="23"/>
      <c r="BO134" s="23"/>
    </row>
    <row r="135" spans="2:67" x14ac:dyDescent="0.25">
      <c r="B135" t="s">
        <v>467</v>
      </c>
      <c r="C135" t="s">
        <v>249</v>
      </c>
      <c r="D135" s="18" t="s">
        <v>118</v>
      </c>
      <c r="E135" s="18" t="s">
        <v>662</v>
      </c>
      <c r="F135" s="19">
        <v>43921</v>
      </c>
      <c r="G135" s="20"/>
      <c r="H135" s="30">
        <v>74415291</v>
      </c>
      <c r="I135" s="30">
        <v>77215110</v>
      </c>
      <c r="J135" s="30">
        <v>306798526</v>
      </c>
      <c r="K135" s="30">
        <v>314840366</v>
      </c>
      <c r="L135" s="31"/>
      <c r="M135" s="30">
        <v>53214730</v>
      </c>
      <c r="N135" s="30">
        <v>58885755</v>
      </c>
      <c r="O135" s="30">
        <v>222841261</v>
      </c>
      <c r="P135" s="30">
        <v>239989675</v>
      </c>
      <c r="Q135" s="20"/>
      <c r="R135" s="21">
        <v>0.72634397533023698</v>
      </c>
      <c r="S135" s="21">
        <v>0.73809272462269304</v>
      </c>
      <c r="T135" s="21">
        <v>0.76272096497239505</v>
      </c>
      <c r="U135" s="20"/>
      <c r="V135" s="30">
        <v>45193163</v>
      </c>
      <c r="W135" s="30">
        <v>50759934</v>
      </c>
      <c r="X135" s="30">
        <v>179580141</v>
      </c>
      <c r="Y135" s="30">
        <v>203516648</v>
      </c>
      <c r="Z135" s="20"/>
      <c r="AA135" s="21">
        <v>0.58533573593478605</v>
      </c>
      <c r="AB135" s="21">
        <v>0.59802293839748</v>
      </c>
      <c r="AC135" s="21">
        <v>0.64885569585254399</v>
      </c>
      <c r="AD135" s="20"/>
      <c r="AE135" s="30">
        <v>57858195</v>
      </c>
      <c r="AF135" s="30">
        <v>62822686</v>
      </c>
      <c r="AG135" s="30">
        <v>230268612</v>
      </c>
      <c r="AH135" s="30">
        <v>251386264</v>
      </c>
      <c r="AI135" s="20"/>
      <c r="AJ135" s="21">
        <v>0.75055318877333799</v>
      </c>
      <c r="AK135" s="21">
        <v>0.759800905912416</v>
      </c>
      <c r="AL135" s="21">
        <v>0.79966797216678998</v>
      </c>
      <c r="AM135" s="20"/>
      <c r="AN135" s="30">
        <v>22614461</v>
      </c>
      <c r="AO135" s="30">
        <v>30748508</v>
      </c>
      <c r="AP135" s="30">
        <v>91940754</v>
      </c>
      <c r="AQ135" s="30">
        <v>120743796</v>
      </c>
      <c r="AR135" s="20"/>
      <c r="AS135" s="22">
        <v>0.31279188740300001</v>
      </c>
      <c r="AT135" s="22">
        <v>0.33778802015236598</v>
      </c>
      <c r="AU135" s="22">
        <v>0.40646966022381098</v>
      </c>
      <c r="AV135" s="20"/>
      <c r="AW135" s="34">
        <v>46.908547959174001</v>
      </c>
      <c r="AX135" s="34">
        <v>51.058571938774499</v>
      </c>
      <c r="AY135" s="34">
        <v>59.876847959181802</v>
      </c>
      <c r="AZ135" s="20"/>
      <c r="BA135" s="22">
        <v>5.0505207715104902E-2</v>
      </c>
      <c r="BB135" s="22">
        <v>5.5909533126614397E-2</v>
      </c>
      <c r="BC135" s="22">
        <v>7.0407593249037795E-2</v>
      </c>
      <c r="BD135" s="20"/>
      <c r="BE135" s="22">
        <v>4.0356104053935297E-2</v>
      </c>
      <c r="BF135" s="22">
        <v>4.1980243519646999E-2</v>
      </c>
      <c r="BG135" s="22">
        <v>4.6586744308006002E-2</v>
      </c>
      <c r="BH135" s="20"/>
      <c r="BI135" s="22">
        <v>2.69491348143856E-2</v>
      </c>
      <c r="BJ135" s="22">
        <v>3.0904622034104299E-2</v>
      </c>
      <c r="BK135" s="22">
        <v>3.7768580711708598E-2</v>
      </c>
      <c r="BL135" s="20"/>
      <c r="BM135" s="23">
        <v>8.6156757574940498E-2</v>
      </c>
      <c r="BN135" s="23">
        <v>9.1491172541282098E-2</v>
      </c>
      <c r="BO135" s="23">
        <v>9.2918572793223603E-2</v>
      </c>
    </row>
    <row r="136" spans="2:67" x14ac:dyDescent="0.25">
      <c r="B136" t="s">
        <v>471</v>
      </c>
      <c r="C136" t="s">
        <v>250</v>
      </c>
      <c r="D136" s="18" t="s">
        <v>119</v>
      </c>
      <c r="E136" s="18" t="s">
        <v>657</v>
      </c>
      <c r="F136" s="19">
        <v>39813</v>
      </c>
      <c r="G136" s="20"/>
      <c r="H136" s="30"/>
      <c r="I136" s="30"/>
      <c r="J136" s="30"/>
      <c r="K136" s="30"/>
      <c r="L136" s="31"/>
      <c r="M136" s="30"/>
      <c r="N136" s="30"/>
      <c r="O136" s="30"/>
      <c r="P136" s="30"/>
      <c r="Q136" s="20"/>
      <c r="R136" s="21"/>
      <c r="S136" s="21"/>
      <c r="T136" s="21"/>
      <c r="U136" s="20"/>
      <c r="V136" s="30"/>
      <c r="W136" s="30"/>
      <c r="X136" s="30"/>
      <c r="Y136" s="30"/>
      <c r="Z136" s="20"/>
      <c r="AA136" s="21"/>
      <c r="AB136" s="21"/>
      <c r="AC136" s="21"/>
      <c r="AD136" s="20"/>
      <c r="AE136" s="30"/>
      <c r="AF136" s="30"/>
      <c r="AG136" s="30"/>
      <c r="AH136" s="30"/>
      <c r="AI136" s="20"/>
      <c r="AJ136" s="21"/>
      <c r="AK136" s="21"/>
      <c r="AL136" s="21"/>
      <c r="AM136" s="20"/>
      <c r="AN136" s="30"/>
      <c r="AO136" s="30"/>
      <c r="AP136" s="30"/>
      <c r="AQ136" s="30"/>
      <c r="AR136" s="20"/>
      <c r="AS136" s="22"/>
      <c r="AT136" s="22"/>
      <c r="AU136" s="22"/>
      <c r="AV136" s="20"/>
      <c r="AW136" s="34"/>
      <c r="AX136" s="34"/>
      <c r="AY136" s="34"/>
      <c r="AZ136" s="20"/>
      <c r="BA136" s="22"/>
      <c r="BB136" s="22"/>
      <c r="BC136" s="22"/>
      <c r="BD136" s="20"/>
      <c r="BE136" s="22"/>
      <c r="BF136" s="22"/>
      <c r="BG136" s="22"/>
      <c r="BH136" s="20"/>
      <c r="BI136" s="22"/>
      <c r="BJ136" s="22"/>
      <c r="BK136" s="22"/>
      <c r="BL136" s="20"/>
      <c r="BM136" s="23"/>
      <c r="BN136" s="23"/>
      <c r="BO136" s="23"/>
    </row>
    <row r="137" spans="2:67" x14ac:dyDescent="0.25">
      <c r="B137" t="s">
        <v>472</v>
      </c>
      <c r="C137" t="s">
        <v>573</v>
      </c>
      <c r="D137" s="18" t="s">
        <v>119</v>
      </c>
      <c r="E137" s="18" t="s">
        <v>657</v>
      </c>
      <c r="F137" s="19">
        <v>39813</v>
      </c>
      <c r="G137" s="20"/>
      <c r="H137" s="30"/>
      <c r="I137" s="30"/>
      <c r="J137" s="30"/>
      <c r="K137" s="30"/>
      <c r="L137" s="31"/>
      <c r="M137" s="30"/>
      <c r="N137" s="30"/>
      <c r="O137" s="30"/>
      <c r="P137" s="30"/>
      <c r="Q137" s="20"/>
      <c r="R137" s="21"/>
      <c r="S137" s="21"/>
      <c r="T137" s="21"/>
      <c r="U137" s="20"/>
      <c r="V137" s="30"/>
      <c r="W137" s="30"/>
      <c r="X137" s="30"/>
      <c r="Y137" s="30"/>
      <c r="Z137" s="20"/>
      <c r="AA137" s="21"/>
      <c r="AB137" s="21"/>
      <c r="AC137" s="21"/>
      <c r="AD137" s="20"/>
      <c r="AE137" s="30"/>
      <c r="AF137" s="30"/>
      <c r="AG137" s="30"/>
      <c r="AH137" s="30"/>
      <c r="AI137" s="20"/>
      <c r="AJ137" s="21"/>
      <c r="AK137" s="21"/>
      <c r="AL137" s="21"/>
      <c r="AM137" s="20"/>
      <c r="AN137" s="30"/>
      <c r="AO137" s="30"/>
      <c r="AP137" s="30"/>
      <c r="AQ137" s="30"/>
      <c r="AR137" s="20"/>
      <c r="AS137" s="22"/>
      <c r="AT137" s="22"/>
      <c r="AU137" s="22"/>
      <c r="AV137" s="20"/>
      <c r="AW137" s="34"/>
      <c r="AX137" s="34"/>
      <c r="AY137" s="34"/>
      <c r="AZ137" s="20"/>
      <c r="BA137" s="22"/>
      <c r="BB137" s="22"/>
      <c r="BC137" s="22"/>
      <c r="BD137" s="20"/>
      <c r="BE137" s="22"/>
      <c r="BF137" s="22"/>
      <c r="BG137" s="22"/>
      <c r="BH137" s="20"/>
      <c r="BI137" s="22"/>
      <c r="BJ137" s="22"/>
      <c r="BK137" s="22"/>
      <c r="BL137" s="20"/>
      <c r="BM137" s="23"/>
      <c r="BN137" s="23"/>
      <c r="BO137" s="23"/>
    </row>
    <row r="138" spans="2:67" x14ac:dyDescent="0.25">
      <c r="B138" t="s">
        <v>473</v>
      </c>
      <c r="C138" t="s">
        <v>574</v>
      </c>
      <c r="D138" s="18" t="s">
        <v>119</v>
      </c>
      <c r="E138" s="18" t="s">
        <v>657</v>
      </c>
      <c r="F138" s="19">
        <v>39813</v>
      </c>
      <c r="G138" s="20"/>
      <c r="H138" s="30"/>
      <c r="I138" s="30"/>
      <c r="J138" s="30"/>
      <c r="K138" s="30"/>
      <c r="L138" s="31"/>
      <c r="M138" s="30"/>
      <c r="N138" s="30"/>
      <c r="O138" s="30"/>
      <c r="P138" s="30"/>
      <c r="Q138" s="20"/>
      <c r="R138" s="21"/>
      <c r="S138" s="21"/>
      <c r="T138" s="21"/>
      <c r="U138" s="20"/>
      <c r="V138" s="30"/>
      <c r="W138" s="30"/>
      <c r="X138" s="30"/>
      <c r="Y138" s="30"/>
      <c r="Z138" s="20"/>
      <c r="AA138" s="21"/>
      <c r="AB138" s="21"/>
      <c r="AC138" s="21"/>
      <c r="AD138" s="20"/>
      <c r="AE138" s="30"/>
      <c r="AF138" s="30"/>
      <c r="AG138" s="30"/>
      <c r="AH138" s="30"/>
      <c r="AI138" s="20"/>
      <c r="AJ138" s="21"/>
      <c r="AK138" s="21"/>
      <c r="AL138" s="21"/>
      <c r="AM138" s="20"/>
      <c r="AN138" s="30"/>
      <c r="AO138" s="30"/>
      <c r="AP138" s="30"/>
      <c r="AQ138" s="30"/>
      <c r="AR138" s="20"/>
      <c r="AS138" s="22"/>
      <c r="AT138" s="22"/>
      <c r="AU138" s="22"/>
      <c r="AV138" s="20"/>
      <c r="AW138" s="34"/>
      <c r="AX138" s="34"/>
      <c r="AY138" s="34"/>
      <c r="AZ138" s="20"/>
      <c r="BA138" s="22"/>
      <c r="BB138" s="22"/>
      <c r="BC138" s="22"/>
      <c r="BD138" s="20"/>
      <c r="BE138" s="22"/>
      <c r="BF138" s="22"/>
      <c r="BG138" s="22"/>
      <c r="BH138" s="20"/>
      <c r="BI138" s="22"/>
      <c r="BJ138" s="22"/>
      <c r="BK138" s="22"/>
      <c r="BL138" s="20"/>
      <c r="BM138" s="23"/>
      <c r="BN138" s="23"/>
      <c r="BO138" s="23"/>
    </row>
    <row r="139" spans="2:67" x14ac:dyDescent="0.25">
      <c r="B139" t="s">
        <v>474</v>
      </c>
      <c r="C139" t="s">
        <v>251</v>
      </c>
      <c r="D139" s="18" t="s">
        <v>120</v>
      </c>
      <c r="E139" s="18" t="s">
        <v>655</v>
      </c>
      <c r="F139" s="19">
        <v>43921</v>
      </c>
      <c r="G139" s="20"/>
      <c r="H139" s="30">
        <v>32084079.300000001</v>
      </c>
      <c r="I139" s="30">
        <v>29743881.390000001</v>
      </c>
      <c r="J139" s="30">
        <v>129229320.83</v>
      </c>
      <c r="K139" s="30">
        <v>120968272.06999999</v>
      </c>
      <c r="L139" s="31"/>
      <c r="M139" s="30">
        <v>9431167.1999999993</v>
      </c>
      <c r="N139" s="30">
        <v>9091189.3200000003</v>
      </c>
      <c r="O139" s="30">
        <v>36928742</v>
      </c>
      <c r="P139" s="30">
        <v>39244744.350000001</v>
      </c>
      <c r="Q139" s="20"/>
      <c r="R139" s="21">
        <v>0.28576132539281401</v>
      </c>
      <c r="S139" s="21">
        <v>0.28850295794109099</v>
      </c>
      <c r="T139" s="21">
        <v>0.31895079451525798</v>
      </c>
      <c r="U139" s="20"/>
      <c r="V139" s="30">
        <v>6001959.5999999996</v>
      </c>
      <c r="W139" s="30">
        <v>6237422.2199999997</v>
      </c>
      <c r="X139" s="30">
        <v>25016897.16</v>
      </c>
      <c r="Y139" s="30">
        <v>27277284.739999998</v>
      </c>
      <c r="Z139" s="20"/>
      <c r="AA139" s="21">
        <v>0.193585302463325</v>
      </c>
      <c r="AB139" s="21">
        <v>0.19907141679985199</v>
      </c>
      <c r="AC139" s="21">
        <v>0.21497698133753099</v>
      </c>
      <c r="AD139" s="20"/>
      <c r="AE139" s="30">
        <v>8833679.4000000004</v>
      </c>
      <c r="AF139" s="30">
        <v>8514987.1799999997</v>
      </c>
      <c r="AG139" s="30">
        <v>35428156.219999999</v>
      </c>
      <c r="AH139" s="30">
        <v>37339551.530000001</v>
      </c>
      <c r="AI139" s="20"/>
      <c r="AJ139" s="21">
        <v>0.27414951957092898</v>
      </c>
      <c r="AK139" s="21">
        <v>0.276750754402601</v>
      </c>
      <c r="AL139" s="21">
        <v>0.29949631206371102</v>
      </c>
      <c r="AM139" s="20"/>
      <c r="AN139" s="30">
        <v>3396201.9</v>
      </c>
      <c r="AO139" s="30">
        <v>3652004.58</v>
      </c>
      <c r="AP139" s="30">
        <v>15216319.98</v>
      </c>
      <c r="AQ139" s="30">
        <v>16674338.689999999</v>
      </c>
      <c r="AR139" s="20"/>
      <c r="AS139" s="22">
        <v>0.12811439929937499</v>
      </c>
      <c r="AT139" s="22">
        <v>0.131223468036478</v>
      </c>
      <c r="AU139" s="22">
        <v>0.146812039007928</v>
      </c>
      <c r="AV139" s="20"/>
      <c r="AW139" s="34">
        <v>12.6499086086988</v>
      </c>
      <c r="AX139" s="34">
        <v>13.278835636971101</v>
      </c>
      <c r="AY139" s="34">
        <v>12.3611535727541</v>
      </c>
      <c r="AZ139" s="20"/>
      <c r="BA139" s="22">
        <v>0.13396109051376701</v>
      </c>
      <c r="BB139" s="22">
        <v>0.14534286309965</v>
      </c>
      <c r="BC139" s="22">
        <v>0.14988777296282901</v>
      </c>
      <c r="BD139" s="20"/>
      <c r="BE139" s="22">
        <v>8.5903730152640495E-2</v>
      </c>
      <c r="BF139" s="22">
        <v>9.2501887832040705E-2</v>
      </c>
      <c r="BG139" s="22">
        <v>9.4608205030235704E-2</v>
      </c>
      <c r="BH139" s="20"/>
      <c r="BI139" s="22">
        <v>6.26510055796098E-2</v>
      </c>
      <c r="BJ139" s="22">
        <v>6.9949622700369196E-2</v>
      </c>
      <c r="BK139" s="22">
        <v>7.2913561504465194E-2</v>
      </c>
      <c r="BL139" s="20"/>
      <c r="BM139" s="23">
        <v>0.48902391863975903</v>
      </c>
      <c r="BN139" s="23">
        <v>0.53305726290363997</v>
      </c>
      <c r="BO139" s="23">
        <v>0.496645656563032</v>
      </c>
    </row>
    <row r="140" spans="2:67" x14ac:dyDescent="0.25">
      <c r="B140" t="s">
        <v>475</v>
      </c>
      <c r="C140" t="s">
        <v>252</v>
      </c>
      <c r="D140" s="18" t="s">
        <v>121</v>
      </c>
      <c r="E140" s="18" t="s">
        <v>655</v>
      </c>
      <c r="F140" s="19">
        <v>43921</v>
      </c>
      <c r="G140" s="20"/>
      <c r="H140" s="30">
        <v>30102891</v>
      </c>
      <c r="I140" s="30">
        <v>28856421.120000001</v>
      </c>
      <c r="J140" s="30">
        <v>113637923.44</v>
      </c>
      <c r="K140" s="30">
        <v>115987048.73</v>
      </c>
      <c r="L140" s="31"/>
      <c r="M140" s="30">
        <v>8237884.2000000002</v>
      </c>
      <c r="N140" s="30">
        <v>9302327.2200000007</v>
      </c>
      <c r="O140" s="30">
        <v>29945256.879999999</v>
      </c>
      <c r="P140" s="30">
        <v>36324734.079999998</v>
      </c>
      <c r="Q140" s="20"/>
      <c r="R140" s="21">
        <v>0.26351464347040698</v>
      </c>
      <c r="S140" s="21">
        <v>0.27590798871038702</v>
      </c>
      <c r="T140" s="21">
        <v>0.29051822416193301</v>
      </c>
      <c r="U140" s="20"/>
      <c r="V140" s="30">
        <v>3745723.8</v>
      </c>
      <c r="W140" s="30">
        <v>6796597.1100000003</v>
      </c>
      <c r="X140" s="30">
        <v>10557057.189999999</v>
      </c>
      <c r="Y140" s="30">
        <v>22142258.510000002</v>
      </c>
      <c r="Z140" s="20"/>
      <c r="AA140" s="21">
        <v>9.2900828089914303E-2</v>
      </c>
      <c r="AB140" s="21">
        <v>0.121076203474222</v>
      </c>
      <c r="AC140" s="21">
        <v>0.15229471352722601</v>
      </c>
      <c r="AD140" s="20"/>
      <c r="AE140" s="30">
        <v>11120382</v>
      </c>
      <c r="AF140" s="30">
        <v>12367913.310000001</v>
      </c>
      <c r="AG140" s="30">
        <v>38249347.350000001</v>
      </c>
      <c r="AH140" s="30">
        <v>44473391.289999999</v>
      </c>
      <c r="AI140" s="20"/>
      <c r="AJ140" s="21">
        <v>0.33658963655878299</v>
      </c>
      <c r="AK140" s="21">
        <v>0.35142243835201997</v>
      </c>
      <c r="AL140" s="21">
        <v>0.35135011888865803</v>
      </c>
      <c r="AM140" s="20"/>
      <c r="AN140" s="30">
        <v>-44853.9</v>
      </c>
      <c r="AO140" s="30">
        <v>8173.08</v>
      </c>
      <c r="AP140" s="30">
        <v>-1740335.9</v>
      </c>
      <c r="AQ140" s="30">
        <v>2557368.5</v>
      </c>
      <c r="AR140" s="20"/>
      <c r="AS140" s="22">
        <v>-1.5314745705636601E-2</v>
      </c>
      <c r="AT140" s="22">
        <v>-1.5012786707120499E-2</v>
      </c>
      <c r="AU140" s="22">
        <v>1.6077652193725998E-2</v>
      </c>
      <c r="AV140" s="20"/>
      <c r="AW140" s="34">
        <v>-7.56667782608565</v>
      </c>
      <c r="AX140" s="34">
        <v>-7.3361257391297796</v>
      </c>
      <c r="AY140" s="34">
        <v>7.4650561739108499</v>
      </c>
      <c r="AZ140" s="20"/>
      <c r="BA140" s="22">
        <v>-8.4532392307573902E-3</v>
      </c>
      <c r="BB140" s="22">
        <v>-8.0466896446432703E-3</v>
      </c>
      <c r="BC140" s="22">
        <v>8.5151691946521203E-3</v>
      </c>
      <c r="BD140" s="20"/>
      <c r="BE140" s="22">
        <v>1.8471655226840099E-2</v>
      </c>
      <c r="BF140" s="22">
        <v>2.45847794057408E-2</v>
      </c>
      <c r="BG140" s="22">
        <v>3.02589483066549E-2</v>
      </c>
      <c r="BH140" s="20"/>
      <c r="BI140" s="22">
        <v>-3.2630893138912102E-3</v>
      </c>
      <c r="BJ140" s="22">
        <v>-3.5862488090697298E-3</v>
      </c>
      <c r="BK140" s="22">
        <v>3.7149093098514602E-3</v>
      </c>
      <c r="BL140" s="20"/>
      <c r="BM140" s="23">
        <v>0.213068462030606</v>
      </c>
      <c r="BN140" s="23">
        <v>0.23887962168714699</v>
      </c>
      <c r="BO140" s="23">
        <v>0.231060435011614</v>
      </c>
    </row>
    <row r="141" spans="2:67" x14ac:dyDescent="0.25">
      <c r="B141" t="s">
        <v>477</v>
      </c>
      <c r="C141" t="s">
        <v>253</v>
      </c>
      <c r="D141" s="18" t="s">
        <v>122</v>
      </c>
      <c r="E141" s="18" t="s">
        <v>663</v>
      </c>
      <c r="F141" s="19">
        <v>43921</v>
      </c>
      <c r="G141" s="20"/>
      <c r="H141" s="30">
        <v>537757</v>
      </c>
      <c r="I141" s="30">
        <v>2709678</v>
      </c>
      <c r="J141" s="30">
        <v>1246880</v>
      </c>
      <c r="K141" s="30">
        <v>6049699</v>
      </c>
      <c r="L141" s="31"/>
      <c r="M141" s="30">
        <v>159113</v>
      </c>
      <c r="N141" s="30">
        <v>595749</v>
      </c>
      <c r="O141" s="30">
        <v>449197</v>
      </c>
      <c r="P141" s="30">
        <v>1631811</v>
      </c>
      <c r="Q141" s="20"/>
      <c r="R141" s="21">
        <v>0.36025680097518498</v>
      </c>
      <c r="S141" s="21">
        <v>0.25910633581777798</v>
      </c>
      <c r="T141" s="21">
        <v>0.313209001288342</v>
      </c>
      <c r="U141" s="20"/>
      <c r="V141" s="30">
        <v>-85711</v>
      </c>
      <c r="W141" s="30">
        <v>306950</v>
      </c>
      <c r="X141" s="30">
        <v>-563324</v>
      </c>
      <c r="Y141" s="30">
        <v>468082</v>
      </c>
      <c r="Z141" s="20"/>
      <c r="AA141" s="21">
        <v>-0.45178686000232099</v>
      </c>
      <c r="AB141" s="21">
        <v>-4.9918962817682801E-2</v>
      </c>
      <c r="AC141" s="21">
        <v>4.1715577661161699E-2</v>
      </c>
      <c r="AD141" s="20"/>
      <c r="AE141" s="30">
        <v>-33926</v>
      </c>
      <c r="AF141" s="30">
        <v>345546</v>
      </c>
      <c r="AG141" s="30">
        <v>-344032</v>
      </c>
      <c r="AH141" s="30">
        <v>431750</v>
      </c>
      <c r="AI141" s="20"/>
      <c r="AJ141" s="21">
        <v>-0.27591428204788798</v>
      </c>
      <c r="AK141" s="21">
        <v>1.0366207334082E-2</v>
      </c>
      <c r="AL141" s="21">
        <v>2.79334406104681E-2</v>
      </c>
      <c r="AM141" s="20"/>
      <c r="AN141" s="30">
        <v>509637</v>
      </c>
      <c r="AO141" s="30">
        <v>520648</v>
      </c>
      <c r="AP141" s="30">
        <v>1331684</v>
      </c>
      <c r="AQ141" s="30">
        <v>1441839</v>
      </c>
      <c r="AR141" s="20"/>
      <c r="AS141" s="22">
        <v>1.0679175221361199</v>
      </c>
      <c r="AT141" s="22">
        <v>0.392761380378506</v>
      </c>
      <c r="AU141" s="22">
        <v>0.34020810810499802</v>
      </c>
      <c r="AV141" s="20"/>
      <c r="AW141" s="34">
        <v>66.584200000041207</v>
      </c>
      <c r="AX141" s="34">
        <v>67.134749999968307</v>
      </c>
      <c r="AY141" s="34">
        <v>71.500899999984497</v>
      </c>
      <c r="AZ141" s="20"/>
      <c r="BA141" s="22">
        <v>5.6394919317826898E-2</v>
      </c>
      <c r="BB141" s="22">
        <v>5.5946393544363697E-2</v>
      </c>
      <c r="BC141" s="22">
        <v>5.8293149874152697E-2</v>
      </c>
      <c r="BD141" s="20"/>
      <c r="BE141" s="22">
        <v>-1.5920212360106201E-2</v>
      </c>
      <c r="BF141" s="22">
        <v>-5.0669656479294597E-3</v>
      </c>
      <c r="BG141" s="22">
        <v>5.1206363098299304E-3</v>
      </c>
      <c r="BH141" s="20"/>
      <c r="BI141" s="22">
        <v>4.7939100908697602E-2</v>
      </c>
      <c r="BJ141" s="22">
        <v>4.9076525540222099E-2</v>
      </c>
      <c r="BK141" s="22">
        <v>5.3253672707505799E-2</v>
      </c>
      <c r="BL141" s="20"/>
      <c r="BM141" s="23">
        <v>4.4890265320134397E-2</v>
      </c>
      <c r="BN141" s="23">
        <v>0.124952523318029</v>
      </c>
      <c r="BO141" s="23">
        <v>0.15653263822605401</v>
      </c>
    </row>
    <row r="142" spans="2:67" x14ac:dyDescent="0.25">
      <c r="B142" t="s">
        <v>479</v>
      </c>
      <c r="C142" t="s">
        <v>577</v>
      </c>
      <c r="D142" s="18" t="s">
        <v>634</v>
      </c>
      <c r="E142" s="18" t="s">
        <v>642</v>
      </c>
      <c r="F142" s="19"/>
      <c r="G142" s="20"/>
      <c r="H142" s="30"/>
      <c r="I142" s="30"/>
      <c r="J142" s="30"/>
      <c r="K142" s="30"/>
      <c r="L142" s="31"/>
      <c r="M142" s="30"/>
      <c r="N142" s="30"/>
      <c r="O142" s="30"/>
      <c r="P142" s="30"/>
      <c r="Q142" s="20"/>
      <c r="R142" s="21"/>
      <c r="S142" s="21"/>
      <c r="T142" s="21"/>
      <c r="U142" s="20"/>
      <c r="V142" s="30"/>
      <c r="W142" s="30"/>
      <c r="X142" s="30"/>
      <c r="Y142" s="30"/>
      <c r="Z142" s="20"/>
      <c r="AA142" s="21"/>
      <c r="AB142" s="21"/>
      <c r="AC142" s="21"/>
      <c r="AD142" s="20"/>
      <c r="AE142" s="30"/>
      <c r="AF142" s="30"/>
      <c r="AG142" s="30"/>
      <c r="AH142" s="30"/>
      <c r="AI142" s="20"/>
      <c r="AJ142" s="21"/>
      <c r="AK142" s="21"/>
      <c r="AL142" s="21"/>
      <c r="AM142" s="20"/>
      <c r="AN142" s="30"/>
      <c r="AO142" s="30"/>
      <c r="AP142" s="30"/>
      <c r="AQ142" s="30"/>
      <c r="AR142" s="20"/>
      <c r="AS142" s="22"/>
      <c r="AT142" s="22"/>
      <c r="AU142" s="22"/>
      <c r="AV142" s="20"/>
      <c r="AW142" s="34"/>
      <c r="AX142" s="34"/>
      <c r="AY142" s="34"/>
      <c r="AZ142" s="20"/>
      <c r="BA142" s="22"/>
      <c r="BB142" s="22"/>
      <c r="BC142" s="22"/>
      <c r="BD142" s="20"/>
      <c r="BE142" s="22"/>
      <c r="BF142" s="22"/>
      <c r="BG142" s="22"/>
      <c r="BH142" s="20"/>
      <c r="BI142" s="22"/>
      <c r="BJ142" s="22"/>
      <c r="BK142" s="22"/>
      <c r="BL142" s="20"/>
      <c r="BM142" s="23"/>
      <c r="BN142" s="23"/>
      <c r="BO142" s="23"/>
    </row>
    <row r="143" spans="2:67" x14ac:dyDescent="0.25">
      <c r="B143" t="s">
        <v>480</v>
      </c>
      <c r="C143" t="s">
        <v>578</v>
      </c>
      <c r="D143" s="18" t="s">
        <v>123</v>
      </c>
      <c r="E143" s="18" t="s">
        <v>660</v>
      </c>
      <c r="F143" s="19">
        <v>43921</v>
      </c>
      <c r="G143" s="20"/>
      <c r="H143" s="30">
        <v>1922428</v>
      </c>
      <c r="I143" s="30">
        <v>1676400</v>
      </c>
      <c r="J143" s="30">
        <v>7693980</v>
      </c>
      <c r="K143" s="30">
        <v>7121988</v>
      </c>
      <c r="L143" s="31"/>
      <c r="M143" s="30">
        <v>698015</v>
      </c>
      <c r="N143" s="30">
        <v>580504</v>
      </c>
      <c r="O143" s="30">
        <v>2377492</v>
      </c>
      <c r="P143" s="30">
        <v>2081658</v>
      </c>
      <c r="Q143" s="20"/>
      <c r="R143" s="21">
        <v>0.30900678192585501</v>
      </c>
      <c r="S143" s="21">
        <v>0.30343656887125697</v>
      </c>
      <c r="T143" s="21">
        <v>0.30440457051154202</v>
      </c>
      <c r="U143" s="20"/>
      <c r="V143" s="30">
        <v>107595</v>
      </c>
      <c r="W143" s="30">
        <v>89430</v>
      </c>
      <c r="X143" s="30">
        <v>197291</v>
      </c>
      <c r="Y143" s="30">
        <v>18574</v>
      </c>
      <c r="Z143" s="20"/>
      <c r="AA143" s="21">
        <v>2.5642255373677501E-2</v>
      </c>
      <c r="AB143" s="21">
        <v>2.4050369819779E-2</v>
      </c>
      <c r="AC143" s="21">
        <v>2.7232230205590902E-2</v>
      </c>
      <c r="AD143" s="20"/>
      <c r="AE143" s="30">
        <v>349586</v>
      </c>
      <c r="AF143" s="30">
        <v>313860</v>
      </c>
      <c r="AG143" s="30">
        <v>1281488</v>
      </c>
      <c r="AH143" s="30">
        <v>957675</v>
      </c>
      <c r="AI143" s="20"/>
      <c r="AJ143" s="21">
        <v>0.16655723045812901</v>
      </c>
      <c r="AK143" s="21">
        <v>0.167262356148276</v>
      </c>
      <c r="AL143" s="21">
        <v>0.15287201525104999</v>
      </c>
      <c r="AM143" s="20"/>
      <c r="AN143" s="30">
        <v>-94558</v>
      </c>
      <c r="AO143" s="30">
        <v>813</v>
      </c>
      <c r="AP143" s="30">
        <v>-404842</v>
      </c>
      <c r="AQ143" s="30">
        <v>-230330</v>
      </c>
      <c r="AR143" s="20"/>
      <c r="AS143" s="22">
        <v>-4.3393406273462498E-2</v>
      </c>
      <c r="AT143" s="22">
        <v>-3.6319917206747099E-2</v>
      </c>
      <c r="AU143" s="22">
        <v>-1.29877929639588E-2</v>
      </c>
      <c r="AV143" s="20"/>
      <c r="AW143" s="34">
        <v>-7.7009110824633395E-2</v>
      </c>
      <c r="AX143" s="34">
        <v>-5.8867623754451898E-2</v>
      </c>
      <c r="AY143" s="34">
        <v>-1.89687545546917E-2</v>
      </c>
      <c r="AZ143" s="20"/>
      <c r="BA143" s="22">
        <v>-0.14848542799838499</v>
      </c>
      <c r="BB143" s="22">
        <v>-0.11855031592276601</v>
      </c>
      <c r="BC143" s="22">
        <v>-3.9118750263623901E-2</v>
      </c>
      <c r="BD143" s="20"/>
      <c r="BE143" s="22">
        <v>2.59953832891551E-2</v>
      </c>
      <c r="BF143" s="22">
        <v>2.3599341372500901E-2</v>
      </c>
      <c r="BG143" s="22">
        <v>2.55178928554597E-2</v>
      </c>
      <c r="BH143" s="20"/>
      <c r="BI143" s="22">
        <v>-4.3138516076287499E-2</v>
      </c>
      <c r="BJ143" s="22">
        <v>-3.51147402491188E-2</v>
      </c>
      <c r="BK143" s="22">
        <v>-1.19051439642499E-2</v>
      </c>
      <c r="BL143" s="20"/>
      <c r="BM143" s="23">
        <v>0.99412606155965499</v>
      </c>
      <c r="BN143" s="23">
        <v>0.96681773940235904</v>
      </c>
      <c r="BO143" s="23">
        <v>0.91664103341463499</v>
      </c>
    </row>
    <row r="144" spans="2:67" x14ac:dyDescent="0.25">
      <c r="B144" t="s">
        <v>481</v>
      </c>
      <c r="C144" t="s">
        <v>254</v>
      </c>
      <c r="D144" s="18" t="s">
        <v>123</v>
      </c>
      <c r="E144" s="18" t="s">
        <v>660</v>
      </c>
      <c r="F144" s="19">
        <v>43921</v>
      </c>
      <c r="G144" s="20"/>
      <c r="H144" s="30">
        <v>1922428</v>
      </c>
      <c r="I144" s="30">
        <v>1676400</v>
      </c>
      <c r="J144" s="30">
        <v>7693980</v>
      </c>
      <c r="K144" s="30">
        <v>7121988</v>
      </c>
      <c r="L144" s="31"/>
      <c r="M144" s="30">
        <v>698015</v>
      </c>
      <c r="N144" s="30">
        <v>580504</v>
      </c>
      <c r="O144" s="30">
        <v>2377492</v>
      </c>
      <c r="P144" s="30">
        <v>2081658</v>
      </c>
      <c r="Q144" s="20"/>
      <c r="R144" s="21">
        <v>0.30900678192585501</v>
      </c>
      <c r="S144" s="21">
        <v>0.30343656887125697</v>
      </c>
      <c r="T144" s="21">
        <v>0.30440457051154202</v>
      </c>
      <c r="U144" s="20"/>
      <c r="V144" s="30">
        <v>107595</v>
      </c>
      <c r="W144" s="30">
        <v>89430</v>
      </c>
      <c r="X144" s="30">
        <v>197291</v>
      </c>
      <c r="Y144" s="30">
        <v>18574</v>
      </c>
      <c r="Z144" s="20"/>
      <c r="AA144" s="21">
        <v>2.5642255373677501E-2</v>
      </c>
      <c r="AB144" s="21">
        <v>2.4050369819779E-2</v>
      </c>
      <c r="AC144" s="21">
        <v>2.7232230205590902E-2</v>
      </c>
      <c r="AD144" s="20"/>
      <c r="AE144" s="30">
        <v>349586</v>
      </c>
      <c r="AF144" s="30">
        <v>313860</v>
      </c>
      <c r="AG144" s="30">
        <v>1281488</v>
      </c>
      <c r="AH144" s="30">
        <v>957675</v>
      </c>
      <c r="AI144" s="20"/>
      <c r="AJ144" s="21">
        <v>0.16655723045812901</v>
      </c>
      <c r="AK144" s="21">
        <v>0.167262356148276</v>
      </c>
      <c r="AL144" s="21">
        <v>0.15287201525104999</v>
      </c>
      <c r="AM144" s="20"/>
      <c r="AN144" s="30">
        <v>-94558</v>
      </c>
      <c r="AO144" s="30">
        <v>813</v>
      </c>
      <c r="AP144" s="30">
        <v>-404842</v>
      </c>
      <c r="AQ144" s="30">
        <v>-230330</v>
      </c>
      <c r="AR144" s="20"/>
      <c r="AS144" s="22">
        <v>-4.3393406273462498E-2</v>
      </c>
      <c r="AT144" s="22">
        <v>-3.6319917206747099E-2</v>
      </c>
      <c r="AU144" s="22">
        <v>-1.29877929639588E-2</v>
      </c>
      <c r="AV144" s="20"/>
      <c r="AW144" s="34">
        <v>-7.7009110824633395E-2</v>
      </c>
      <c r="AX144" s="34">
        <v>-5.8867623754451898E-2</v>
      </c>
      <c r="AY144" s="34">
        <v>-1.89687545546917E-2</v>
      </c>
      <c r="AZ144" s="20"/>
      <c r="BA144" s="22">
        <v>-0.14848542799838499</v>
      </c>
      <c r="BB144" s="22">
        <v>-0.11855031592276601</v>
      </c>
      <c r="BC144" s="22">
        <v>-3.9118750263623901E-2</v>
      </c>
      <c r="BD144" s="20"/>
      <c r="BE144" s="22">
        <v>2.59953832891551E-2</v>
      </c>
      <c r="BF144" s="22">
        <v>2.3599341372500901E-2</v>
      </c>
      <c r="BG144" s="22">
        <v>2.55178928554597E-2</v>
      </c>
      <c r="BH144" s="20"/>
      <c r="BI144" s="22">
        <v>-4.3138516076287499E-2</v>
      </c>
      <c r="BJ144" s="22">
        <v>-3.51147402491188E-2</v>
      </c>
      <c r="BK144" s="22">
        <v>-1.19051439642499E-2</v>
      </c>
      <c r="BL144" s="20"/>
      <c r="BM144" s="23">
        <v>0.99412606155965499</v>
      </c>
      <c r="BN144" s="23">
        <v>0.96681773940235904</v>
      </c>
      <c r="BO144" s="23">
        <v>0.91664103341463499</v>
      </c>
    </row>
    <row r="145" spans="2:67" x14ac:dyDescent="0.25">
      <c r="B145" t="s">
        <v>482</v>
      </c>
      <c r="C145" t="s">
        <v>255</v>
      </c>
      <c r="D145" s="18" t="s">
        <v>124</v>
      </c>
      <c r="E145" s="18" t="s">
        <v>662</v>
      </c>
      <c r="F145" s="19">
        <v>43921</v>
      </c>
      <c r="G145" s="20"/>
      <c r="H145" s="30">
        <v>358048184</v>
      </c>
      <c r="I145" s="30">
        <v>390788704</v>
      </c>
      <c r="J145" s="30">
        <v>1694685288</v>
      </c>
      <c r="K145" s="30">
        <v>1720189238</v>
      </c>
      <c r="L145" s="31"/>
      <c r="M145" s="30">
        <v>121936564</v>
      </c>
      <c r="N145" s="30">
        <v>143957125</v>
      </c>
      <c r="O145" s="30">
        <v>586607335</v>
      </c>
      <c r="P145" s="30">
        <v>638506288</v>
      </c>
      <c r="Q145" s="20"/>
      <c r="R145" s="21">
        <v>0.34614529267069899</v>
      </c>
      <c r="S145" s="21">
        <v>0.35233229304663799</v>
      </c>
      <c r="T145" s="21">
        <v>0.37352032365626697</v>
      </c>
      <c r="U145" s="20"/>
      <c r="V145" s="30">
        <v>-5706515</v>
      </c>
      <c r="W145" s="30">
        <v>12333502</v>
      </c>
      <c r="X145" s="30">
        <v>114558605</v>
      </c>
      <c r="Y145" s="30">
        <v>80283356</v>
      </c>
      <c r="Z145" s="20"/>
      <c r="AA145" s="21">
        <v>6.7598748753662202E-2</v>
      </c>
      <c r="AB145" s="21">
        <v>7.6760820282943301E-2</v>
      </c>
      <c r="AC145" s="21">
        <v>4.7656848379483599E-2</v>
      </c>
      <c r="AD145" s="20"/>
      <c r="AE145" s="30">
        <v>11595401</v>
      </c>
      <c r="AF145" s="30">
        <v>28331300</v>
      </c>
      <c r="AG145" s="30">
        <v>182388608</v>
      </c>
      <c r="AH145" s="30">
        <v>128161458</v>
      </c>
      <c r="AI145" s="20"/>
      <c r="AJ145" s="21">
        <v>0.107623881136824</v>
      </c>
      <c r="AK145" s="21">
        <v>0.115272393221094</v>
      </c>
      <c r="AL145" s="21">
        <v>7.2182335671168399E-2</v>
      </c>
      <c r="AM145" s="20"/>
      <c r="AN145" s="30">
        <v>-12004665</v>
      </c>
      <c r="AO145" s="30">
        <v>6822513</v>
      </c>
      <c r="AP145" s="30">
        <v>81855701</v>
      </c>
      <c r="AQ145" s="30">
        <v>66352222</v>
      </c>
      <c r="AR145" s="20"/>
      <c r="AS145" s="22">
        <v>4.8200084451309501E-2</v>
      </c>
      <c r="AT145" s="22">
        <v>5.8181323640383198E-2</v>
      </c>
      <c r="AU145" s="22">
        <v>4.0929052633728098E-2</v>
      </c>
      <c r="AV145" s="20"/>
      <c r="AW145" s="34">
        <v>42.279695173841901</v>
      </c>
      <c r="AX145" s="34">
        <v>52.0042145060143</v>
      </c>
      <c r="AY145" s="34">
        <v>35.978468180808697</v>
      </c>
      <c r="AZ145" s="20"/>
      <c r="BA145" s="22">
        <v>8.09400424147316E-2</v>
      </c>
      <c r="BB145" s="22">
        <v>9.8363629282394005E-2</v>
      </c>
      <c r="BC145" s="22">
        <v>7.1274784183988193E-2</v>
      </c>
      <c r="BD145" s="20"/>
      <c r="BE145" s="22">
        <v>2.97332705837107E-2</v>
      </c>
      <c r="BF145" s="22">
        <v>3.8259218442071898E-2</v>
      </c>
      <c r="BG145" s="22">
        <v>2.6663339103724901E-2</v>
      </c>
      <c r="BH145" s="20"/>
      <c r="BI145" s="22">
        <v>2.2125219459958299E-2</v>
      </c>
      <c r="BJ145" s="22">
        <v>2.7898700789410199E-2</v>
      </c>
      <c r="BK145" s="22">
        <v>2.3438373993667501E-2</v>
      </c>
      <c r="BL145" s="20"/>
      <c r="BM145" s="23">
        <v>0.45902864511163</v>
      </c>
      <c r="BN145" s="23">
        <v>0.47951299564556399</v>
      </c>
      <c r="BO145" s="23">
        <v>0.57265860032112004</v>
      </c>
    </row>
    <row r="146" spans="2:67" x14ac:dyDescent="0.25">
      <c r="B146" t="s">
        <v>483</v>
      </c>
      <c r="C146" t="s">
        <v>256</v>
      </c>
      <c r="D146" s="18" t="s">
        <v>125</v>
      </c>
      <c r="E146" s="18" t="s">
        <v>663</v>
      </c>
      <c r="F146" s="19">
        <v>43830</v>
      </c>
      <c r="G146" s="20"/>
      <c r="H146" s="30"/>
      <c r="I146" s="30"/>
      <c r="J146" s="30"/>
      <c r="K146" s="30"/>
      <c r="L146" s="31"/>
      <c r="M146" s="30"/>
      <c r="N146" s="30"/>
      <c r="O146" s="30"/>
      <c r="P146" s="30"/>
      <c r="Q146" s="20"/>
      <c r="R146" s="21"/>
      <c r="S146" s="21"/>
      <c r="T146" s="21"/>
      <c r="U146" s="20"/>
      <c r="V146" s="30"/>
      <c r="W146" s="30"/>
      <c r="X146" s="30"/>
      <c r="Y146" s="30"/>
      <c r="Z146" s="20"/>
      <c r="AA146" s="21"/>
      <c r="AB146" s="21"/>
      <c r="AC146" s="21"/>
      <c r="AD146" s="20"/>
      <c r="AE146" s="30"/>
      <c r="AF146" s="30"/>
      <c r="AG146" s="30"/>
      <c r="AH146" s="30"/>
      <c r="AI146" s="20"/>
      <c r="AJ146" s="21"/>
      <c r="AK146" s="21"/>
      <c r="AL146" s="21"/>
      <c r="AM146" s="20"/>
      <c r="AN146" s="30"/>
      <c r="AO146" s="30"/>
      <c r="AP146" s="30"/>
      <c r="AQ146" s="30"/>
      <c r="AR146" s="20"/>
      <c r="AS146" s="22"/>
      <c r="AT146" s="22"/>
      <c r="AU146" s="22"/>
      <c r="AV146" s="20"/>
      <c r="AW146" s="34"/>
      <c r="AX146" s="34">
        <v>-14029.086579352601</v>
      </c>
      <c r="AY146" s="34">
        <v>-1247.8312638197101</v>
      </c>
      <c r="AZ146" s="20"/>
      <c r="BA146" s="22"/>
      <c r="BB146" s="22">
        <v>-1.41644973915027E-2</v>
      </c>
      <c r="BC146" s="22">
        <v>-1.42061683740849E-3</v>
      </c>
      <c r="BD146" s="20"/>
      <c r="BE146" s="22"/>
      <c r="BF146" s="22"/>
      <c r="BG146" s="22"/>
      <c r="BH146" s="20"/>
      <c r="BI146" s="22"/>
      <c r="BJ146" s="22">
        <v>-8.9309033924382698E-3</v>
      </c>
      <c r="BK146" s="22">
        <v>-7.9833889790961602E-4</v>
      </c>
      <c r="BL146" s="20"/>
      <c r="BM146" s="23"/>
      <c r="BN146" s="23"/>
      <c r="BO146" s="23"/>
    </row>
    <row r="147" spans="2:67" x14ac:dyDescent="0.25">
      <c r="B147" t="s">
        <v>484</v>
      </c>
      <c r="C147" t="s">
        <v>257</v>
      </c>
      <c r="D147" s="18" t="s">
        <v>126</v>
      </c>
      <c r="E147" s="18" t="s">
        <v>659</v>
      </c>
      <c r="F147" s="19">
        <v>43921</v>
      </c>
      <c r="G147" s="20"/>
      <c r="H147" s="30">
        <v>108966916</v>
      </c>
      <c r="I147" s="30">
        <v>199320432</v>
      </c>
      <c r="J147" s="30">
        <v>659246055</v>
      </c>
      <c r="K147" s="30">
        <v>784157616</v>
      </c>
      <c r="L147" s="31"/>
      <c r="M147" s="30">
        <v>10476802</v>
      </c>
      <c r="N147" s="30">
        <v>13397765</v>
      </c>
      <c r="O147" s="30">
        <v>60843522</v>
      </c>
      <c r="P147" s="30">
        <v>65690434</v>
      </c>
      <c r="Q147" s="20"/>
      <c r="R147" s="21">
        <v>9.2292584139941E-2</v>
      </c>
      <c r="S147" s="21">
        <v>8.5064729846344597E-2</v>
      </c>
      <c r="T147" s="21">
        <v>9.0982343676878394E-2</v>
      </c>
      <c r="U147" s="20"/>
      <c r="V147" s="30">
        <v>1692802</v>
      </c>
      <c r="W147" s="30">
        <v>3492445</v>
      </c>
      <c r="X147" s="30">
        <v>22202142</v>
      </c>
      <c r="Y147" s="30">
        <v>26863540</v>
      </c>
      <c r="Z147" s="20"/>
      <c r="AA147" s="21">
        <v>3.3678080940480901E-2</v>
      </c>
      <c r="AB147" s="21">
        <v>3.2019475368651899E-2</v>
      </c>
      <c r="AC147" s="21">
        <v>3.7663837753825598E-2</v>
      </c>
      <c r="AD147" s="20"/>
      <c r="AE147" s="30">
        <v>4746414</v>
      </c>
      <c r="AF147" s="30">
        <v>6435021</v>
      </c>
      <c r="AG147" s="30">
        <v>34632206</v>
      </c>
      <c r="AH147" s="30">
        <v>37104011</v>
      </c>
      <c r="AI147" s="20"/>
      <c r="AJ147" s="21">
        <v>5.2533050046040398E-2</v>
      </c>
      <c r="AK147" s="21">
        <v>4.8453620312939198E-2</v>
      </c>
      <c r="AL147" s="21">
        <v>5.1244702768453901E-2</v>
      </c>
      <c r="AM147" s="20"/>
      <c r="AN147" s="30">
        <v>1742070</v>
      </c>
      <c r="AO147" s="30">
        <v>3180605</v>
      </c>
      <c r="AP147" s="30">
        <v>21803064</v>
      </c>
      <c r="AQ147" s="30">
        <v>26266315</v>
      </c>
      <c r="AR147" s="20"/>
      <c r="AS147" s="22">
        <v>3.3134816407837199E-2</v>
      </c>
      <c r="AT147" s="22">
        <v>3.1033426245121499E-2</v>
      </c>
      <c r="AU147" s="22">
        <v>3.5271996742740203E-2</v>
      </c>
      <c r="AV147" s="20"/>
      <c r="AW147" s="34">
        <v>48.461937898304299</v>
      </c>
      <c r="AX147" s="34">
        <v>51.659387295076201</v>
      </c>
      <c r="AY147" s="34">
        <v>56.3792612347752</v>
      </c>
      <c r="AZ147" s="20"/>
      <c r="BA147" s="22">
        <v>5.7398905667505502E-2</v>
      </c>
      <c r="BB147" s="22">
        <v>6.1588434718068998E-2</v>
      </c>
      <c r="BC147" s="22">
        <v>6.8489500944488094E-2</v>
      </c>
      <c r="BD147" s="20"/>
      <c r="BE147" s="22">
        <v>1.9596375519431601E-2</v>
      </c>
      <c r="BF147" s="22">
        <v>2.21834917175147E-2</v>
      </c>
      <c r="BG147" s="22">
        <v>2.5601174877992901E-2</v>
      </c>
      <c r="BH147" s="20"/>
      <c r="BI147" s="22">
        <v>2.0294693257128502E-2</v>
      </c>
      <c r="BJ147" s="22">
        <v>2.14386779677079E-2</v>
      </c>
      <c r="BK147" s="22">
        <v>2.3124229577842902E-2</v>
      </c>
      <c r="BL147" s="20"/>
      <c r="BM147" s="23">
        <v>0.61248847759907199</v>
      </c>
      <c r="BN147" s="23">
        <v>0.69082536354108004</v>
      </c>
      <c r="BO147" s="23">
        <v>0.65559740625212704</v>
      </c>
    </row>
    <row r="148" spans="2:67" x14ac:dyDescent="0.25">
      <c r="B148" t="s">
        <v>485</v>
      </c>
      <c r="C148" t="s">
        <v>258</v>
      </c>
      <c r="D148" s="18" t="s">
        <v>127</v>
      </c>
      <c r="E148" s="18" t="s">
        <v>656</v>
      </c>
      <c r="F148" s="19">
        <v>43921</v>
      </c>
      <c r="G148" s="20"/>
      <c r="H148" s="30">
        <v>71079044.400000006</v>
      </c>
      <c r="I148" s="30">
        <v>50316204.840000004</v>
      </c>
      <c r="J148" s="30">
        <v>273249357.62</v>
      </c>
      <c r="K148" s="30">
        <v>232734941.93000001</v>
      </c>
      <c r="L148" s="31"/>
      <c r="M148" s="30">
        <v>14108667.300000001</v>
      </c>
      <c r="N148" s="30">
        <v>12826967.970000001</v>
      </c>
      <c r="O148" s="30">
        <v>71101272.219999999</v>
      </c>
      <c r="P148" s="30">
        <v>64323423.640000001</v>
      </c>
      <c r="Q148" s="20"/>
      <c r="R148" s="21">
        <v>0.26020654847758101</v>
      </c>
      <c r="S148" s="21">
        <v>0.25223109579615999</v>
      </c>
      <c r="T148" s="21">
        <v>0.27907529619231403</v>
      </c>
      <c r="U148" s="20"/>
      <c r="V148" s="30">
        <v>9641895.9000000004</v>
      </c>
      <c r="W148" s="30">
        <v>3444272.13</v>
      </c>
      <c r="X148" s="30">
        <v>51437954.880000003</v>
      </c>
      <c r="Y148" s="30">
        <v>36382378.329999998</v>
      </c>
      <c r="Z148" s="20"/>
      <c r="AA148" s="21">
        <v>0.18824547412659701</v>
      </c>
      <c r="AB148" s="21">
        <v>0.17921636540122601</v>
      </c>
      <c r="AC148" s="21">
        <v>0.200083659092197</v>
      </c>
      <c r="AD148" s="20"/>
      <c r="AE148" s="30"/>
      <c r="AF148" s="30">
        <v>5391508.4400000004</v>
      </c>
      <c r="AG148" s="30"/>
      <c r="AH148" s="30">
        <v>44177434.200000003</v>
      </c>
      <c r="AI148" s="20"/>
      <c r="AJ148" s="21"/>
      <c r="AK148" s="21"/>
      <c r="AL148" s="21">
        <v>0.232223195235711</v>
      </c>
      <c r="AM148" s="20"/>
      <c r="AN148" s="30">
        <v>1542804.9</v>
      </c>
      <c r="AO148" s="30">
        <v>2443750.92</v>
      </c>
      <c r="AP148" s="30">
        <v>30639613.460000001</v>
      </c>
      <c r="AQ148" s="30">
        <v>23538539.989999998</v>
      </c>
      <c r="AR148" s="20"/>
      <c r="AS148" s="22">
        <v>0.112130596488423</v>
      </c>
      <c r="AT148" s="22">
        <v>0.124947265008523</v>
      </c>
      <c r="AU148" s="22">
        <v>0.132461232436763</v>
      </c>
      <c r="AV148" s="20"/>
      <c r="AW148" s="34"/>
      <c r="AX148" s="34"/>
      <c r="AY148" s="34"/>
      <c r="AZ148" s="20"/>
      <c r="BA148" s="22">
        <v>0.211955800052674</v>
      </c>
      <c r="BB148" s="22">
        <v>0.22555757483903999</v>
      </c>
      <c r="BC148" s="22">
        <v>0.31439783672743898</v>
      </c>
      <c r="BD148" s="20"/>
      <c r="BE148" s="22">
        <v>0.185835955740768</v>
      </c>
      <c r="BF148" s="22">
        <v>0.169035458794388</v>
      </c>
      <c r="BG148" s="22">
        <v>0.22336250427586499</v>
      </c>
      <c r="BH148" s="20"/>
      <c r="BI148" s="22">
        <v>8.9453160686680397E-2</v>
      </c>
      <c r="BJ148" s="22">
        <v>0.10387266082951099</v>
      </c>
      <c r="BK148" s="22">
        <v>0.129228014033579</v>
      </c>
      <c r="BL148" s="20"/>
      <c r="BM148" s="23">
        <v>0.79775871606943805</v>
      </c>
      <c r="BN148" s="23">
        <v>0.83133200892734704</v>
      </c>
      <c r="BO148" s="23">
        <v>0.97559121001722804</v>
      </c>
    </row>
    <row r="149" spans="2:67" x14ac:dyDescent="0.25">
      <c r="B149" t="s">
        <v>486</v>
      </c>
      <c r="C149" t="s">
        <v>259</v>
      </c>
      <c r="D149" s="2" t="s">
        <v>128</v>
      </c>
      <c r="E149" s="2" t="s">
        <v>660</v>
      </c>
      <c r="F149" s="24">
        <v>43921</v>
      </c>
      <c r="H149" s="32">
        <v>2211732</v>
      </c>
      <c r="I149" s="32">
        <v>971108</v>
      </c>
      <c r="J149" s="32">
        <v>8200878</v>
      </c>
      <c r="K149" s="32">
        <v>1241021</v>
      </c>
      <c r="L149" s="33"/>
      <c r="M149" s="32"/>
      <c r="N149" s="32"/>
      <c r="O149" s="32"/>
      <c r="P149" s="32"/>
      <c r="R149" s="5"/>
      <c r="S149" s="5"/>
      <c r="T149" s="5"/>
      <c r="V149" s="32">
        <v>1870196</v>
      </c>
      <c r="W149" s="32">
        <v>1166295</v>
      </c>
      <c r="X149" s="32">
        <v>6749213</v>
      </c>
      <c r="Y149" s="32">
        <v>2231383</v>
      </c>
      <c r="AA149" s="5">
        <v>0.82298663630848801</v>
      </c>
      <c r="AB149" s="5">
        <v>0.86854761334834596</v>
      </c>
      <c r="AC149" s="5">
        <v>0.78426947167958105</v>
      </c>
      <c r="AE149" s="32">
        <v>1873416</v>
      </c>
      <c r="AF149" s="32">
        <v>1169050</v>
      </c>
      <c r="AG149" s="32">
        <v>6762068</v>
      </c>
      <c r="AH149" s="32"/>
      <c r="AJ149" s="5">
        <v>0.82455415139673305</v>
      </c>
      <c r="AK149" s="5">
        <v>0.87032772079925103</v>
      </c>
      <c r="AL149" s="5">
        <v>0.78985273341299</v>
      </c>
      <c r="AN149" s="32">
        <v>-6714567</v>
      </c>
      <c r="AO149" s="32">
        <v>2608750</v>
      </c>
      <c r="AP149" s="32">
        <v>-4894916</v>
      </c>
      <c r="AQ149" s="32">
        <v>3751220</v>
      </c>
      <c r="AS149" s="6">
        <v>-0.59687706609023705</v>
      </c>
      <c r="AT149" s="6">
        <v>0.63624129234347504</v>
      </c>
      <c r="AU149" s="6">
        <v>0.79342619284754601</v>
      </c>
      <c r="AW149" s="35">
        <v>-0.398804435806142</v>
      </c>
      <c r="AX149" s="35">
        <v>0.36079596919080398</v>
      </c>
      <c r="AY149" s="35">
        <v>0.49013700383648001</v>
      </c>
      <c r="BA149" s="6">
        <v>-2.5016150834453601E-2</v>
      </c>
      <c r="BB149" s="6">
        <v>2.2410275608017401E-2</v>
      </c>
      <c r="BC149" s="6">
        <v>1.5561329991742199E-2</v>
      </c>
      <c r="BE149" s="6">
        <v>6.8279552717649503E-2</v>
      </c>
      <c r="BF149" s="6">
        <v>6.7668653556902394E-2</v>
      </c>
      <c r="BG149" s="6">
        <v>4.47907866974128E-2</v>
      </c>
      <c r="BI149" s="6">
        <v>-2.4490394672357099E-2</v>
      </c>
      <c r="BJ149" s="6">
        <v>2.1957936231738098E-2</v>
      </c>
      <c r="BK149" s="6">
        <v>9.2374183701940601E-3</v>
      </c>
      <c r="BM149" s="8">
        <v>4.10308856944539E-2</v>
      </c>
      <c r="BN149" s="8">
        <v>3.4511963457816798E-2</v>
      </c>
      <c r="BO149" s="8">
        <v>1.16424419227315E-2</v>
      </c>
    </row>
    <row r="150" spans="2:67" x14ac:dyDescent="0.25">
      <c r="B150" t="s">
        <v>487</v>
      </c>
      <c r="C150" t="s">
        <v>260</v>
      </c>
      <c r="D150" s="2" t="s">
        <v>129</v>
      </c>
      <c r="E150" s="2" t="s">
        <v>656</v>
      </c>
      <c r="F150" s="24">
        <v>43921</v>
      </c>
      <c r="H150" s="32">
        <v>12574631</v>
      </c>
      <c r="I150" s="32">
        <v>8867293</v>
      </c>
      <c r="J150" s="32">
        <v>44056651</v>
      </c>
      <c r="K150" s="32">
        <v>35635635</v>
      </c>
      <c r="L150" s="33"/>
      <c r="M150" s="32">
        <v>2661741</v>
      </c>
      <c r="N150" s="32">
        <v>1523606</v>
      </c>
      <c r="O150" s="32">
        <v>8718427</v>
      </c>
      <c r="P150" s="32">
        <v>6434879</v>
      </c>
      <c r="R150" s="5">
        <v>0.19789127866301001</v>
      </c>
      <c r="S150" s="5">
        <v>0.18786669304623499</v>
      </c>
      <c r="T150" s="5">
        <v>0.187508225540514</v>
      </c>
      <c r="V150" s="32">
        <v>1407520</v>
      </c>
      <c r="W150" s="32">
        <v>549184</v>
      </c>
      <c r="X150" s="32">
        <v>2192503</v>
      </c>
      <c r="Y150" s="32">
        <v>2506172</v>
      </c>
      <c r="AA150" s="5">
        <v>4.9765539373402098E-2</v>
      </c>
      <c r="AB150" s="5">
        <v>3.3065420469501998E-2</v>
      </c>
      <c r="AC150" s="5">
        <v>7.1896284241156502E-2</v>
      </c>
      <c r="AE150" s="32">
        <v>1862057</v>
      </c>
      <c r="AF150" s="32">
        <v>851526</v>
      </c>
      <c r="AG150" s="32">
        <v>4072631</v>
      </c>
      <c r="AH150" s="32">
        <v>3621501</v>
      </c>
      <c r="AJ150" s="5">
        <v>9.2440775854629495E-2</v>
      </c>
      <c r="AK150" s="5">
        <v>7.5889767937260294E-2</v>
      </c>
      <c r="AL150" s="5">
        <v>0.102798809414671</v>
      </c>
      <c r="AN150" s="32">
        <v>299248</v>
      </c>
      <c r="AO150" s="32">
        <v>-8792</v>
      </c>
      <c r="AP150" s="32">
        <v>-759622</v>
      </c>
      <c r="AQ150" s="32">
        <v>160965</v>
      </c>
      <c r="AS150" s="6">
        <v>2.9596893327197898E-3</v>
      </c>
      <c r="AT150" s="6">
        <v>-9.4831850049104105E-3</v>
      </c>
      <c r="AU150" s="6">
        <v>2.2007025913990199E-2</v>
      </c>
      <c r="AW150" s="35">
        <v>-6.3263606794521393E-2</v>
      </c>
      <c r="AX150" s="35">
        <v>-8.8918105264724503E-2</v>
      </c>
      <c r="AY150" s="35">
        <v>1.6313725892246101E-2</v>
      </c>
      <c r="BA150" s="6">
        <v>7.4159008666811101E-3</v>
      </c>
      <c r="BB150" s="6">
        <v>-2.1938147370347001E-2</v>
      </c>
      <c r="BC150" s="6">
        <v>4.0465721323271302E-2</v>
      </c>
      <c r="BE150" s="6">
        <v>5.0062736567342697E-2</v>
      </c>
      <c r="BF150" s="6">
        <v>3.0358871051466899E-2</v>
      </c>
      <c r="BG150" s="6">
        <v>5.73925223455444E-2</v>
      </c>
      <c r="BI150" s="6">
        <v>2.9866604658536698E-3</v>
      </c>
      <c r="BJ150" s="6">
        <v>-9.4694300422179401E-3</v>
      </c>
      <c r="BK150" s="6">
        <v>1.9009501725177E-2</v>
      </c>
      <c r="BM150" s="8">
        <v>1.0091128257408899</v>
      </c>
      <c r="BN150" s="8">
        <v>0.99854954188049305</v>
      </c>
      <c r="BO150" s="8">
        <v>0.86379239973211996</v>
      </c>
    </row>
    <row r="151" spans="2:67" x14ac:dyDescent="0.25">
      <c r="B151" t="s">
        <v>492</v>
      </c>
      <c r="C151" t="s">
        <v>261</v>
      </c>
      <c r="D151" s="2" t="s">
        <v>130</v>
      </c>
      <c r="E151" s="2" t="s">
        <v>662</v>
      </c>
      <c r="F151" s="24">
        <v>43921</v>
      </c>
      <c r="H151" s="32">
        <v>605276402</v>
      </c>
      <c r="I151" s="32">
        <v>568717209</v>
      </c>
      <c r="J151" s="32">
        <v>2333591182</v>
      </c>
      <c r="K151" s="32">
        <v>2298060972</v>
      </c>
      <c r="L151" s="33"/>
      <c r="M151" s="32">
        <v>179544419</v>
      </c>
      <c r="N151" s="32">
        <v>166216398</v>
      </c>
      <c r="O151" s="32">
        <v>695193723</v>
      </c>
      <c r="P151" s="32">
        <v>658749036</v>
      </c>
      <c r="R151" s="5">
        <v>0.29790724629186999</v>
      </c>
      <c r="S151" s="5">
        <v>0.29684641104919102</v>
      </c>
      <c r="T151" s="5">
        <v>0.28482538376294497</v>
      </c>
      <c r="V151" s="32">
        <v>24755667</v>
      </c>
      <c r="W151" s="32">
        <v>25875646</v>
      </c>
      <c r="X151" s="32">
        <v>102220330</v>
      </c>
      <c r="Y151" s="32">
        <v>101020108</v>
      </c>
      <c r="AA151" s="5">
        <v>4.3803872241405799E-2</v>
      </c>
      <c r="AB151" s="5">
        <v>4.4988624231118601E-2</v>
      </c>
      <c r="AC151" s="5">
        <v>4.0037135016827999E-2</v>
      </c>
      <c r="AE151" s="32">
        <v>46610818</v>
      </c>
      <c r="AF151" s="32">
        <v>46913493</v>
      </c>
      <c r="AG151" s="32">
        <v>189265015</v>
      </c>
      <c r="AH151" s="32">
        <v>160214140</v>
      </c>
      <c r="AJ151" s="5">
        <v>8.1104615264193894E-2</v>
      </c>
      <c r="AK151" s="5">
        <v>8.2527231186977607E-2</v>
      </c>
      <c r="AL151" s="5">
        <v>6.1797210597214901E-2</v>
      </c>
      <c r="AN151" s="32">
        <v>6901230</v>
      </c>
      <c r="AO151" s="32">
        <v>7739851</v>
      </c>
      <c r="AP151" s="32">
        <v>33745068</v>
      </c>
      <c r="AQ151" s="32">
        <v>40307991</v>
      </c>
      <c r="AS151" s="6">
        <v>1.44605740115549E-2</v>
      </c>
      <c r="AT151" s="6">
        <v>1.5055815141277001E-2</v>
      </c>
      <c r="AU151" s="6">
        <v>1.4390939303830201E-2</v>
      </c>
      <c r="AW151" s="35">
        <v>5.8457546502686499</v>
      </c>
      <c r="AX151" s="35">
        <v>5.99103136479971</v>
      </c>
      <c r="AY151" s="35">
        <v>5.8196571491280302</v>
      </c>
      <c r="BA151" s="6">
        <v>4.7065035922787497E-2</v>
      </c>
      <c r="BB151" s="6">
        <v>4.8823059410642598E-2</v>
      </c>
      <c r="BC151" s="6">
        <v>5.1291604671496301E-2</v>
      </c>
      <c r="BE151" s="6">
        <v>4.7844544879553703E-2</v>
      </c>
      <c r="BF151" s="6">
        <v>5.22088869909203E-2</v>
      </c>
      <c r="BG151" s="6">
        <v>5.2107052650317197E-2</v>
      </c>
      <c r="BI151" s="6">
        <v>1.6448768096724999E-2</v>
      </c>
      <c r="BJ151" s="6">
        <v>1.6644124489321298E-2</v>
      </c>
      <c r="BK151" s="6">
        <v>1.82262222002464E-2</v>
      </c>
      <c r="BM151" s="8">
        <v>1.1374906752371301</v>
      </c>
      <c r="BN151" s="8">
        <v>1.1054947429383899</v>
      </c>
      <c r="BO151" s="8">
        <v>1.26650678009537</v>
      </c>
    </row>
    <row r="152" spans="2:67" x14ac:dyDescent="0.25">
      <c r="B152" t="s">
        <v>493</v>
      </c>
      <c r="C152" t="s">
        <v>262</v>
      </c>
      <c r="D152" s="2" t="s">
        <v>131</v>
      </c>
      <c r="E152" s="2" t="s">
        <v>657</v>
      </c>
      <c r="F152" s="24">
        <v>39082</v>
      </c>
      <c r="H152" s="32"/>
      <c r="I152" s="32"/>
      <c r="J152" s="32"/>
      <c r="K152" s="32"/>
      <c r="L152" s="33"/>
      <c r="M152" s="32"/>
      <c r="N152" s="32"/>
      <c r="O152" s="32"/>
      <c r="P152" s="32"/>
      <c r="R152" s="5"/>
      <c r="S152" s="5"/>
      <c r="T152" s="5"/>
      <c r="V152" s="32"/>
      <c r="W152" s="32"/>
      <c r="X152" s="32"/>
      <c r="Y152" s="32"/>
      <c r="AA152" s="5"/>
      <c r="AB152" s="5"/>
      <c r="AC152" s="5"/>
      <c r="AE152" s="32"/>
      <c r="AF152" s="32"/>
      <c r="AG152" s="32"/>
      <c r="AH152" s="32"/>
      <c r="AJ152" s="5"/>
      <c r="AK152" s="5"/>
      <c r="AL152" s="5"/>
      <c r="AN152" s="32"/>
      <c r="AO152" s="32"/>
      <c r="AP152" s="32"/>
      <c r="AQ152" s="32"/>
      <c r="AS152" s="6"/>
      <c r="AT152" s="6"/>
      <c r="AU152" s="6"/>
      <c r="AW152" s="35"/>
      <c r="AX152" s="35"/>
      <c r="AY152" s="35"/>
      <c r="BA152" s="6"/>
      <c r="BB152" s="6"/>
      <c r="BC152" s="6"/>
      <c r="BE152" s="6"/>
      <c r="BF152" s="6"/>
      <c r="BG152" s="6"/>
      <c r="BI152" s="6"/>
      <c r="BJ152" s="6"/>
      <c r="BK152" s="6"/>
      <c r="BM152" s="8"/>
      <c r="BN152" s="8"/>
      <c r="BO152" s="8"/>
    </row>
    <row r="153" spans="2:67" x14ac:dyDescent="0.25">
      <c r="B153" t="s">
        <v>494</v>
      </c>
      <c r="C153" t="s">
        <v>263</v>
      </c>
      <c r="D153" s="2" t="s">
        <v>132</v>
      </c>
      <c r="E153" s="2" t="s">
        <v>667</v>
      </c>
      <c r="F153" s="24">
        <v>43921</v>
      </c>
      <c r="H153" s="32">
        <v>26489</v>
      </c>
      <c r="I153" s="32">
        <v>57791</v>
      </c>
      <c r="J153" s="32">
        <v>64180</v>
      </c>
      <c r="K153" s="32">
        <v>126886</v>
      </c>
      <c r="L153" s="33"/>
      <c r="M153" s="32">
        <v>7294</v>
      </c>
      <c r="N153" s="32">
        <v>42383</v>
      </c>
      <c r="O153" s="32">
        <v>-20170</v>
      </c>
      <c r="P153" s="32">
        <v>48085</v>
      </c>
      <c r="R153" s="5">
        <v>-0.314272358990274</v>
      </c>
      <c r="S153" s="5">
        <v>0.156249345426477</v>
      </c>
      <c r="T153" s="5">
        <v>0.31049422212614403</v>
      </c>
      <c r="V153" s="32">
        <v>-5491</v>
      </c>
      <c r="W153" s="32">
        <v>29999</v>
      </c>
      <c r="X153" s="32">
        <v>-62522</v>
      </c>
      <c r="Y153" s="32">
        <v>18014</v>
      </c>
      <c r="AA153" s="5">
        <v>-0.97416640698094903</v>
      </c>
      <c r="AB153" s="5">
        <v>-0.28311095284967502</v>
      </c>
      <c r="AC153" s="5">
        <v>6.0045174569677298E-2</v>
      </c>
      <c r="AE153" s="32">
        <v>-3115</v>
      </c>
      <c r="AF153" s="32">
        <v>32462</v>
      </c>
      <c r="AG153" s="32">
        <v>-52768</v>
      </c>
      <c r="AH153" s="32">
        <v>26644</v>
      </c>
      <c r="AJ153" s="5">
        <v>-0.82218759738258096</v>
      </c>
      <c r="AK153" s="5">
        <v>-0.18004440627555601</v>
      </c>
      <c r="AL153" s="5">
        <v>0.123220191336732</v>
      </c>
      <c r="AN153" s="32">
        <v>-18124</v>
      </c>
      <c r="AO153" s="32">
        <v>22592</v>
      </c>
      <c r="AP153" s="32">
        <v>-60872</v>
      </c>
      <c r="AQ153" s="32">
        <v>33889</v>
      </c>
      <c r="AS153" s="6">
        <v>-0.94845746338483905</v>
      </c>
      <c r="AT153" s="6">
        <v>-0.21109737961087399</v>
      </c>
      <c r="AU153" s="6">
        <v>0.107478472698567</v>
      </c>
      <c r="AW153" s="35">
        <v>-158.87043102667701</v>
      </c>
      <c r="AX153" s="35">
        <v>-52.605342485418099</v>
      </c>
      <c r="AY153" s="35">
        <v>36.387362816603897</v>
      </c>
      <c r="BA153" s="6">
        <v>-0.108797918126365</v>
      </c>
      <c r="BB153" s="6">
        <v>-3.6169701145991003E-2</v>
      </c>
      <c r="BC153" s="6">
        <v>2.4627483260919701E-2</v>
      </c>
      <c r="BE153" s="6">
        <v>-0.110667932383512</v>
      </c>
      <c r="BF153" s="6">
        <v>-4.9468386860680801E-2</v>
      </c>
      <c r="BG153" s="6"/>
      <c r="BI153" s="6">
        <v>-0.10358123721656699</v>
      </c>
      <c r="BJ153" s="6">
        <v>-3.22467106947079E-2</v>
      </c>
      <c r="BK153" s="6">
        <v>2.07454185092865E-2</v>
      </c>
      <c r="BM153" s="8">
        <v>0.10921020838088701</v>
      </c>
      <c r="BN153" s="8">
        <v>0.152757512926883</v>
      </c>
      <c r="BO153" s="8">
        <v>0.193019290173879</v>
      </c>
    </row>
    <row r="154" spans="2:67" x14ac:dyDescent="0.25">
      <c r="B154" t="s">
        <v>495</v>
      </c>
      <c r="C154" t="s">
        <v>264</v>
      </c>
      <c r="D154" s="2" t="s">
        <v>133</v>
      </c>
      <c r="E154" s="2" t="s">
        <v>656</v>
      </c>
      <c r="F154" s="24">
        <v>43921</v>
      </c>
      <c r="H154" s="32">
        <v>12713900</v>
      </c>
      <c r="I154" s="32">
        <v>10450555</v>
      </c>
      <c r="J154" s="32">
        <v>47913936</v>
      </c>
      <c r="K154" s="32">
        <v>43212788</v>
      </c>
      <c r="L154" s="33"/>
      <c r="M154" s="32">
        <v>4467301</v>
      </c>
      <c r="N154" s="32">
        <v>2483419</v>
      </c>
      <c r="O154" s="32">
        <v>15346638</v>
      </c>
      <c r="P154" s="32">
        <v>12358153</v>
      </c>
      <c r="R154" s="5">
        <v>0.32029591557628001</v>
      </c>
      <c r="S154" s="5">
        <v>0.29271813808503799</v>
      </c>
      <c r="T154" s="5">
        <v>0.29444595512439298</v>
      </c>
      <c r="V154" s="32">
        <v>2079735</v>
      </c>
      <c r="W154" s="32">
        <v>202715</v>
      </c>
      <c r="X154" s="32">
        <v>5195500</v>
      </c>
      <c r="Y154" s="32">
        <v>2517273</v>
      </c>
      <c r="AA154" s="5">
        <v>0.10843400550511401</v>
      </c>
      <c r="AB154" s="5">
        <v>7.2693034795520403E-2</v>
      </c>
      <c r="AC154" s="5">
        <v>0.108096021586098</v>
      </c>
      <c r="AE154" s="32">
        <v>2923339</v>
      </c>
      <c r="AF154" s="32">
        <v>989215</v>
      </c>
      <c r="AG154" s="32">
        <v>8609294</v>
      </c>
      <c r="AH154" s="32">
        <v>5571362</v>
      </c>
      <c r="AJ154" s="5">
        <v>0.179682462321653</v>
      </c>
      <c r="AK154" s="5">
        <v>0.146223079565243</v>
      </c>
      <c r="AL154" s="5">
        <v>0.179409226190473</v>
      </c>
      <c r="AN154" s="32">
        <v>424414</v>
      </c>
      <c r="AO154" s="32">
        <v>979261</v>
      </c>
      <c r="AP154" s="32">
        <v>942636</v>
      </c>
      <c r="AQ154" s="32">
        <v>-371199</v>
      </c>
      <c r="AS154" s="6">
        <v>1.9673608112661899E-2</v>
      </c>
      <c r="AT154" s="6">
        <v>3.2803167871352297E-2</v>
      </c>
      <c r="AU154" s="6">
        <v>3.3977952724271697E-2</v>
      </c>
      <c r="AW154" s="35">
        <v>85.694181818165802</v>
      </c>
      <c r="AX154" s="35">
        <v>136.13481818186099</v>
      </c>
      <c r="AY154" s="35">
        <v>130.53199999988999</v>
      </c>
      <c r="BA154" s="6">
        <v>2.4100081915312301E-2</v>
      </c>
      <c r="BB154" s="6">
        <v>3.8985061819075802E-2</v>
      </c>
      <c r="BC154" s="6">
        <v>3.8407095747279497E-2</v>
      </c>
      <c r="BE154" s="6">
        <v>5.1805881383334099E-2</v>
      </c>
      <c r="BF154" s="6">
        <v>3.3501224573155901E-2</v>
      </c>
      <c r="BG154" s="6">
        <v>4.84595470574277E-2</v>
      </c>
      <c r="BI154" s="6">
        <v>1.06035939258618E-2</v>
      </c>
      <c r="BJ154" s="6">
        <v>1.7806474550889101E-2</v>
      </c>
      <c r="BK154" s="6">
        <v>1.7607002182903699E-2</v>
      </c>
      <c r="BM154" s="8">
        <v>0.53897555878575099</v>
      </c>
      <c r="BN154" s="8">
        <v>0.54282789457101899</v>
      </c>
      <c r="BO154" s="8">
        <v>0.51818902468221495</v>
      </c>
    </row>
    <row r="155" spans="2:67" x14ac:dyDescent="0.25">
      <c r="B155" t="s">
        <v>496</v>
      </c>
      <c r="C155" t="s">
        <v>265</v>
      </c>
      <c r="D155" s="2" t="s">
        <v>134</v>
      </c>
      <c r="E155" s="2" t="s">
        <v>660</v>
      </c>
      <c r="F155" s="24">
        <v>43921</v>
      </c>
      <c r="H155" s="32">
        <v>30080315</v>
      </c>
      <c r="I155" s="32">
        <v>27620489</v>
      </c>
      <c r="J155" s="32">
        <v>163433482</v>
      </c>
      <c r="K155" s="32">
        <v>169132641</v>
      </c>
      <c r="L155" s="33"/>
      <c r="M155" s="32">
        <v>11646421</v>
      </c>
      <c r="N155" s="32">
        <v>10194990</v>
      </c>
      <c r="O155" s="32">
        <v>65726695</v>
      </c>
      <c r="P155" s="32">
        <v>67396224</v>
      </c>
      <c r="R155" s="5">
        <v>0.40216174920613401</v>
      </c>
      <c r="S155" s="5">
        <v>0.39929057708650401</v>
      </c>
      <c r="T155" s="5">
        <v>0.39606098199204998</v>
      </c>
      <c r="V155" s="32">
        <v>1444923</v>
      </c>
      <c r="W155" s="32">
        <v>928150</v>
      </c>
      <c r="X155" s="32">
        <v>15634972</v>
      </c>
      <c r="Y155" s="32">
        <v>19985945</v>
      </c>
      <c r="AA155" s="5">
        <v>9.5665660479571701E-2</v>
      </c>
      <c r="AB155" s="5">
        <v>9.3917224567412597E-2</v>
      </c>
      <c r="AC155" s="5">
        <v>0.11469545374944599</v>
      </c>
      <c r="AE155" s="32">
        <v>2604841</v>
      </c>
      <c r="AF155" s="32">
        <v>1899145</v>
      </c>
      <c r="AG155" s="32">
        <v>19975467</v>
      </c>
      <c r="AH155" s="32">
        <v>23961705</v>
      </c>
      <c r="AJ155" s="5">
        <v>0.122223835382756</v>
      </c>
      <c r="AK155" s="5">
        <v>0.119707606069423</v>
      </c>
      <c r="AL155" s="5">
        <v>0.13798193773138301</v>
      </c>
      <c r="AN155" s="32">
        <v>-350741</v>
      </c>
      <c r="AO155" s="32">
        <v>-523218</v>
      </c>
      <c r="AP155" s="32">
        <v>6878589</v>
      </c>
      <c r="AQ155" s="32">
        <v>10701567</v>
      </c>
      <c r="AS155" s="6">
        <v>4.2090390021767198E-2</v>
      </c>
      <c r="AT155" s="6">
        <v>4.16644447710132E-2</v>
      </c>
      <c r="AU155" s="6">
        <v>6.9048773998001703E-2</v>
      </c>
      <c r="AW155" s="35">
        <v>6.6487279538123403</v>
      </c>
      <c r="AX155" s="35">
        <v>6.4820145986086599</v>
      </c>
      <c r="AY155" s="35">
        <v>11.3904898877518</v>
      </c>
      <c r="BA155" s="6">
        <v>3.9784630027897901E-2</v>
      </c>
      <c r="BB155" s="6">
        <v>3.9221862342128599E-2</v>
      </c>
      <c r="BC155" s="6">
        <v>7.20343679230427E-2</v>
      </c>
      <c r="BE155" s="6">
        <v>4.3277557729743399E-2</v>
      </c>
      <c r="BF155" s="6">
        <v>4.2062779117986802E-2</v>
      </c>
      <c r="BG155" s="6">
        <v>5.96664191759919E-2</v>
      </c>
      <c r="BI155" s="6">
        <v>1.9767403304176701E-2</v>
      </c>
      <c r="BJ155" s="6">
        <v>2.19445585036738E-2</v>
      </c>
      <c r="BK155" s="6">
        <v>3.9817884812582603E-2</v>
      </c>
      <c r="BM155" s="8">
        <v>0.46964172329899201</v>
      </c>
      <c r="BN155" s="8">
        <v>0.52669749049255199</v>
      </c>
      <c r="BO155" s="8">
        <v>0.57666316875747703</v>
      </c>
    </row>
    <row r="156" spans="2:67" x14ac:dyDescent="0.25">
      <c r="B156" t="s">
        <v>503</v>
      </c>
      <c r="C156" t="s">
        <v>266</v>
      </c>
      <c r="D156" s="2" t="s">
        <v>284</v>
      </c>
      <c r="E156" s="2" t="s">
        <v>663</v>
      </c>
      <c r="F156" s="24">
        <v>43921</v>
      </c>
      <c r="H156" s="32">
        <v>5400</v>
      </c>
      <c r="I156" s="32">
        <v>4512</v>
      </c>
      <c r="J156" s="32">
        <v>21009</v>
      </c>
      <c r="K156" s="32">
        <v>17932</v>
      </c>
      <c r="L156" s="33"/>
      <c r="M156" s="32">
        <v>3633</v>
      </c>
      <c r="N156" s="32">
        <v>2745</v>
      </c>
      <c r="O156" s="32">
        <v>13939</v>
      </c>
      <c r="P156" s="32">
        <v>10862</v>
      </c>
      <c r="R156" s="5">
        <v>0.66347755723749302</v>
      </c>
      <c r="S156" s="5">
        <v>0.64862581382621998</v>
      </c>
      <c r="T156" s="5">
        <v>0.60182473530061498</v>
      </c>
      <c r="V156" s="32">
        <v>-1868</v>
      </c>
      <c r="W156" s="32">
        <v>-2532</v>
      </c>
      <c r="X156" s="32">
        <v>-7067</v>
      </c>
      <c r="Y156" s="32">
        <v>-9644</v>
      </c>
      <c r="AA156" s="5">
        <v>-0.33637964681780402</v>
      </c>
      <c r="AB156" s="5">
        <v>-0.38422543611144599</v>
      </c>
      <c r="AC156" s="5">
        <v>-0.52810317639086901</v>
      </c>
      <c r="AE156" s="32"/>
      <c r="AF156" s="32">
        <v>-765</v>
      </c>
      <c r="AG156" s="32"/>
      <c r="AH156" s="32">
        <v>-2574</v>
      </c>
      <c r="AJ156" s="5"/>
      <c r="AK156" s="5">
        <v>-3.2851249937884901E-2</v>
      </c>
      <c r="AL156" s="5">
        <v>-0.12992791169177501</v>
      </c>
      <c r="AN156" s="32">
        <v>-1868</v>
      </c>
      <c r="AO156" s="32">
        <v>-2532</v>
      </c>
      <c r="AP156" s="32">
        <v>-7067</v>
      </c>
      <c r="AQ156" s="32">
        <v>-9644</v>
      </c>
      <c r="AS156" s="6">
        <v>-0.33637964681780402</v>
      </c>
      <c r="AT156" s="6">
        <v>-0.38422543611144599</v>
      </c>
      <c r="AU156" s="6">
        <v>-0.52810317639086901</v>
      </c>
      <c r="AW156" s="35">
        <v>-8104.3577981665703</v>
      </c>
      <c r="AX156" s="35">
        <v>-8865.8256880789995</v>
      </c>
      <c r="AY156" s="35">
        <v>-10753.4403669685</v>
      </c>
      <c r="BA156" s="6">
        <v>-1.7740925254402101E-2</v>
      </c>
      <c r="BB156" s="6">
        <v>-1.9301226205843701E-2</v>
      </c>
      <c r="BC156" s="6">
        <v>-2.2921130241265901E-2</v>
      </c>
      <c r="BE156" s="6">
        <v>-1.3042552734259499E-2</v>
      </c>
      <c r="BF156" s="6">
        <v>-1.42710514337705E-2</v>
      </c>
      <c r="BG156" s="6">
        <v>-1.6836175144981098E-2</v>
      </c>
      <c r="BI156" s="6">
        <v>-1.7645707551164399E-2</v>
      </c>
      <c r="BJ156" s="6">
        <v>-1.9170683806460101E-2</v>
      </c>
      <c r="BK156" s="6">
        <v>-2.3017030196824599E-2</v>
      </c>
      <c r="BM156" s="8">
        <v>5.24577147223226E-2</v>
      </c>
      <c r="BN156" s="8">
        <v>4.9894364101646702E-2</v>
      </c>
      <c r="BO156" s="8">
        <v>4.3584343412021602E-2</v>
      </c>
    </row>
    <row r="157" spans="2:67" x14ac:dyDescent="0.25">
      <c r="B157" t="s">
        <v>505</v>
      </c>
      <c r="C157" t="s">
        <v>267</v>
      </c>
      <c r="D157" s="2" t="s">
        <v>285</v>
      </c>
      <c r="E157" s="2" t="s">
        <v>656</v>
      </c>
      <c r="F157" s="24">
        <v>43921</v>
      </c>
      <c r="H157" s="32">
        <v>846.3</v>
      </c>
      <c r="I157" s="32">
        <v>89222.79</v>
      </c>
      <c r="J157" s="32"/>
      <c r="K157" s="32"/>
      <c r="L157" s="33"/>
      <c r="M157" s="32">
        <v>846.3</v>
      </c>
      <c r="N157" s="32">
        <v>75600.990000000005</v>
      </c>
      <c r="O157" s="32"/>
      <c r="P157" s="32"/>
      <c r="R157" s="5"/>
      <c r="S157" s="5">
        <v>0.84555984555976504</v>
      </c>
      <c r="T157" s="5">
        <v>0.82068965517333703</v>
      </c>
      <c r="V157" s="32">
        <v>-154872.9</v>
      </c>
      <c r="W157" s="32">
        <v>-1187820.96</v>
      </c>
      <c r="X157" s="32"/>
      <c r="Y157" s="32"/>
      <c r="AA157" s="5"/>
      <c r="AB157" s="5">
        <v>9.5868725868780196</v>
      </c>
      <c r="AC157" s="5">
        <v>-32.062068965509503</v>
      </c>
      <c r="AE157" s="32"/>
      <c r="AF157" s="32">
        <v>-1183053.33</v>
      </c>
      <c r="AG157" s="32"/>
      <c r="AH157" s="32"/>
      <c r="AJ157" s="5"/>
      <c r="AK157" s="5"/>
      <c r="AL157" s="5">
        <v>-31.997701149433901</v>
      </c>
      <c r="AN157" s="32">
        <v>-430766.7</v>
      </c>
      <c r="AO157" s="32">
        <v>-6129.81</v>
      </c>
      <c r="AP157" s="32"/>
      <c r="AQ157" s="32"/>
      <c r="AS157" s="6"/>
      <c r="AT157" s="6">
        <v>15.714285714291</v>
      </c>
      <c r="AU157" s="6">
        <v>-40.443678160905797</v>
      </c>
      <c r="AW157" s="35"/>
      <c r="AX157" s="35">
        <v>16.943524644564601</v>
      </c>
      <c r="AY157" s="35">
        <v>-68.427443700144096</v>
      </c>
      <c r="BA157" s="6"/>
      <c r="BB157" s="6">
        <v>0.21348967847938199</v>
      </c>
      <c r="BC157" s="6">
        <v>-0.27533748873625902</v>
      </c>
      <c r="BE157" s="6"/>
      <c r="BF157" s="6">
        <v>1.46992810677039</v>
      </c>
      <c r="BG157" s="6">
        <v>-0.72641591837047603</v>
      </c>
      <c r="BI157" s="6"/>
      <c r="BJ157" s="6">
        <v>0.60655737704946699</v>
      </c>
      <c r="BK157" s="6">
        <v>-0.517319454245735</v>
      </c>
      <c r="BM157" s="8"/>
      <c r="BN157" s="8">
        <v>3.8599105812238597E-2</v>
      </c>
      <c r="BO157" s="8">
        <v>1.27911079745928E-2</v>
      </c>
    </row>
    <row r="158" spans="2:67" x14ac:dyDescent="0.25">
      <c r="B158" t="s">
        <v>506</v>
      </c>
      <c r="C158" t="s">
        <v>268</v>
      </c>
      <c r="D158" s="2" t="s">
        <v>286</v>
      </c>
      <c r="E158" s="2" t="s">
        <v>669</v>
      </c>
      <c r="F158" s="24">
        <v>43921</v>
      </c>
      <c r="H158" s="32">
        <v>45390454.200000003</v>
      </c>
      <c r="I158" s="32">
        <v>58334677.409999996</v>
      </c>
      <c r="J158" s="32">
        <v>177656902.81</v>
      </c>
      <c r="K158" s="32">
        <v>190981097.27000001</v>
      </c>
      <c r="L158" s="33"/>
      <c r="M158" s="32">
        <v>1665518.4</v>
      </c>
      <c r="N158" s="32">
        <v>23027652.899999999</v>
      </c>
      <c r="O158" s="32">
        <v>23968097.239999998</v>
      </c>
      <c r="P158" s="32">
        <v>58298889.450000003</v>
      </c>
      <c r="R158" s="5">
        <v>0.13491227675884099</v>
      </c>
      <c r="S158" s="5">
        <v>0.237827722671791</v>
      </c>
      <c r="T158" s="5">
        <v>0.25359727665403597</v>
      </c>
      <c r="V158" s="32">
        <v>-1366774.5</v>
      </c>
      <c r="W158" s="32">
        <v>19984542.780000001</v>
      </c>
      <c r="X158" s="32">
        <v>12466344.640000001</v>
      </c>
      <c r="Y158" s="32">
        <v>46258056.140000001</v>
      </c>
      <c r="AA158" s="5">
        <v>7.0170899316726695E-2</v>
      </c>
      <c r="AB158" s="5">
        <v>0.177426349078596</v>
      </c>
      <c r="AC158" s="5">
        <v>0.18130029137828399</v>
      </c>
      <c r="AE158" s="32">
        <v>7806271.2000000002</v>
      </c>
      <c r="AF158" s="32">
        <v>27197285.879999999</v>
      </c>
      <c r="AG158" s="32">
        <v>44580778.759999998</v>
      </c>
      <c r="AH158" s="32">
        <v>72160957.769999996</v>
      </c>
      <c r="AJ158" s="5">
        <v>0.25093749837367801</v>
      </c>
      <c r="AK158" s="5">
        <v>0.33563177078671302</v>
      </c>
      <c r="AL158" s="5">
        <v>0.31763922206475398</v>
      </c>
      <c r="AN158" s="32">
        <v>-788751.6</v>
      </c>
      <c r="AO158" s="32">
        <v>13254692.49</v>
      </c>
      <c r="AP158" s="32">
        <v>8817134.5299999993</v>
      </c>
      <c r="AQ158" s="32">
        <v>31973538.719999999</v>
      </c>
      <c r="AS158" s="6">
        <v>4.9630126330812298E-2</v>
      </c>
      <c r="AT158" s="6">
        <v>0.1199393681316</v>
      </c>
      <c r="AU158" s="6">
        <v>0.12814519062201701</v>
      </c>
      <c r="AW158" s="35">
        <v>41.944097317056702</v>
      </c>
      <c r="AX158" s="35">
        <v>107.30963822349401</v>
      </c>
      <c r="AY158" s="35">
        <v>162.799567529466</v>
      </c>
      <c r="BA158" s="6">
        <v>2.9488421413407202E-2</v>
      </c>
      <c r="BB158" s="6">
        <v>8.2366290947393297E-2</v>
      </c>
      <c r="BC158" s="6">
        <v>9.1050011640909395E-2</v>
      </c>
      <c r="BE158" s="6">
        <v>2.6424327539971301E-2</v>
      </c>
      <c r="BF158" s="6">
        <v>7.5147060539166005E-2</v>
      </c>
      <c r="BG158" s="6">
        <v>8.9285205546330002E-2</v>
      </c>
      <c r="BI158" s="6">
        <v>1.8483965788200302E-2</v>
      </c>
      <c r="BJ158" s="6">
        <v>5.5143043940552201E-2</v>
      </c>
      <c r="BK158" s="6">
        <v>6.0910796772368499E-2</v>
      </c>
      <c r="BM158" s="8">
        <v>0.37243438924542699</v>
      </c>
      <c r="BN158" s="8">
        <v>0.45975766589071998</v>
      </c>
      <c r="BO158" s="8">
        <v>0.47532643618342302</v>
      </c>
    </row>
    <row r="159" spans="2:67" x14ac:dyDescent="0.25">
      <c r="B159" t="s">
        <v>507</v>
      </c>
      <c r="C159" t="s">
        <v>590</v>
      </c>
      <c r="D159" s="2" t="s">
        <v>287</v>
      </c>
      <c r="E159" s="2" t="s">
        <v>669</v>
      </c>
      <c r="F159" s="24">
        <v>43921</v>
      </c>
      <c r="H159" s="32">
        <v>331780913.10000002</v>
      </c>
      <c r="I159" s="32">
        <v>343431459.42000002</v>
      </c>
      <c r="J159" s="32">
        <v>1436254052.52</v>
      </c>
      <c r="K159" s="32">
        <v>1590081357.75</v>
      </c>
      <c r="L159" s="33"/>
      <c r="M159" s="32">
        <v>91184593.5</v>
      </c>
      <c r="N159" s="32">
        <v>99096551.730000004</v>
      </c>
      <c r="O159" s="32">
        <v>409292923.31999999</v>
      </c>
      <c r="P159" s="32">
        <v>521048777.92000002</v>
      </c>
      <c r="R159" s="5">
        <v>0.28497251067950902</v>
      </c>
      <c r="S159" s="5">
        <v>0.288143729211297</v>
      </c>
      <c r="T159" s="5">
        <v>0.34525464040809301</v>
      </c>
      <c r="V159" s="32">
        <v>69080930.099999994</v>
      </c>
      <c r="W159" s="32">
        <v>79997425.950000003</v>
      </c>
      <c r="X159" s="32">
        <v>312923223.24000001</v>
      </c>
      <c r="Y159" s="32">
        <v>438282513.82999998</v>
      </c>
      <c r="AA159" s="5">
        <v>0.21787456243619099</v>
      </c>
      <c r="AB159" s="5">
        <v>0.22365697616071001</v>
      </c>
      <c r="AC159" s="5">
        <v>0.29380224141292299</v>
      </c>
      <c r="AE159" s="32">
        <v>111125960.40000001</v>
      </c>
      <c r="AF159" s="32">
        <v>114178608.69</v>
      </c>
      <c r="AG159" s="32">
        <v>471458619.25999999</v>
      </c>
      <c r="AH159" s="32">
        <v>591983398.75999999</v>
      </c>
      <c r="AJ159" s="5">
        <v>0.32825572776142498</v>
      </c>
      <c r="AK159" s="5">
        <v>0.327720711751608</v>
      </c>
      <c r="AL159" s="5">
        <v>0.39155963691475298</v>
      </c>
      <c r="AN159" s="32">
        <v>38072498.100000001</v>
      </c>
      <c r="AO159" s="32">
        <v>54850220.969999999</v>
      </c>
      <c r="AP159" s="32">
        <v>190411324.02000001</v>
      </c>
      <c r="AQ159" s="32">
        <v>288585539.81999999</v>
      </c>
      <c r="AS159" s="6">
        <v>0.13392713481473001</v>
      </c>
      <c r="AT159" s="6">
        <v>0.14436872798934899</v>
      </c>
      <c r="AU159" s="6">
        <v>0.19510213376895999</v>
      </c>
      <c r="AW159" s="35">
        <v>723.45683417934902</v>
      </c>
      <c r="AX159" s="35">
        <v>786.82646773848705</v>
      </c>
      <c r="AY159" s="35">
        <v>1162.5736086852801</v>
      </c>
      <c r="BA159" s="6">
        <v>0.118689744476869</v>
      </c>
      <c r="BB159" s="6">
        <v>0.13582616035389899</v>
      </c>
      <c r="BC159" s="6">
        <v>0.21431763208820501</v>
      </c>
      <c r="BE159" s="6">
        <v>9.8579420325113506E-2</v>
      </c>
      <c r="BF159" s="6">
        <v>0.109598317044001</v>
      </c>
      <c r="BG159" s="6">
        <v>0.182767154894245</v>
      </c>
      <c r="BI159" s="6">
        <v>4.5154023843060699E-2</v>
      </c>
      <c r="BJ159" s="6">
        <v>5.99047724976845E-2</v>
      </c>
      <c r="BK159" s="6">
        <v>0.103573866929946</v>
      </c>
      <c r="BM159" s="8">
        <v>0.33715366124670298</v>
      </c>
      <c r="BN159" s="8">
        <v>0.414942857307324</v>
      </c>
      <c r="BO159" s="8">
        <v>0.53086998552498699</v>
      </c>
    </row>
    <row r="160" spans="2:67" x14ac:dyDescent="0.25">
      <c r="B160" t="s">
        <v>508</v>
      </c>
      <c r="C160" t="s">
        <v>269</v>
      </c>
      <c r="D160" s="2" t="s">
        <v>287</v>
      </c>
      <c r="E160" s="2" t="s">
        <v>669</v>
      </c>
      <c r="F160" s="24">
        <v>43921</v>
      </c>
      <c r="H160" s="32">
        <v>331780913.10000002</v>
      </c>
      <c r="I160" s="32">
        <v>343431459.42000002</v>
      </c>
      <c r="J160" s="32">
        <v>1436254052.52</v>
      </c>
      <c r="K160" s="32">
        <v>1590081357.75</v>
      </c>
      <c r="L160" s="33"/>
      <c r="M160" s="32">
        <v>91184593.5</v>
      </c>
      <c r="N160" s="32">
        <v>99096551.730000004</v>
      </c>
      <c r="O160" s="32">
        <v>409292923.31999999</v>
      </c>
      <c r="P160" s="32">
        <v>521048777.92000002</v>
      </c>
      <c r="R160" s="5">
        <v>0.28497251067950902</v>
      </c>
      <c r="S160" s="5">
        <v>0.288143729211297</v>
      </c>
      <c r="T160" s="5">
        <v>0.34525464040809301</v>
      </c>
      <c r="V160" s="32">
        <v>69080930.099999994</v>
      </c>
      <c r="W160" s="32">
        <v>79997425.950000003</v>
      </c>
      <c r="X160" s="32">
        <v>312923223.24000001</v>
      </c>
      <c r="Y160" s="32">
        <v>438282513.82999998</v>
      </c>
      <c r="AA160" s="5">
        <v>0.21787456243619099</v>
      </c>
      <c r="AB160" s="5">
        <v>0.22365697616071001</v>
      </c>
      <c r="AC160" s="5">
        <v>0.29380224141292299</v>
      </c>
      <c r="AE160" s="32">
        <v>111125960.40000001</v>
      </c>
      <c r="AF160" s="32">
        <v>114178608.69</v>
      </c>
      <c r="AG160" s="32">
        <v>471458619.25999999</v>
      </c>
      <c r="AH160" s="32">
        <v>591983398.75999999</v>
      </c>
      <c r="AJ160" s="5">
        <v>0.32825572776142498</v>
      </c>
      <c r="AK160" s="5">
        <v>0.327720711751608</v>
      </c>
      <c r="AL160" s="5">
        <v>0.39155963691475298</v>
      </c>
      <c r="AN160" s="32">
        <v>38072498.100000001</v>
      </c>
      <c r="AO160" s="32">
        <v>54850220.969999999</v>
      </c>
      <c r="AP160" s="32">
        <v>190411324.02000001</v>
      </c>
      <c r="AQ160" s="32">
        <v>288585539.81999999</v>
      </c>
      <c r="AS160" s="6">
        <v>0.13392713481473001</v>
      </c>
      <c r="AT160" s="6">
        <v>0.14436872798934899</v>
      </c>
      <c r="AU160" s="6">
        <v>0.19510213376895999</v>
      </c>
      <c r="AW160" s="35">
        <v>723.45683417934902</v>
      </c>
      <c r="AX160" s="35">
        <v>786.82646773848705</v>
      </c>
      <c r="AY160" s="35">
        <v>1162.5736086852801</v>
      </c>
      <c r="BA160" s="6">
        <v>0.118689744476869</v>
      </c>
      <c r="BB160" s="6">
        <v>0.13582616035389899</v>
      </c>
      <c r="BC160" s="6">
        <v>0.21431763208820501</v>
      </c>
      <c r="BE160" s="6">
        <v>9.8579420325113506E-2</v>
      </c>
      <c r="BF160" s="6">
        <v>0.109598317044001</v>
      </c>
      <c r="BG160" s="6">
        <v>0.182767154894245</v>
      </c>
      <c r="BI160" s="6">
        <v>4.5154023843060699E-2</v>
      </c>
      <c r="BJ160" s="6">
        <v>5.99047724976845E-2</v>
      </c>
      <c r="BK160" s="6">
        <v>0.103573866929946</v>
      </c>
      <c r="BM160" s="8">
        <v>0.33715366124670298</v>
      </c>
      <c r="BN160" s="8">
        <v>0.414942857307324</v>
      </c>
      <c r="BO160" s="8">
        <v>0.53086998552498699</v>
      </c>
    </row>
    <row r="161" spans="2:67" x14ac:dyDescent="0.25">
      <c r="B161" s="17" t="s">
        <v>509</v>
      </c>
      <c r="C161" s="17" t="s">
        <v>270</v>
      </c>
      <c r="D161" s="2" t="s">
        <v>288</v>
      </c>
      <c r="E161" s="2" t="s">
        <v>659</v>
      </c>
      <c r="F161" s="24">
        <v>43921</v>
      </c>
      <c r="H161" s="32">
        <v>68806987</v>
      </c>
      <c r="I161" s="32">
        <v>50268865</v>
      </c>
      <c r="J161" s="32">
        <v>353403771</v>
      </c>
      <c r="K161" s="32">
        <v>323760203</v>
      </c>
      <c r="L161" s="33"/>
      <c r="M161" s="32">
        <v>18875899</v>
      </c>
      <c r="N161" s="32">
        <v>13094652</v>
      </c>
      <c r="O161" s="32">
        <v>102775875</v>
      </c>
      <c r="P161" s="32">
        <v>90391378</v>
      </c>
      <c r="R161" s="5">
        <v>0.29081714297848499</v>
      </c>
      <c r="S161" s="5">
        <v>0.28965236741845701</v>
      </c>
      <c r="T161" s="5">
        <v>0.27965162270586003</v>
      </c>
      <c r="V161" s="32">
        <v>7112837</v>
      </c>
      <c r="W161" s="32">
        <v>678535</v>
      </c>
      <c r="X161" s="32">
        <v>50970064</v>
      </c>
      <c r="Y161" s="32">
        <v>54632706</v>
      </c>
      <c r="AA161" s="5">
        <v>0.14422614635870601</v>
      </c>
      <c r="AB161" s="5">
        <v>0.13299591084665699</v>
      </c>
      <c r="AC161" s="5">
        <v>0.17316303371568201</v>
      </c>
      <c r="AE161" s="32">
        <v>7581730</v>
      </c>
      <c r="AF161" s="32">
        <v>1124927</v>
      </c>
      <c r="AG161" s="32">
        <v>52831649</v>
      </c>
      <c r="AH161" s="32">
        <v>55608368</v>
      </c>
      <c r="AJ161" s="5">
        <v>0.14949373304785701</v>
      </c>
      <c r="AK161" s="5">
        <v>0.138487916388112</v>
      </c>
      <c r="AL161" s="5">
        <v>0.17521849453187299</v>
      </c>
      <c r="AN161" s="32">
        <v>3265997</v>
      </c>
      <c r="AO161" s="32">
        <v>-1360364</v>
      </c>
      <c r="AP161" s="32">
        <v>28079279</v>
      </c>
      <c r="AQ161" s="32">
        <v>34009530</v>
      </c>
      <c r="AS161" s="6">
        <v>8.2421554013271794E-2</v>
      </c>
      <c r="AT161" s="6">
        <v>7.3056266216226504E-2</v>
      </c>
      <c r="AU161" s="6">
        <v>0.112668989248341</v>
      </c>
      <c r="AW161" s="35">
        <v>22.9417927808536</v>
      </c>
      <c r="AX161" s="35">
        <v>19.161887485155599</v>
      </c>
      <c r="AY161" s="35">
        <v>29.612855697021601</v>
      </c>
      <c r="BA161" s="6">
        <v>8.2424626128777198E-2</v>
      </c>
      <c r="BB161" s="6">
        <v>6.9392829076823606E-2</v>
      </c>
      <c r="BC161" s="6">
        <v>0.10900606229028199</v>
      </c>
      <c r="BE161" s="6">
        <v>4.5445883526917898E-2</v>
      </c>
      <c r="BF161" s="6">
        <v>3.9242153721788797E-2</v>
      </c>
      <c r="BG161" s="6">
        <v>5.4544713363066002E-2</v>
      </c>
      <c r="BI161" s="6">
        <v>2.6959125524444998E-2</v>
      </c>
      <c r="BJ161" s="6">
        <v>2.33144658377205E-2</v>
      </c>
      <c r="BK161" s="6">
        <v>3.85978240334953E-2</v>
      </c>
      <c r="BM161" s="8">
        <v>0.32708829440480303</v>
      </c>
      <c r="BN161" s="8">
        <v>0.31913026828851798</v>
      </c>
      <c r="BO161" s="8">
        <v>0.342577174882081</v>
      </c>
    </row>
    <row r="162" spans="2:67" x14ac:dyDescent="0.25">
      <c r="B162" s="17" t="s">
        <v>510</v>
      </c>
      <c r="C162" s="17" t="s">
        <v>271</v>
      </c>
      <c r="D162" s="2" t="s">
        <v>289</v>
      </c>
      <c r="E162" s="2" t="s">
        <v>667</v>
      </c>
      <c r="F162" s="24">
        <v>43921</v>
      </c>
      <c r="H162" s="32">
        <v>215569772</v>
      </c>
      <c r="I162" s="32">
        <v>195098060</v>
      </c>
      <c r="J162" s="32">
        <v>867022200</v>
      </c>
      <c r="K162" s="32">
        <v>810123642</v>
      </c>
      <c r="L162" s="33"/>
      <c r="M162" s="32">
        <v>29996390</v>
      </c>
      <c r="N162" s="32">
        <v>32174964</v>
      </c>
      <c r="O162" s="32">
        <v>140759259</v>
      </c>
      <c r="P162" s="32">
        <v>143864557</v>
      </c>
      <c r="R162" s="5">
        <v>0.16234792949952001</v>
      </c>
      <c r="S162" s="5">
        <v>0.16884738125634599</v>
      </c>
      <c r="T162" s="5">
        <v>0.175835099408578</v>
      </c>
      <c r="V162" s="32">
        <v>1346005</v>
      </c>
      <c r="W162" s="32">
        <v>10309527</v>
      </c>
      <c r="X162" s="32">
        <v>66950761</v>
      </c>
      <c r="Y162" s="32">
        <v>51478724</v>
      </c>
      <c r="AA162" s="5">
        <v>7.7219200385006806E-2</v>
      </c>
      <c r="AB162" s="5">
        <v>8.9674844059627501E-2</v>
      </c>
      <c r="AC162" s="5">
        <v>5.9207149603898897E-2</v>
      </c>
      <c r="AE162" s="32">
        <v>11263445</v>
      </c>
      <c r="AF162" s="32">
        <v>19034231</v>
      </c>
      <c r="AG162" s="32">
        <v>107871174</v>
      </c>
      <c r="AH162" s="32">
        <v>86400118</v>
      </c>
      <c r="AJ162" s="5">
        <v>0.124415700082463</v>
      </c>
      <c r="AK162" s="5">
        <v>0.136603736740217</v>
      </c>
      <c r="AL162" s="5">
        <v>0.103622111666482</v>
      </c>
      <c r="AN162" s="32">
        <v>8003515</v>
      </c>
      <c r="AO162" s="32">
        <v>4753405</v>
      </c>
      <c r="AP162" s="32">
        <v>26356903</v>
      </c>
      <c r="AQ162" s="32">
        <v>10588444</v>
      </c>
      <c r="AS162" s="6">
        <v>3.1932624101209499E-2</v>
      </c>
      <c r="AT162" s="6">
        <v>2.89175322051233E-2</v>
      </c>
      <c r="AU162" s="6">
        <v>1.3894966682382799E-2</v>
      </c>
      <c r="AW162" s="35">
        <v>30.2585223524366</v>
      </c>
      <c r="AX162" s="35">
        <v>26.5272977057903</v>
      </c>
      <c r="AY162" s="35">
        <v>12.2672452586121</v>
      </c>
      <c r="BA162" s="6">
        <v>5.5393025256635198E-2</v>
      </c>
      <c r="BB162" s="6">
        <v>4.7361621547315699E-2</v>
      </c>
      <c r="BC162" s="6">
        <v>2.2493098787053901E-2</v>
      </c>
      <c r="BE162" s="6">
        <v>7.0795989195321499E-2</v>
      </c>
      <c r="BF162" s="6">
        <v>7.8738481039981698E-2</v>
      </c>
      <c r="BG162" s="6">
        <v>5.4621027819666802E-2</v>
      </c>
      <c r="BI162" s="6">
        <v>2.61668689369981E-2</v>
      </c>
      <c r="BJ162" s="6">
        <v>2.2365020372308201E-2</v>
      </c>
      <c r="BK162" s="6">
        <v>1.2383988393758E-2</v>
      </c>
      <c r="BM162" s="8">
        <v>0.81943998257247597</v>
      </c>
      <c r="BN162" s="8">
        <v>0.77340694958547795</v>
      </c>
      <c r="BO162" s="8">
        <v>0.89125714921283405</v>
      </c>
    </row>
    <row r="163" spans="2:67" x14ac:dyDescent="0.25">
      <c r="B163" s="17" t="s">
        <v>511</v>
      </c>
      <c r="C163" s="17" t="s">
        <v>272</v>
      </c>
      <c r="D163" s="2" t="s">
        <v>290</v>
      </c>
      <c r="E163" s="2" t="s">
        <v>669</v>
      </c>
      <c r="F163" s="24">
        <v>43921</v>
      </c>
      <c r="H163" s="32">
        <v>2984800</v>
      </c>
      <c r="I163" s="32">
        <v>2684754</v>
      </c>
      <c r="J163" s="32">
        <v>10451205</v>
      </c>
      <c r="K163" s="32">
        <v>12521267</v>
      </c>
      <c r="L163" s="33"/>
      <c r="M163" s="32">
        <v>169681</v>
      </c>
      <c r="N163" s="32">
        <v>359435</v>
      </c>
      <c r="O163" s="32">
        <v>372826</v>
      </c>
      <c r="P163" s="32">
        <v>1411951</v>
      </c>
      <c r="R163" s="5">
        <v>3.56730156952835E-2</v>
      </c>
      <c r="S163" s="5">
        <v>5.5420272699921003E-2</v>
      </c>
      <c r="T163" s="5">
        <v>0.12967098963170401</v>
      </c>
      <c r="V163" s="32">
        <v>-156750</v>
      </c>
      <c r="W163" s="32">
        <v>-140766</v>
      </c>
      <c r="X163" s="32">
        <v>-833049</v>
      </c>
      <c r="Y163" s="32">
        <v>-735327</v>
      </c>
      <c r="AA163" s="5">
        <v>-7.9708416397916093E-2</v>
      </c>
      <c r="AB163" s="5">
        <v>-8.0489823871321295E-2</v>
      </c>
      <c r="AC163" s="5">
        <v>-2.51980325481054E-2</v>
      </c>
      <c r="AE163" s="32">
        <v>-66735</v>
      </c>
      <c r="AF163" s="32">
        <v>-27766</v>
      </c>
      <c r="AG163" s="32">
        <v>-528137</v>
      </c>
      <c r="AH163" s="32">
        <v>-284236</v>
      </c>
      <c r="AJ163" s="5">
        <v>-5.05335987573199E-2</v>
      </c>
      <c r="AK163" s="5">
        <v>-4.8188389128772498E-2</v>
      </c>
      <c r="AL163" s="5">
        <v>8.0346560558245995E-3</v>
      </c>
      <c r="AN163" s="32">
        <v>-92006</v>
      </c>
      <c r="AO163" s="32">
        <v>-116155</v>
      </c>
      <c r="AP163" s="32">
        <v>-877049</v>
      </c>
      <c r="AQ163" s="32">
        <v>-872049</v>
      </c>
      <c r="AS163" s="6">
        <v>-8.5441726576100302E-2</v>
      </c>
      <c r="AT163" s="6">
        <v>-8.9678528333606705E-2</v>
      </c>
      <c r="AU163" s="6">
        <v>-4.7406274090608401E-2</v>
      </c>
      <c r="AW163" s="35">
        <v>-89.040507614263305</v>
      </c>
      <c r="AX163" s="35">
        <v>-91.492182741174503</v>
      </c>
      <c r="AY163" s="35">
        <v>-62.733401015226299</v>
      </c>
      <c r="BA163" s="6">
        <v>-0.10514885172699</v>
      </c>
      <c r="BB163" s="6">
        <v>-0.105854497029213</v>
      </c>
      <c r="BC163" s="6">
        <v>-6.6100310619076494E-2</v>
      </c>
      <c r="BE163" s="6">
        <v>-8.4038376590033298E-2</v>
      </c>
      <c r="BF163" s="6">
        <v>-7.8559942911306302E-2</v>
      </c>
      <c r="BG163" s="6">
        <v>-2.87302110749806E-2</v>
      </c>
      <c r="BI163" s="6">
        <v>-8.4128879743220794E-2</v>
      </c>
      <c r="BJ163" s="6">
        <v>-8.6928817070729594E-2</v>
      </c>
      <c r="BK163" s="6">
        <v>-5.4242291332120697E-2</v>
      </c>
      <c r="BM163" s="8">
        <v>0.98463459382764995</v>
      </c>
      <c r="BN163" s="8">
        <v>0.96933813127998303</v>
      </c>
      <c r="BO163" s="8">
        <v>1.14420068593608</v>
      </c>
    </row>
    <row r="164" spans="2:67" x14ac:dyDescent="0.25">
      <c r="B164" s="17" t="s">
        <v>512</v>
      </c>
      <c r="C164" s="17" t="s">
        <v>273</v>
      </c>
      <c r="D164" s="2" t="s">
        <v>291</v>
      </c>
      <c r="E164" s="2" t="s">
        <v>661</v>
      </c>
      <c r="F164" s="24">
        <v>43921</v>
      </c>
      <c r="H164" s="32">
        <v>14708694</v>
      </c>
      <c r="I164" s="32">
        <v>13015629.9</v>
      </c>
      <c r="J164" s="32">
        <v>97385347</v>
      </c>
      <c r="K164" s="32">
        <v>99660698.069999993</v>
      </c>
      <c r="L164" s="33"/>
      <c r="M164" s="32">
        <v>2502509.1</v>
      </c>
      <c r="N164" s="32">
        <v>2353847.04</v>
      </c>
      <c r="O164" s="32"/>
      <c r="P164" s="32"/>
      <c r="R164" s="5"/>
      <c r="S164" s="5">
        <v>0.14508094645090699</v>
      </c>
      <c r="T164" s="5">
        <v>0.12580914666861601</v>
      </c>
      <c r="V164" s="32">
        <v>1053643.5</v>
      </c>
      <c r="W164" s="32">
        <v>685857.63</v>
      </c>
      <c r="X164" s="32"/>
      <c r="Y164" s="32"/>
      <c r="AA164" s="5"/>
      <c r="AB164" s="5">
        <v>5.6553549190575703E-2</v>
      </c>
      <c r="AC164" s="5">
        <v>4.1107707355549798E-2</v>
      </c>
      <c r="AE164" s="32">
        <v>1470023.1</v>
      </c>
      <c r="AF164" s="32">
        <v>1033894.62</v>
      </c>
      <c r="AG164" s="32"/>
      <c r="AH164" s="32"/>
      <c r="AJ164" s="5"/>
      <c r="AK164" s="5">
        <v>7.3451120797035405E-2</v>
      </c>
      <c r="AL164" s="5">
        <v>4.5400514865177703E-2</v>
      </c>
      <c r="AN164" s="32">
        <v>611028.6</v>
      </c>
      <c r="AO164" s="32">
        <v>560537.06999999995</v>
      </c>
      <c r="AP164" s="32"/>
      <c r="AQ164" s="32"/>
      <c r="AS164" s="6"/>
      <c r="AT164" s="6">
        <v>3.7577833125797003E-2</v>
      </c>
      <c r="AU164" s="6">
        <v>2.1708564558539398E-2</v>
      </c>
      <c r="AW164" s="35"/>
      <c r="AX164" s="35">
        <v>13.898173486173601</v>
      </c>
      <c r="AY164" s="35">
        <v>8.9864033735502709</v>
      </c>
      <c r="BA164" s="6"/>
      <c r="BB164" s="6">
        <v>4.9788164963611103E-2</v>
      </c>
      <c r="BC164" s="6">
        <v>2.9691736948880099E-2</v>
      </c>
      <c r="BE164" s="6"/>
      <c r="BF164" s="6">
        <v>8.3337641455582298E-2</v>
      </c>
      <c r="BG164" s="6">
        <v>6.4268742864587697E-2</v>
      </c>
      <c r="BI164" s="6"/>
      <c r="BJ164" s="6">
        <v>3.5093585317117697E-2</v>
      </c>
      <c r="BK164" s="6">
        <v>2.2082498445379298E-2</v>
      </c>
      <c r="BM164" s="8">
        <v>0.82595390232745602</v>
      </c>
      <c r="BN164" s="8">
        <v>0.93389060512436095</v>
      </c>
      <c r="BO164" s="8">
        <v>1.01722517791677</v>
      </c>
    </row>
    <row r="165" spans="2:67" x14ac:dyDescent="0.25">
      <c r="B165" s="17" t="s">
        <v>513</v>
      </c>
      <c r="C165" s="17" t="s">
        <v>274</v>
      </c>
      <c r="D165" s="2" t="s">
        <v>292</v>
      </c>
      <c r="E165" s="2" t="s">
        <v>665</v>
      </c>
      <c r="F165" s="24">
        <v>43921</v>
      </c>
      <c r="H165" s="32">
        <v>174723915</v>
      </c>
      <c r="I165" s="32">
        <v>184465958</v>
      </c>
      <c r="J165" s="32">
        <v>744160595</v>
      </c>
      <c r="K165" s="32">
        <v>761359213</v>
      </c>
      <c r="L165" s="33"/>
      <c r="M165" s="32"/>
      <c r="N165" s="32"/>
      <c r="O165" s="32"/>
      <c r="P165" s="32"/>
      <c r="R165" s="5"/>
      <c r="S165" s="5"/>
      <c r="T165" s="5"/>
      <c r="V165" s="32">
        <v>2094278</v>
      </c>
      <c r="W165" s="32">
        <v>9967651</v>
      </c>
      <c r="X165" s="32">
        <v>53634671</v>
      </c>
      <c r="Y165" s="32">
        <v>40312220</v>
      </c>
      <c r="AA165" s="5">
        <v>7.2074054122713296E-2</v>
      </c>
      <c r="AB165" s="5">
        <v>8.1586190178495596E-2</v>
      </c>
      <c r="AC165" s="5">
        <v>6.0390665561353703E-2</v>
      </c>
      <c r="AE165" s="32">
        <v>46409123</v>
      </c>
      <c r="AF165" s="32">
        <v>53740620</v>
      </c>
      <c r="AG165" s="32">
        <v>232344681</v>
      </c>
      <c r="AH165" s="32">
        <v>210876843</v>
      </c>
      <c r="AJ165" s="5">
        <v>0.312223843295651</v>
      </c>
      <c r="AK165" s="5">
        <v>0.317913966498163</v>
      </c>
      <c r="AL165" s="5">
        <v>0.27911569135583703</v>
      </c>
      <c r="AN165" s="32">
        <v>-1049364</v>
      </c>
      <c r="AO165" s="32">
        <v>3081848</v>
      </c>
      <c r="AP165" s="32">
        <v>24689371</v>
      </c>
      <c r="AQ165" s="32">
        <v>11242667</v>
      </c>
      <c r="AS165" s="6">
        <v>3.62180209232974E-2</v>
      </c>
      <c r="AT165" s="6">
        <v>4.1633862806556898E-2</v>
      </c>
      <c r="AU165" s="6">
        <v>2.5369053703434501E-2</v>
      </c>
      <c r="AW165" s="35">
        <v>26.115974437037899</v>
      </c>
      <c r="AX165" s="35">
        <v>30.485896497266399</v>
      </c>
      <c r="AY165" s="35">
        <v>15.4384275685443</v>
      </c>
      <c r="BA165" s="6">
        <v>3.8944918028573701E-2</v>
      </c>
      <c r="BB165" s="6">
        <v>4.55892884732748E-2</v>
      </c>
      <c r="BC165" s="6">
        <v>2.8655899444929699E-2</v>
      </c>
      <c r="BE165" s="6">
        <v>3.2222662703607102E-2</v>
      </c>
      <c r="BF165" s="6">
        <v>3.7904903063972602E-2</v>
      </c>
      <c r="BG165" s="6">
        <v>3.0019071393398902E-2</v>
      </c>
      <c r="BI165" s="6">
        <v>1.51066243734385E-2</v>
      </c>
      <c r="BJ165" s="6">
        <v>1.9266873971082499E-2</v>
      </c>
      <c r="BK165" s="6">
        <v>1.2320414454425201E-2</v>
      </c>
      <c r="BM165" s="8">
        <v>0.41710242548651899</v>
      </c>
      <c r="BN165" s="8">
        <v>0.462769310178828</v>
      </c>
      <c r="BO165" s="8">
        <v>0.48564737961669402</v>
      </c>
    </row>
    <row r="166" spans="2:67" x14ac:dyDescent="0.25">
      <c r="B166" s="17" t="s">
        <v>514</v>
      </c>
      <c r="C166" s="17" t="s">
        <v>275</v>
      </c>
      <c r="D166" s="2" t="s">
        <v>293</v>
      </c>
      <c r="E166" s="2" t="s">
        <v>657</v>
      </c>
      <c r="F166" s="24">
        <v>43921</v>
      </c>
      <c r="H166" s="32">
        <v>347411</v>
      </c>
      <c r="I166" s="32">
        <v>410763</v>
      </c>
      <c r="J166" s="32">
        <v>2299477</v>
      </c>
      <c r="K166" s="32">
        <v>2415440</v>
      </c>
      <c r="L166" s="33"/>
      <c r="M166" s="32">
        <v>210443</v>
      </c>
      <c r="N166" s="32">
        <v>280747</v>
      </c>
      <c r="O166" s="32">
        <v>1556994</v>
      </c>
      <c r="P166" s="32">
        <v>1749317</v>
      </c>
      <c r="R166" s="5">
        <v>0.67710788148804602</v>
      </c>
      <c r="S166" s="5">
        <v>0.68870747735025395</v>
      </c>
      <c r="T166" s="5">
        <v>0.72868450696696496</v>
      </c>
      <c r="V166" s="32">
        <v>-273320</v>
      </c>
      <c r="W166" s="32">
        <v>-217160</v>
      </c>
      <c r="X166" s="32">
        <v>-506537</v>
      </c>
      <c r="Y166" s="32">
        <v>-325953</v>
      </c>
      <c r="AA166" s="5">
        <v>-0.220283568828891</v>
      </c>
      <c r="AB166" s="5">
        <v>-0.19060922309669001</v>
      </c>
      <c r="AC166" s="5">
        <v>-0.15615768351519399</v>
      </c>
      <c r="AE166" s="32">
        <v>-208153</v>
      </c>
      <c r="AF166" s="32">
        <v>-180872</v>
      </c>
      <c r="AG166" s="32">
        <v>-319631</v>
      </c>
      <c r="AH166" s="32">
        <v>-185038</v>
      </c>
      <c r="AJ166" s="5">
        <v>-0.13900160775694501</v>
      </c>
      <c r="AK166" s="5">
        <v>-0.123728801364778</v>
      </c>
      <c r="AL166" s="5">
        <v>-9.8139657351275694E-2</v>
      </c>
      <c r="AN166" s="32">
        <v>-287851</v>
      </c>
      <c r="AO166" s="32">
        <v>-281865</v>
      </c>
      <c r="AP166" s="32">
        <v>-671287</v>
      </c>
      <c r="AQ166" s="32">
        <v>-524736</v>
      </c>
      <c r="AS166" s="6">
        <v>-0.29236561183293802</v>
      </c>
      <c r="AT166" s="6">
        <v>-0.28197512388753199</v>
      </c>
      <c r="AU166" s="6">
        <v>-0.244515273178113</v>
      </c>
      <c r="AW166" s="35">
        <v>-159830.238095284</v>
      </c>
      <c r="AX166" s="35">
        <v>-158405</v>
      </c>
      <c r="AY166" s="35">
        <v>-138857.142857075</v>
      </c>
      <c r="BA166" s="6">
        <v>-0.36820670331071598</v>
      </c>
      <c r="BB166" s="6">
        <v>-0.31560348611034</v>
      </c>
      <c r="BC166" s="6">
        <v>-0.213485039201914</v>
      </c>
      <c r="BE166" s="6">
        <v>-4.4392121350683697E-2</v>
      </c>
      <c r="BF166" s="6">
        <v>-3.9034146649573803E-2</v>
      </c>
      <c r="BG166" s="6">
        <v>-3.2234774215612598E-2</v>
      </c>
      <c r="BI166" s="6">
        <v>-7.6203499506736994E-2</v>
      </c>
      <c r="BJ166" s="6">
        <v>-7.4877186215744601E-2</v>
      </c>
      <c r="BK166" s="6">
        <v>-6.5011248443042902E-2</v>
      </c>
      <c r="BM166" s="8">
        <v>0.26064453691742501</v>
      </c>
      <c r="BN166" s="8">
        <v>0.26554536153207697</v>
      </c>
      <c r="BO166" s="8">
        <v>0.26587806805673603</v>
      </c>
    </row>
    <row r="167" spans="2:67" x14ac:dyDescent="0.25">
      <c r="B167" s="17" t="s">
        <v>515</v>
      </c>
      <c r="C167" s="17" t="s">
        <v>276</v>
      </c>
      <c r="D167" s="2" t="s">
        <v>294</v>
      </c>
      <c r="E167" s="2" t="s">
        <v>663</v>
      </c>
      <c r="F167" s="24">
        <v>43921</v>
      </c>
      <c r="H167" s="32"/>
      <c r="I167" s="32">
        <v>6110</v>
      </c>
      <c r="J167" s="32"/>
      <c r="K167" s="32">
        <v>18382</v>
      </c>
      <c r="L167" s="33"/>
      <c r="M167" s="32"/>
      <c r="N167" s="32">
        <v>3425</v>
      </c>
      <c r="O167" s="32"/>
      <c r="P167" s="32">
        <v>7617</v>
      </c>
      <c r="R167" s="5"/>
      <c r="S167" s="5"/>
      <c r="T167" s="5">
        <v>0.39383368965878601</v>
      </c>
      <c r="V167" s="32">
        <v>-763</v>
      </c>
      <c r="W167" s="32">
        <v>-2691</v>
      </c>
      <c r="X167" s="32">
        <v>-97785</v>
      </c>
      <c r="Y167" s="32">
        <v>-11002</v>
      </c>
      <c r="AA167" s="5"/>
      <c r="AB167" s="5"/>
      <c r="AC167" s="5">
        <v>-0.54861032969551204</v>
      </c>
      <c r="AE167" s="32">
        <v>-763</v>
      </c>
      <c r="AF167" s="32">
        <v>-6</v>
      </c>
      <c r="AG167" s="32">
        <v>-100470</v>
      </c>
      <c r="AH167" s="32">
        <v>-16397</v>
      </c>
      <c r="AJ167" s="5"/>
      <c r="AK167" s="5"/>
      <c r="AL167" s="5">
        <v>-1.1547766400361399</v>
      </c>
      <c r="AN167" s="32">
        <v>-904</v>
      </c>
      <c r="AO167" s="32">
        <v>-2691</v>
      </c>
      <c r="AP167" s="32">
        <v>-106169</v>
      </c>
      <c r="AQ167" s="32">
        <v>-6448</v>
      </c>
      <c r="AS167" s="6"/>
      <c r="AT167" s="6"/>
      <c r="AU167" s="6">
        <v>-0.292393383594172</v>
      </c>
      <c r="AW167" s="35">
        <v>-11796.555555552201</v>
      </c>
      <c r="AX167" s="35">
        <v>-11995.111111104499</v>
      </c>
      <c r="AY167" s="35">
        <v>-577.44444444403098</v>
      </c>
      <c r="BA167" s="6">
        <v>-0.33054426523507602</v>
      </c>
      <c r="BB167" s="6">
        <v>-0.33423738049285001</v>
      </c>
      <c r="BC167" s="6">
        <v>-1.3691863260519299E-2</v>
      </c>
      <c r="BE167" s="6">
        <v>-0.22258477925672199</v>
      </c>
      <c r="BF167" s="6">
        <v>-0.22575594702735499</v>
      </c>
      <c r="BG167" s="6">
        <v>-1.8785178186899398E-2</v>
      </c>
      <c r="BI167" s="6">
        <v>-0.39531956881983199</v>
      </c>
      <c r="BJ167" s="6">
        <v>-0.39957065659924401</v>
      </c>
      <c r="BK167" s="6">
        <v>-1.3766850948741201E-2</v>
      </c>
      <c r="BM167" s="8"/>
      <c r="BN167" s="8"/>
      <c r="BO167" s="8">
        <v>4.7083318984562098E-2</v>
      </c>
    </row>
    <row r="168" spans="2:67" x14ac:dyDescent="0.25">
      <c r="B168" s="17" t="s">
        <v>516</v>
      </c>
      <c r="C168" s="17" t="s">
        <v>277</v>
      </c>
      <c r="D168" s="2" t="s">
        <v>295</v>
      </c>
      <c r="E168" s="2" t="s">
        <v>663</v>
      </c>
      <c r="F168" s="24">
        <v>43921</v>
      </c>
      <c r="H168" s="32">
        <v>1830641</v>
      </c>
      <c r="I168" s="32">
        <v>1971427</v>
      </c>
      <c r="J168" s="32">
        <v>7361065</v>
      </c>
      <c r="K168" s="32">
        <v>7714346</v>
      </c>
      <c r="L168" s="33"/>
      <c r="M168" s="32">
        <v>303521</v>
      </c>
      <c r="N168" s="32">
        <v>282164</v>
      </c>
      <c r="O168" s="32">
        <v>1616444</v>
      </c>
      <c r="P168" s="32">
        <v>1842832</v>
      </c>
      <c r="R168" s="5">
        <v>0.21959376802114999</v>
      </c>
      <c r="S168" s="5">
        <v>0.212625790621678</v>
      </c>
      <c r="T168" s="5">
        <v>0.255025239432289</v>
      </c>
      <c r="V168" s="32">
        <v>-51244</v>
      </c>
      <c r="W168" s="32">
        <v>-82285</v>
      </c>
      <c r="X168" s="32">
        <v>203770</v>
      </c>
      <c r="Y168" s="32">
        <v>391821</v>
      </c>
      <c r="AA168" s="5">
        <v>2.7682135669238099E-2</v>
      </c>
      <c r="AB168" s="5">
        <v>2.3024850800174999E-2</v>
      </c>
      <c r="AC168" s="5">
        <v>6.0891565288693501E-2</v>
      </c>
      <c r="AE168" s="32">
        <v>188668</v>
      </c>
      <c r="AF168" s="32">
        <v>157535</v>
      </c>
      <c r="AG168" s="32">
        <v>1124216</v>
      </c>
      <c r="AH168" s="32">
        <v>1037726</v>
      </c>
      <c r="AJ168" s="5">
        <v>0.15272463970904901</v>
      </c>
      <c r="AK168" s="5">
        <v>0.14570843915731499</v>
      </c>
      <c r="AL168" s="5">
        <v>0.13073597352675301</v>
      </c>
      <c r="AN168" s="32">
        <v>-168671</v>
      </c>
      <c r="AO168" s="32">
        <v>-13980</v>
      </c>
      <c r="AP168" s="32">
        <v>-65655</v>
      </c>
      <c r="AQ168" s="32">
        <v>439217</v>
      </c>
      <c r="AS168" s="6">
        <v>-8.8496705300076407E-3</v>
      </c>
      <c r="AT168" s="6">
        <v>1.19535831890062E-2</v>
      </c>
      <c r="AU168" s="6">
        <v>5.7003255227318701E-2</v>
      </c>
      <c r="AW168" s="35">
        <v>-10258.59375</v>
      </c>
      <c r="AX168" s="35">
        <v>13911.875</v>
      </c>
      <c r="AY168" s="35">
        <v>68913.28125</v>
      </c>
      <c r="BA168" s="6">
        <v>-2.3312897552909802E-3</v>
      </c>
      <c r="BB168" s="6">
        <v>3.1990241324729102E-3</v>
      </c>
      <c r="BC168" s="6">
        <v>1.5855211702728401E-2</v>
      </c>
      <c r="BE168" s="6">
        <v>5.33407398519557E-3</v>
      </c>
      <c r="BF168" s="6">
        <v>4.6913943304707599E-3</v>
      </c>
      <c r="BG168" s="6">
        <v>1.30973453077058E-2</v>
      </c>
      <c r="BI168" s="6">
        <v>-2.0641109835992199E-3</v>
      </c>
      <c r="BJ168" s="6">
        <v>2.8140731271741998E-3</v>
      </c>
      <c r="BK168" s="6">
        <v>1.44000398483331E-2</v>
      </c>
      <c r="BM168" s="8">
        <v>0.233241562677449</v>
      </c>
      <c r="BN168" s="8">
        <v>0.235416701643544</v>
      </c>
      <c r="BO168" s="8">
        <v>0.25261785122484098</v>
      </c>
    </row>
    <row r="169" spans="2:67" x14ac:dyDescent="0.25">
      <c r="B169" s="17" t="s">
        <v>517</v>
      </c>
      <c r="C169" s="17" t="s">
        <v>278</v>
      </c>
      <c r="D169" s="2" t="s">
        <v>296</v>
      </c>
      <c r="E169" s="2" t="s">
        <v>660</v>
      </c>
      <c r="F169" s="24">
        <v>43921</v>
      </c>
      <c r="H169" s="32">
        <v>151113342</v>
      </c>
      <c r="I169" s="32">
        <v>130686431</v>
      </c>
      <c r="J169" s="32">
        <v>677407358</v>
      </c>
      <c r="K169" s="32">
        <v>620373316</v>
      </c>
      <c r="L169" s="33"/>
      <c r="M169" s="32">
        <v>58369968</v>
      </c>
      <c r="N169" s="32">
        <v>43161103</v>
      </c>
      <c r="O169" s="32">
        <v>256605759</v>
      </c>
      <c r="P169" s="32">
        <v>208346364</v>
      </c>
      <c r="R169" s="5">
        <v>0.37880568607593901</v>
      </c>
      <c r="S169" s="5">
        <v>0.36743390933843301</v>
      </c>
      <c r="T169" s="5">
        <v>0.333132518815692</v>
      </c>
      <c r="V169" s="32">
        <v>16455371</v>
      </c>
      <c r="W169" s="32">
        <v>9405697</v>
      </c>
      <c r="X169" s="32">
        <v>84126690</v>
      </c>
      <c r="Y169" s="32">
        <v>59742220</v>
      </c>
      <c r="AA169" s="5">
        <v>0.124189217915118</v>
      </c>
      <c r="AB169" s="5">
        <v>0.11732010648411199</v>
      </c>
      <c r="AC169" s="5">
        <v>9.7711305413977198E-2</v>
      </c>
      <c r="AE169" s="32">
        <v>22327233</v>
      </c>
      <c r="AF169" s="32">
        <v>14586939</v>
      </c>
      <c r="AG169" s="32">
        <v>113384125</v>
      </c>
      <c r="AH169" s="32">
        <v>84655070</v>
      </c>
      <c r="AJ169" s="5">
        <v>0.167379529703758</v>
      </c>
      <c r="AK169" s="5">
        <v>0.16080209309497201</v>
      </c>
      <c r="AL169" s="5">
        <v>0.138275986211811</v>
      </c>
      <c r="AN169" s="32">
        <v>7862714</v>
      </c>
      <c r="AO169" s="32">
        <v>5328276</v>
      </c>
      <c r="AP169" s="32">
        <v>55034203</v>
      </c>
      <c r="AQ169" s="32">
        <v>47977324</v>
      </c>
      <c r="AS169" s="6">
        <v>8.23502436772105E-2</v>
      </c>
      <c r="AT169" s="6">
        <v>8.1296140918566406E-2</v>
      </c>
      <c r="AU169" s="6">
        <v>8.1581134826992599E-2</v>
      </c>
      <c r="AW169" s="35">
        <v>73.673041884670994</v>
      </c>
      <c r="AX169" s="35">
        <v>70.280247099814005</v>
      </c>
      <c r="AY169" s="35">
        <v>65.743942061206297</v>
      </c>
      <c r="BA169" s="6">
        <v>9.6653735680592906E-2</v>
      </c>
      <c r="BB169" s="6">
        <v>9.1597561082162396E-2</v>
      </c>
      <c r="BC169" s="6">
        <v>8.9196966301387903E-2</v>
      </c>
      <c r="BE169" s="6">
        <v>6.3109991512683303E-2</v>
      </c>
      <c r="BF169" s="6">
        <v>5.9306820166821102E-2</v>
      </c>
      <c r="BG169" s="6">
        <v>5.00198143711168E-2</v>
      </c>
      <c r="BI169" s="6">
        <v>4.3293497834747501E-2</v>
      </c>
      <c r="BJ169" s="6">
        <v>4.25978987284907E-2</v>
      </c>
      <c r="BK169" s="6">
        <v>4.3712028535737801E-2</v>
      </c>
      <c r="BM169" s="8">
        <v>0.52572397969379403</v>
      </c>
      <c r="BN169" s="8">
        <v>0.52398426600848302</v>
      </c>
      <c r="BO169" s="8">
        <v>0.53581049869535502</v>
      </c>
    </row>
    <row r="170" spans="2:67" x14ac:dyDescent="0.25">
      <c r="B170" s="17" t="s">
        <v>518</v>
      </c>
      <c r="C170" s="17" t="s">
        <v>279</v>
      </c>
      <c r="D170" s="2" t="s">
        <v>297</v>
      </c>
      <c r="E170" s="2" t="s">
        <v>660</v>
      </c>
      <c r="F170" s="24">
        <v>43921</v>
      </c>
      <c r="H170" s="32">
        <v>49512007</v>
      </c>
      <c r="I170" s="32">
        <v>44680258</v>
      </c>
      <c r="J170" s="32">
        <v>217153507</v>
      </c>
      <c r="K170" s="32">
        <v>209268379</v>
      </c>
      <c r="L170" s="33"/>
      <c r="M170" s="32">
        <v>21741257</v>
      </c>
      <c r="N170" s="32">
        <v>15244653</v>
      </c>
      <c r="O170" s="32">
        <v>90054577</v>
      </c>
      <c r="P170" s="32">
        <v>75105780</v>
      </c>
      <c r="R170" s="5">
        <v>0.41470468630257501</v>
      </c>
      <c r="S170" s="5">
        <v>0.39354408981511402</v>
      </c>
      <c r="T170" s="5">
        <v>0.35467559114505998</v>
      </c>
      <c r="V170" s="32">
        <v>9141838</v>
      </c>
      <c r="W170" s="32">
        <v>3104562</v>
      </c>
      <c r="X170" s="32">
        <v>40087155</v>
      </c>
      <c r="Y170" s="32">
        <v>22898176</v>
      </c>
      <c r="AA170" s="5">
        <v>0.18460284410684799</v>
      </c>
      <c r="AB170" s="5">
        <v>0.16036924016050799</v>
      </c>
      <c r="AC170" s="5">
        <v>0.106604160762508</v>
      </c>
      <c r="AE170" s="32">
        <v>11933775</v>
      </c>
      <c r="AF170" s="32">
        <v>5329405</v>
      </c>
      <c r="AG170" s="32">
        <v>50628770</v>
      </c>
      <c r="AH170" s="32">
        <v>31226110</v>
      </c>
      <c r="AJ170" s="5">
        <v>0.23314737440552599</v>
      </c>
      <c r="AK170" s="5">
        <v>0.20734756727091699</v>
      </c>
      <c r="AL170" s="5">
        <v>0.14502685473125901</v>
      </c>
      <c r="AN170" s="32">
        <v>4353998</v>
      </c>
      <c r="AO170" s="32">
        <v>1884387</v>
      </c>
      <c r="AP170" s="32">
        <v>24687712</v>
      </c>
      <c r="AQ170" s="32">
        <v>15027334</v>
      </c>
      <c r="AS170" s="6">
        <v>0.113687834661687</v>
      </c>
      <c r="AT170" s="6">
        <v>0.104643542938284</v>
      </c>
      <c r="AU170" s="6">
        <v>7.1824080693186299E-2</v>
      </c>
      <c r="AW170" s="35">
        <v>0.61766073001035704</v>
      </c>
      <c r="AX170" s="35">
        <v>0.55587364609164103</v>
      </c>
      <c r="AY170" s="35">
        <v>0.37110659449263</v>
      </c>
      <c r="BA170" s="6">
        <v>0.10363030669090199</v>
      </c>
      <c r="BB170" s="6">
        <v>9.44209224151564E-2</v>
      </c>
      <c r="BC170" s="6">
        <v>6.5963169920360096E-2</v>
      </c>
      <c r="BE170" s="6">
        <v>0.102594556994009</v>
      </c>
      <c r="BF170" s="6">
        <v>8.6773975232499606E-2</v>
      </c>
      <c r="BG170" s="6">
        <v>6.0963091325757002E-2</v>
      </c>
      <c r="BI170" s="6">
        <v>6.1499082994632803E-2</v>
      </c>
      <c r="BJ170" s="6">
        <v>5.83317130809883E-2</v>
      </c>
      <c r="BK170" s="6">
        <v>4.3376557061346799E-2</v>
      </c>
      <c r="BM170" s="8">
        <v>0.54094691114187299</v>
      </c>
      <c r="BN170" s="8">
        <v>0.55743251272906502</v>
      </c>
      <c r="BO170" s="8">
        <v>0.60392777244942397</v>
      </c>
    </row>
    <row r="171" spans="2:67" x14ac:dyDescent="0.25">
      <c r="B171" s="17" t="s">
        <v>519</v>
      </c>
      <c r="C171" s="17" t="s">
        <v>280</v>
      </c>
      <c r="D171" s="2" t="s">
        <v>298</v>
      </c>
      <c r="E171" s="2" t="s">
        <v>660</v>
      </c>
      <c r="F171" s="24">
        <v>43921</v>
      </c>
      <c r="H171" s="32">
        <v>6022920</v>
      </c>
      <c r="I171" s="32">
        <v>5459202</v>
      </c>
      <c r="J171" s="32">
        <v>22799970</v>
      </c>
      <c r="K171" s="32">
        <v>21590550</v>
      </c>
      <c r="L171" s="33"/>
      <c r="M171" s="32">
        <v>2478830</v>
      </c>
      <c r="N171" s="32">
        <v>1970428</v>
      </c>
      <c r="O171" s="32">
        <v>8280574</v>
      </c>
      <c r="P171" s="32">
        <v>7163708</v>
      </c>
      <c r="R171" s="5">
        <v>0.36318354804883701</v>
      </c>
      <c r="S171" s="5">
        <v>0.34952706957992602</v>
      </c>
      <c r="T171" s="5">
        <v>0.32413014933816198</v>
      </c>
      <c r="V171" s="32">
        <v>763605</v>
      </c>
      <c r="W171" s="32">
        <v>477731</v>
      </c>
      <c r="X171" s="32">
        <v>2070263</v>
      </c>
      <c r="Y171" s="32">
        <v>1640254</v>
      </c>
      <c r="AA171" s="5">
        <v>9.0801128247112506E-2</v>
      </c>
      <c r="AB171" s="5">
        <v>8.0246841958869497E-2</v>
      </c>
      <c r="AC171" s="5">
        <v>6.8544866912270699E-2</v>
      </c>
      <c r="AE171" s="32">
        <v>1190257</v>
      </c>
      <c r="AF171" s="32">
        <v>874843</v>
      </c>
      <c r="AG171" s="32">
        <v>3861420</v>
      </c>
      <c r="AH171" s="32">
        <v>3168759</v>
      </c>
      <c r="AJ171" s="5">
        <v>0.16936074915895</v>
      </c>
      <c r="AK171" s="5">
        <v>0.159469590468652</v>
      </c>
      <c r="AL171" s="5">
        <v>0.13727671341810499</v>
      </c>
      <c r="AN171" s="32">
        <v>402753</v>
      </c>
      <c r="AO171" s="32">
        <v>267741</v>
      </c>
      <c r="AP171" s="32">
        <v>989201</v>
      </c>
      <c r="AQ171" s="32">
        <v>908893</v>
      </c>
      <c r="AS171" s="6">
        <v>4.3381197431444897E-2</v>
      </c>
      <c r="AT171" s="6">
        <v>3.8411239448068998E-2</v>
      </c>
      <c r="AU171" s="6">
        <v>3.8063796059868801E-2</v>
      </c>
      <c r="AW171" s="35">
        <v>1.5543001108380801</v>
      </c>
      <c r="AX171" s="35">
        <v>1.3421600436886401</v>
      </c>
      <c r="AY171" s="35">
        <v>1.28523299547851</v>
      </c>
      <c r="BA171" s="6">
        <v>3.2489845260461198E-2</v>
      </c>
      <c r="BB171" s="6">
        <v>2.8254621269807101E-2</v>
      </c>
      <c r="BC171" s="6">
        <v>2.69283168443872E-2</v>
      </c>
      <c r="BE171" s="6">
        <v>3.2176593396070499E-2</v>
      </c>
      <c r="BF171" s="6">
        <v>2.79716125717459E-2</v>
      </c>
      <c r="BG171" s="6">
        <v>2.46831160619695E-2</v>
      </c>
      <c r="BI171" s="6">
        <v>1.74260834831148E-2</v>
      </c>
      <c r="BJ171" s="6">
        <v>1.6121264421181E-2</v>
      </c>
      <c r="BK171" s="6">
        <v>1.6324439371292101E-2</v>
      </c>
      <c r="BM171" s="8">
        <v>0.401696691536927</v>
      </c>
      <c r="BN171" s="8">
        <v>0.41970175013420902</v>
      </c>
      <c r="BO171" s="8">
        <v>0.42887050323634002</v>
      </c>
    </row>
    <row r="172" spans="2:67" x14ac:dyDescent="0.25">
      <c r="B172" s="17" t="s">
        <v>520</v>
      </c>
      <c r="C172" s="17" t="s">
        <v>591</v>
      </c>
      <c r="D172" s="2" t="s">
        <v>299</v>
      </c>
      <c r="E172" s="2" t="s">
        <v>660</v>
      </c>
      <c r="F172" s="24"/>
      <c r="H172" s="32"/>
      <c r="I172" s="32"/>
      <c r="J172" s="32"/>
      <c r="K172" s="32"/>
      <c r="L172" s="33"/>
      <c r="M172" s="32"/>
      <c r="N172" s="32"/>
      <c r="O172" s="32"/>
      <c r="P172" s="32"/>
      <c r="R172" s="5"/>
      <c r="S172" s="5"/>
      <c r="T172" s="5"/>
      <c r="V172" s="32"/>
      <c r="W172" s="32"/>
      <c r="X172" s="32"/>
      <c r="Y172" s="32"/>
      <c r="AA172" s="5"/>
      <c r="AB172" s="5"/>
      <c r="AC172" s="5"/>
      <c r="AE172" s="32"/>
      <c r="AF172" s="32"/>
      <c r="AG172" s="32"/>
      <c r="AH172" s="32"/>
      <c r="AJ172" s="5"/>
      <c r="AK172" s="5"/>
      <c r="AL172" s="5"/>
      <c r="AN172" s="32"/>
      <c r="AO172" s="32"/>
      <c r="AP172" s="32"/>
      <c r="AQ172" s="32"/>
      <c r="AS172" s="6"/>
      <c r="AT172" s="6"/>
      <c r="AU172" s="6"/>
      <c r="AW172" s="35"/>
      <c r="AX172" s="35"/>
      <c r="AY172" s="35"/>
      <c r="BA172" s="6"/>
      <c r="BB172" s="6"/>
      <c r="BC172" s="6"/>
      <c r="BE172" s="6"/>
      <c r="BF172" s="6"/>
      <c r="BG172" s="6"/>
      <c r="BI172" s="6"/>
      <c r="BJ172" s="6"/>
      <c r="BK172" s="6"/>
      <c r="BM172" s="8"/>
      <c r="BN172" s="8"/>
      <c r="BO172" s="8"/>
    </row>
    <row r="173" spans="2:67" x14ac:dyDescent="0.25">
      <c r="B173" s="17" t="s">
        <v>521</v>
      </c>
      <c r="C173" s="17" t="s">
        <v>281</v>
      </c>
      <c r="D173" s="2" t="s">
        <v>299</v>
      </c>
      <c r="E173" s="2" t="s">
        <v>660</v>
      </c>
      <c r="F173" s="24"/>
      <c r="H173" s="32"/>
      <c r="I173" s="32"/>
      <c r="J173" s="32"/>
      <c r="K173" s="32"/>
      <c r="L173" s="33"/>
      <c r="M173" s="32"/>
      <c r="N173" s="32"/>
      <c r="O173" s="32"/>
      <c r="P173" s="32"/>
      <c r="R173" s="5"/>
      <c r="S173" s="5"/>
      <c r="T173" s="5"/>
      <c r="V173" s="32"/>
      <c r="W173" s="32"/>
      <c r="X173" s="32"/>
      <c r="Y173" s="32"/>
      <c r="AA173" s="5"/>
      <c r="AB173" s="5"/>
      <c r="AC173" s="5"/>
      <c r="AE173" s="32"/>
      <c r="AF173" s="32"/>
      <c r="AG173" s="32"/>
      <c r="AH173" s="32"/>
      <c r="AJ173" s="5"/>
      <c r="AK173" s="5"/>
      <c r="AL173" s="5"/>
      <c r="AN173" s="32"/>
      <c r="AO173" s="32"/>
      <c r="AP173" s="32"/>
      <c r="AQ173" s="32"/>
      <c r="AS173" s="6"/>
      <c r="AT173" s="6"/>
      <c r="AU173" s="6"/>
      <c r="AW173" s="35"/>
      <c r="AX173" s="35"/>
      <c r="AY173" s="35"/>
      <c r="BA173" s="6"/>
      <c r="BB173" s="6"/>
      <c r="BC173" s="6"/>
      <c r="BE173" s="6"/>
      <c r="BF173" s="6"/>
      <c r="BG173" s="6"/>
      <c r="BI173" s="6"/>
      <c r="BJ173" s="6"/>
      <c r="BK173" s="6"/>
      <c r="BM173" s="8"/>
      <c r="BN173" s="8"/>
      <c r="BO173" s="8"/>
    </row>
    <row r="174" spans="2:67" x14ac:dyDescent="0.25">
      <c r="B174" s="17" t="s">
        <v>522</v>
      </c>
      <c r="C174" s="17" t="s">
        <v>282</v>
      </c>
      <c r="D174" s="2" t="s">
        <v>300</v>
      </c>
      <c r="E174" s="2" t="s">
        <v>660</v>
      </c>
      <c r="F174" s="24">
        <v>43921</v>
      </c>
      <c r="H174" s="32">
        <v>112881801</v>
      </c>
      <c r="I174" s="32">
        <v>102611055</v>
      </c>
      <c r="J174" s="32">
        <v>451339301</v>
      </c>
      <c r="K174" s="32">
        <v>445601930</v>
      </c>
      <c r="L174" s="33"/>
      <c r="M174" s="32">
        <v>29227960</v>
      </c>
      <c r="N174" s="32">
        <v>26212725</v>
      </c>
      <c r="O174" s="32">
        <v>117534650</v>
      </c>
      <c r="P174" s="32">
        <v>115402413</v>
      </c>
      <c r="R174" s="5">
        <v>0.260413063386222</v>
      </c>
      <c r="S174" s="5">
        <v>0.25964085106912499</v>
      </c>
      <c r="T174" s="5">
        <v>0.261264336089371</v>
      </c>
      <c r="V174" s="32">
        <v>7512137</v>
      </c>
      <c r="W174" s="32">
        <v>5327631</v>
      </c>
      <c r="X174" s="32">
        <v>29630002</v>
      </c>
      <c r="Y174" s="32">
        <v>26823629</v>
      </c>
      <c r="AA174" s="5">
        <v>6.5649062544107406E-2</v>
      </c>
      <c r="AB174" s="5">
        <v>6.2225011710470401E-2</v>
      </c>
      <c r="AC174" s="5">
        <v>5.8828321572291301E-2</v>
      </c>
      <c r="AE174" s="32">
        <v>11564292</v>
      </c>
      <c r="AF174" s="32">
        <v>9350350</v>
      </c>
      <c r="AG174" s="32">
        <v>45790522</v>
      </c>
      <c r="AH174" s="32">
        <v>41048214</v>
      </c>
      <c r="AJ174" s="5">
        <v>0.101454763408692</v>
      </c>
      <c r="AK174" s="5">
        <v>9.8797748118668094E-2</v>
      </c>
      <c r="AL174" s="5">
        <v>8.9781139915576194E-2</v>
      </c>
      <c r="AN174" s="32">
        <v>3912413</v>
      </c>
      <c r="AO174" s="32">
        <v>3886824</v>
      </c>
      <c r="AP174" s="32">
        <v>16534252</v>
      </c>
      <c r="AQ174" s="32">
        <v>17041007</v>
      </c>
      <c r="AS174" s="6">
        <v>3.6640250391137698E-2</v>
      </c>
      <c r="AT174" s="6">
        <v>3.7432704763996301E-2</v>
      </c>
      <c r="AU174" s="6">
        <v>3.8198314941000698E-2</v>
      </c>
      <c r="AW174" s="35">
        <v>52.462044222862502</v>
      </c>
      <c r="AX174" s="35">
        <v>52.380852086120299</v>
      </c>
      <c r="AY174" s="35">
        <v>53.216697355033801</v>
      </c>
      <c r="BA174" s="6">
        <v>7.5590788402987497E-2</v>
      </c>
      <c r="BB174" s="6">
        <v>7.7671728728237202E-2</v>
      </c>
      <c r="BC174" s="6">
        <v>8.5217556791176305E-2</v>
      </c>
      <c r="BE174" s="6">
        <v>5.2161370831963698E-2</v>
      </c>
      <c r="BF174" s="6">
        <v>5.1160714927391403E-2</v>
      </c>
      <c r="BG174" s="6">
        <v>5.13434039046115E-2</v>
      </c>
      <c r="BI174" s="6">
        <v>3.07859796635967E-2</v>
      </c>
      <c r="BJ174" s="6">
        <v>3.3648697144999497E-2</v>
      </c>
      <c r="BK174" s="6">
        <v>3.5801327601366201E-2</v>
      </c>
      <c r="BM174" s="8">
        <v>0.84022296067723801</v>
      </c>
      <c r="BN174" s="8">
        <v>0.89891172324132596</v>
      </c>
      <c r="BO174" s="8">
        <v>0.93724887227745102</v>
      </c>
    </row>
    <row r="175" spans="2:67" x14ac:dyDescent="0.25">
      <c r="B175" s="17" t="s">
        <v>523</v>
      </c>
      <c r="C175" s="17" t="s">
        <v>283</v>
      </c>
      <c r="D175" s="2" t="s">
        <v>301</v>
      </c>
      <c r="E175" s="2" t="s">
        <v>662</v>
      </c>
      <c r="F175" s="24">
        <v>43921</v>
      </c>
      <c r="H175" s="32">
        <v>8119325</v>
      </c>
      <c r="I175" s="32">
        <v>9346342</v>
      </c>
      <c r="J175" s="32">
        <v>37287835</v>
      </c>
      <c r="K175" s="32">
        <v>39434870</v>
      </c>
      <c r="L175" s="33"/>
      <c r="M175" s="32">
        <v>4513773</v>
      </c>
      <c r="N175" s="32">
        <v>4879420</v>
      </c>
      <c r="O175" s="32">
        <v>18747354</v>
      </c>
      <c r="P175" s="32">
        <v>22088718</v>
      </c>
      <c r="R175" s="5">
        <v>0.50277400122547999</v>
      </c>
      <c r="S175" s="5">
        <v>0.496250147864921</v>
      </c>
      <c r="T175" s="5">
        <v>0.563476226986386</v>
      </c>
      <c r="V175" s="32">
        <v>2898452</v>
      </c>
      <c r="W175" s="32">
        <v>3327670</v>
      </c>
      <c r="X175" s="32">
        <v>11149118</v>
      </c>
      <c r="Y175" s="32">
        <v>15067358</v>
      </c>
      <c r="AA175" s="5">
        <v>0.29900148399610799</v>
      </c>
      <c r="AB175" s="5">
        <v>0.30062003094295497</v>
      </c>
      <c r="AC175" s="5">
        <v>0.39117204913171</v>
      </c>
      <c r="AE175" s="32">
        <v>1990012</v>
      </c>
      <c r="AF175" s="32">
        <v>4233710</v>
      </c>
      <c r="AG175" s="32">
        <v>12918862</v>
      </c>
      <c r="AH175" s="32">
        <v>18634516</v>
      </c>
      <c r="AJ175" s="5">
        <v>0.34646318296552597</v>
      </c>
      <c r="AK175" s="5">
        <v>0.39368085849098899</v>
      </c>
      <c r="AL175" s="5">
        <v>0.48077609018539103</v>
      </c>
      <c r="AN175" s="32">
        <v>2818599</v>
      </c>
      <c r="AO175" s="32">
        <v>3450259</v>
      </c>
      <c r="AP175" s="32">
        <v>11343025</v>
      </c>
      <c r="AQ175" s="32">
        <v>15295324</v>
      </c>
      <c r="AS175" s="6">
        <v>0.30420175909908698</v>
      </c>
      <c r="AT175" s="6">
        <v>0.310910840316792</v>
      </c>
      <c r="AU175" s="6">
        <v>0.39427691353077499</v>
      </c>
      <c r="AW175" s="35">
        <v>51.426138243987197</v>
      </c>
      <c r="AX175" s="35">
        <v>54.289909987710402</v>
      </c>
      <c r="AY175" s="35">
        <v>70.556605905876495</v>
      </c>
      <c r="BA175" s="6">
        <v>0.217979282885499</v>
      </c>
      <c r="BB175" s="6">
        <v>0.24485382445360299</v>
      </c>
      <c r="BC175" s="6">
        <v>0.33759502834815103</v>
      </c>
      <c r="BE175" s="6">
        <v>9.8182527028984598E-2</v>
      </c>
      <c r="BF175" s="6">
        <v>0.105614019036584</v>
      </c>
      <c r="BG175" s="6">
        <v>0.13994717249894201</v>
      </c>
      <c r="BI175" s="6">
        <v>0.101053852248006</v>
      </c>
      <c r="BJ175" s="6">
        <v>0.10400773132612801</v>
      </c>
      <c r="BK175" s="6">
        <v>0.13586760026461001</v>
      </c>
      <c r="BM175" s="8">
        <v>0.3321935170502</v>
      </c>
      <c r="BN175" s="8">
        <v>0.33452590852084502</v>
      </c>
      <c r="BO175" s="8">
        <v>0.34459943152114603</v>
      </c>
    </row>
    <row r="176" spans="2:67" x14ac:dyDescent="0.25">
      <c r="B176" s="17"/>
      <c r="C176" s="17"/>
      <c r="D176" s="2"/>
      <c r="E176" s="2"/>
      <c r="F176" s="24"/>
      <c r="H176" s="32"/>
      <c r="I176" s="32"/>
      <c r="J176" s="32"/>
      <c r="K176" s="32"/>
      <c r="L176" s="33"/>
      <c r="M176" s="32"/>
      <c r="N176" s="32"/>
      <c r="O176" s="32"/>
      <c r="P176" s="32"/>
      <c r="R176" s="5"/>
      <c r="S176" s="5"/>
      <c r="T176" s="5"/>
      <c r="V176" s="32"/>
      <c r="W176" s="32"/>
      <c r="X176" s="32"/>
      <c r="Y176" s="32"/>
      <c r="AA176" s="5"/>
      <c r="AB176" s="5"/>
      <c r="AC176" s="5"/>
      <c r="AE176" s="32"/>
      <c r="AF176" s="32"/>
      <c r="AG176" s="32"/>
      <c r="AH176" s="32"/>
      <c r="AJ176" s="5"/>
      <c r="AK176" s="5"/>
      <c r="AL176" s="5"/>
      <c r="AN176" s="32"/>
      <c r="AO176" s="32"/>
      <c r="AP176" s="32"/>
      <c r="AQ176" s="32"/>
      <c r="AS176" s="6"/>
      <c r="AT176" s="6"/>
      <c r="AU176" s="6"/>
      <c r="AW176" s="35"/>
      <c r="AX176" s="35"/>
      <c r="AY176" s="35"/>
      <c r="BA176" s="6"/>
      <c r="BB176" s="6"/>
      <c r="BC176" s="6"/>
      <c r="BE176" s="6"/>
      <c r="BF176" s="6"/>
      <c r="BG176" s="6"/>
      <c r="BI176" s="6"/>
      <c r="BJ176" s="6"/>
      <c r="BK176" s="6"/>
      <c r="BM176" s="8"/>
      <c r="BN176" s="8"/>
      <c r="BO176" s="8"/>
    </row>
    <row r="177" spans="2:67" x14ac:dyDescent="0.25">
      <c r="B177" s="17"/>
      <c r="C177" s="17"/>
      <c r="D177" s="2"/>
      <c r="E177" s="2"/>
      <c r="F177" s="24"/>
      <c r="H177" s="32"/>
      <c r="I177" s="32"/>
      <c r="J177" s="32"/>
      <c r="K177" s="32"/>
      <c r="L177" s="33"/>
      <c r="M177" s="32"/>
      <c r="N177" s="32"/>
      <c r="O177" s="32"/>
      <c r="P177" s="32"/>
      <c r="R177" s="5"/>
      <c r="S177" s="5"/>
      <c r="T177" s="5"/>
      <c r="V177" s="32"/>
      <c r="W177" s="32"/>
      <c r="X177" s="32"/>
      <c r="Y177" s="32"/>
      <c r="AA177" s="5"/>
      <c r="AB177" s="5"/>
      <c r="AC177" s="5"/>
      <c r="AE177" s="32"/>
      <c r="AF177" s="32"/>
      <c r="AG177" s="32"/>
      <c r="AH177" s="32"/>
      <c r="AJ177" s="5"/>
      <c r="AK177" s="5"/>
      <c r="AL177" s="5"/>
      <c r="AN177" s="32"/>
      <c r="AO177" s="32"/>
      <c r="AP177" s="32"/>
      <c r="AQ177" s="32"/>
      <c r="AS177" s="6"/>
      <c r="AT177" s="6"/>
      <c r="AU177" s="6"/>
      <c r="AW177" s="35"/>
      <c r="AX177" s="35"/>
      <c r="AY177" s="35"/>
      <c r="BA177" s="6"/>
      <c r="BB177" s="6"/>
      <c r="BC177" s="6"/>
      <c r="BE177" s="6"/>
      <c r="BF177" s="6"/>
      <c r="BG177" s="6"/>
      <c r="BI177" s="6"/>
      <c r="BJ177" s="6"/>
      <c r="BK177" s="6"/>
      <c r="BM177" s="8"/>
      <c r="BN177" s="8"/>
      <c r="BO177" s="8"/>
    </row>
    <row r="178" spans="2:67" x14ac:dyDescent="0.25">
      <c r="B178" s="17"/>
      <c r="C178" s="17"/>
      <c r="D178" s="2"/>
      <c r="E178" s="2"/>
      <c r="F178" s="24"/>
      <c r="H178" s="32"/>
      <c r="I178" s="32"/>
      <c r="J178" s="32"/>
      <c r="K178" s="32"/>
      <c r="L178" s="33"/>
      <c r="M178" s="32"/>
      <c r="N178" s="32"/>
      <c r="O178" s="32"/>
      <c r="P178" s="32"/>
      <c r="R178" s="5"/>
      <c r="S178" s="5"/>
      <c r="T178" s="5"/>
      <c r="V178" s="32"/>
      <c r="W178" s="32"/>
      <c r="X178" s="32"/>
      <c r="Y178" s="32"/>
      <c r="AA178" s="5"/>
      <c r="AB178" s="5"/>
      <c r="AC178" s="5"/>
      <c r="AE178" s="32"/>
      <c r="AF178" s="32"/>
      <c r="AG178" s="32"/>
      <c r="AH178" s="32"/>
      <c r="AJ178" s="5"/>
      <c r="AK178" s="5"/>
      <c r="AL178" s="5"/>
      <c r="AN178" s="32"/>
      <c r="AO178" s="32"/>
      <c r="AP178" s="32"/>
      <c r="AQ178" s="32"/>
      <c r="AS178" s="6"/>
      <c r="AT178" s="6"/>
      <c r="AU178" s="6"/>
      <c r="AW178" s="35"/>
      <c r="AX178" s="35"/>
      <c r="AY178" s="35"/>
      <c r="BA178" s="6"/>
      <c r="BB178" s="6"/>
      <c r="BC178" s="6"/>
      <c r="BE178" s="6"/>
      <c r="BF178" s="6"/>
      <c r="BG178" s="6"/>
      <c r="BI178" s="6"/>
      <c r="BJ178" s="6"/>
      <c r="BK178" s="6"/>
      <c r="BM178" s="8"/>
      <c r="BN178" s="8"/>
      <c r="BO178" s="8"/>
    </row>
    <row r="179" spans="2:67" x14ac:dyDescent="0.25">
      <c r="B179" s="17"/>
      <c r="C179" s="17"/>
      <c r="D179" s="2"/>
      <c r="E179" s="2"/>
      <c r="F179" s="24"/>
      <c r="H179" s="32"/>
      <c r="I179" s="32"/>
      <c r="J179" s="32"/>
      <c r="K179" s="32"/>
      <c r="L179" s="33"/>
      <c r="M179" s="32"/>
      <c r="N179" s="32"/>
      <c r="O179" s="32"/>
      <c r="P179" s="32"/>
      <c r="R179" s="5"/>
      <c r="S179" s="5"/>
      <c r="T179" s="5"/>
      <c r="V179" s="32"/>
      <c r="W179" s="32"/>
      <c r="X179" s="32"/>
      <c r="Y179" s="32"/>
      <c r="AA179" s="5"/>
      <c r="AB179" s="5"/>
      <c r="AC179" s="5"/>
      <c r="AE179" s="32"/>
      <c r="AF179" s="32"/>
      <c r="AG179" s="32"/>
      <c r="AH179" s="32"/>
      <c r="AJ179" s="5"/>
      <c r="AK179" s="5"/>
      <c r="AL179" s="5"/>
      <c r="AN179" s="32"/>
      <c r="AO179" s="32"/>
      <c r="AP179" s="32"/>
      <c r="AQ179" s="32"/>
      <c r="AS179" s="6"/>
      <c r="AT179" s="6"/>
      <c r="AU179" s="6"/>
      <c r="AW179" s="35"/>
      <c r="AX179" s="35"/>
      <c r="AY179" s="35"/>
      <c r="BA179" s="6"/>
      <c r="BB179" s="6"/>
      <c r="BC179" s="6"/>
      <c r="BE179" s="6"/>
      <c r="BF179" s="6"/>
      <c r="BG179" s="6"/>
      <c r="BI179" s="6"/>
      <c r="BJ179" s="6"/>
      <c r="BK179" s="6"/>
      <c r="BM179" s="8"/>
      <c r="BN179" s="8"/>
      <c r="BO179" s="8"/>
    </row>
    <row r="180" spans="2:67" x14ac:dyDescent="0.25">
      <c r="B180" s="17"/>
      <c r="C180" s="17"/>
      <c r="D180" s="2"/>
      <c r="E180" s="2"/>
      <c r="F180" s="24"/>
      <c r="H180" s="32"/>
      <c r="I180" s="32"/>
      <c r="J180" s="32"/>
      <c r="K180" s="32"/>
      <c r="L180" s="33"/>
      <c r="M180" s="32"/>
      <c r="N180" s="32"/>
      <c r="O180" s="32"/>
      <c r="P180" s="32"/>
      <c r="R180" s="5"/>
      <c r="S180" s="5"/>
      <c r="T180" s="5"/>
      <c r="V180" s="32"/>
      <c r="W180" s="32"/>
      <c r="X180" s="32"/>
      <c r="Y180" s="32"/>
      <c r="AA180" s="5"/>
      <c r="AB180" s="5"/>
      <c r="AC180" s="5"/>
      <c r="AE180" s="32"/>
      <c r="AF180" s="32"/>
      <c r="AG180" s="32"/>
      <c r="AH180" s="32"/>
      <c r="AJ180" s="5"/>
      <c r="AK180" s="5"/>
      <c r="AL180" s="5"/>
      <c r="AN180" s="32"/>
      <c r="AO180" s="32"/>
      <c r="AP180" s="32"/>
      <c r="AQ180" s="32"/>
      <c r="AS180" s="6"/>
      <c r="AT180" s="6"/>
      <c r="AU180" s="6"/>
      <c r="AW180" s="35"/>
      <c r="AX180" s="35"/>
      <c r="AY180" s="35"/>
      <c r="BA180" s="6"/>
      <c r="BB180" s="6"/>
      <c r="BC180" s="6"/>
      <c r="BE180" s="6"/>
      <c r="BF180" s="6"/>
      <c r="BG180" s="6"/>
      <c r="BI180" s="6"/>
      <c r="BJ180" s="6"/>
      <c r="BK180" s="6"/>
      <c r="BM180" s="8"/>
      <c r="BN180" s="8"/>
      <c r="BO180" s="8"/>
    </row>
    <row r="181" spans="2:67" x14ac:dyDescent="0.25">
      <c r="B181" s="17"/>
      <c r="C181" s="17"/>
      <c r="D181" s="2"/>
      <c r="E181" s="2"/>
      <c r="F181" s="24"/>
      <c r="H181" s="32"/>
      <c r="I181" s="32"/>
      <c r="J181" s="32"/>
      <c r="K181" s="32"/>
      <c r="L181" s="33"/>
      <c r="M181" s="32"/>
      <c r="N181" s="32"/>
      <c r="O181" s="32"/>
      <c r="P181" s="32"/>
      <c r="R181" s="5"/>
      <c r="S181" s="5"/>
      <c r="T181" s="5"/>
      <c r="V181" s="32"/>
      <c r="W181" s="32"/>
      <c r="X181" s="32"/>
      <c r="Y181" s="32"/>
      <c r="AA181" s="5"/>
      <c r="AB181" s="5"/>
      <c r="AC181" s="5"/>
      <c r="AE181" s="32"/>
      <c r="AF181" s="32"/>
      <c r="AG181" s="32"/>
      <c r="AH181" s="32"/>
      <c r="AJ181" s="5"/>
      <c r="AK181" s="5"/>
      <c r="AL181" s="5"/>
      <c r="AN181" s="32"/>
      <c r="AO181" s="32"/>
      <c r="AP181" s="32"/>
      <c r="AQ181" s="32"/>
      <c r="AS181" s="6"/>
      <c r="AT181" s="6"/>
      <c r="AU181" s="6"/>
      <c r="AW181" s="35"/>
      <c r="AX181" s="35"/>
      <c r="AY181" s="35"/>
      <c r="BA181" s="6"/>
      <c r="BB181" s="6"/>
      <c r="BC181" s="6"/>
      <c r="BE181" s="6"/>
      <c r="BF181" s="6"/>
      <c r="BG181" s="6"/>
      <c r="BI181" s="6"/>
      <c r="BJ181" s="6"/>
      <c r="BK181" s="6"/>
      <c r="BM181" s="8"/>
      <c r="BN181" s="8"/>
      <c r="BO181" s="8"/>
    </row>
    <row r="182" spans="2:67" x14ac:dyDescent="0.25">
      <c r="B182" s="17"/>
      <c r="C182" s="17"/>
      <c r="D182" s="2"/>
      <c r="E182" s="2"/>
      <c r="F182" s="24"/>
      <c r="H182" s="32"/>
      <c r="I182" s="32"/>
      <c r="J182" s="32"/>
      <c r="K182" s="32"/>
      <c r="L182" s="33"/>
      <c r="M182" s="32"/>
      <c r="N182" s="32"/>
      <c r="O182" s="32"/>
      <c r="P182" s="32"/>
      <c r="R182" s="5"/>
      <c r="S182" s="5"/>
      <c r="T182" s="5"/>
      <c r="V182" s="32"/>
      <c r="W182" s="32"/>
      <c r="X182" s="32"/>
      <c r="Y182" s="32"/>
      <c r="AA182" s="5"/>
      <c r="AB182" s="5"/>
      <c r="AC182" s="5"/>
      <c r="AE182" s="32"/>
      <c r="AF182" s="32"/>
      <c r="AG182" s="32"/>
      <c r="AH182" s="32"/>
      <c r="AJ182" s="5"/>
      <c r="AK182" s="5"/>
      <c r="AL182" s="5"/>
      <c r="AN182" s="32"/>
      <c r="AO182" s="32"/>
      <c r="AP182" s="32"/>
      <c r="AQ182" s="32"/>
      <c r="AS182" s="6"/>
      <c r="AT182" s="6"/>
      <c r="AU182" s="6"/>
      <c r="AW182" s="35"/>
      <c r="AX182" s="35"/>
      <c r="AY182" s="35"/>
      <c r="BA182" s="6"/>
      <c r="BB182" s="6"/>
      <c r="BC182" s="6"/>
      <c r="BE182" s="6"/>
      <c r="BF182" s="6"/>
      <c r="BG182" s="6"/>
      <c r="BI182" s="6"/>
      <c r="BJ182" s="6"/>
      <c r="BK182" s="6"/>
      <c r="BM182" s="8"/>
      <c r="BN182" s="8"/>
      <c r="BO182" s="8"/>
    </row>
    <row r="183" spans="2:67" x14ac:dyDescent="0.25">
      <c r="B183" s="17"/>
      <c r="C183" s="17"/>
      <c r="D183" s="2"/>
      <c r="E183" s="2"/>
      <c r="F183" s="24"/>
      <c r="H183" s="32"/>
      <c r="I183" s="32"/>
      <c r="J183" s="32"/>
      <c r="K183" s="32"/>
      <c r="L183" s="33"/>
      <c r="M183" s="32"/>
      <c r="N183" s="32"/>
      <c r="O183" s="32"/>
      <c r="P183" s="32"/>
      <c r="R183" s="5"/>
      <c r="S183" s="5"/>
      <c r="T183" s="5"/>
      <c r="V183" s="32"/>
      <c r="W183" s="32"/>
      <c r="X183" s="32"/>
      <c r="Y183" s="32"/>
      <c r="AA183" s="5"/>
      <c r="AB183" s="5"/>
      <c r="AC183" s="5"/>
      <c r="AE183" s="32"/>
      <c r="AF183" s="32"/>
      <c r="AG183" s="32"/>
      <c r="AH183" s="32"/>
      <c r="AJ183" s="5"/>
      <c r="AK183" s="5"/>
      <c r="AL183" s="5"/>
      <c r="AN183" s="32"/>
      <c r="AO183" s="32"/>
      <c r="AP183" s="32"/>
      <c r="AQ183" s="32"/>
      <c r="AS183" s="6"/>
      <c r="AT183" s="6"/>
      <c r="AU183" s="6"/>
      <c r="AW183" s="35"/>
      <c r="AX183" s="35"/>
      <c r="AY183" s="35"/>
      <c r="BA183" s="6"/>
      <c r="BB183" s="6"/>
      <c r="BC183" s="6"/>
      <c r="BE183" s="6"/>
      <c r="BF183" s="6"/>
      <c r="BG183" s="6"/>
      <c r="BI183" s="6"/>
      <c r="BJ183" s="6"/>
      <c r="BK183" s="6"/>
      <c r="BM183" s="8"/>
      <c r="BN183" s="8"/>
      <c r="BO183" s="8"/>
    </row>
    <row r="184" spans="2:67" x14ac:dyDescent="0.25">
      <c r="B184" s="17"/>
      <c r="C184" s="17"/>
      <c r="D184" s="2"/>
      <c r="E184" s="2"/>
      <c r="F184" s="24"/>
      <c r="H184" s="32"/>
      <c r="I184" s="32"/>
      <c r="J184" s="32"/>
      <c r="K184" s="32"/>
      <c r="L184" s="33"/>
      <c r="M184" s="32"/>
      <c r="N184" s="32"/>
      <c r="O184" s="32"/>
      <c r="P184" s="32"/>
      <c r="R184" s="5"/>
      <c r="S184" s="5"/>
      <c r="T184" s="5"/>
      <c r="V184" s="32"/>
      <c r="W184" s="32"/>
      <c r="X184" s="32"/>
      <c r="Y184" s="32"/>
      <c r="AA184" s="5"/>
      <c r="AB184" s="5"/>
      <c r="AC184" s="5"/>
      <c r="AE184" s="32"/>
      <c r="AF184" s="32"/>
      <c r="AG184" s="32"/>
      <c r="AH184" s="32"/>
      <c r="AJ184" s="5"/>
      <c r="AK184" s="5"/>
      <c r="AL184" s="5"/>
      <c r="AN184" s="32"/>
      <c r="AO184" s="32"/>
      <c r="AP184" s="32"/>
      <c r="AQ184" s="32"/>
      <c r="AS184" s="6"/>
      <c r="AT184" s="6"/>
      <c r="AU184" s="6"/>
      <c r="AW184" s="35"/>
      <c r="AX184" s="35"/>
      <c r="AY184" s="35"/>
      <c r="BA184" s="6"/>
      <c r="BB184" s="6"/>
      <c r="BC184" s="6"/>
      <c r="BE184" s="6"/>
      <c r="BF184" s="6"/>
      <c r="BG184" s="6"/>
      <c r="BI184" s="6"/>
      <c r="BJ184" s="6"/>
      <c r="BK184" s="6"/>
      <c r="BM184" s="8"/>
      <c r="BN184" s="8"/>
      <c r="BO184" s="8"/>
    </row>
    <row r="185" spans="2:67" x14ac:dyDescent="0.25">
      <c r="B185" s="17"/>
      <c r="C185" s="17"/>
      <c r="D185" s="2"/>
      <c r="E185" s="2"/>
      <c r="F185" s="24"/>
      <c r="H185" s="32"/>
      <c r="I185" s="32"/>
      <c r="J185" s="32"/>
      <c r="K185" s="32"/>
      <c r="L185" s="33"/>
      <c r="M185" s="32"/>
      <c r="N185" s="32"/>
      <c r="O185" s="32"/>
      <c r="P185" s="32"/>
      <c r="R185" s="5"/>
      <c r="S185" s="5"/>
      <c r="T185" s="5"/>
      <c r="V185" s="32"/>
      <c r="W185" s="32"/>
      <c r="X185" s="32"/>
      <c r="Y185" s="32"/>
      <c r="AA185" s="5"/>
      <c r="AB185" s="5"/>
      <c r="AC185" s="5"/>
      <c r="AE185" s="32"/>
      <c r="AF185" s="32"/>
      <c r="AG185" s="32"/>
      <c r="AH185" s="32"/>
      <c r="AJ185" s="5"/>
      <c r="AK185" s="5"/>
      <c r="AL185" s="5"/>
      <c r="AN185" s="32"/>
      <c r="AO185" s="32"/>
      <c r="AP185" s="32"/>
      <c r="AQ185" s="32"/>
      <c r="AS185" s="6"/>
      <c r="AT185" s="6"/>
      <c r="AU185" s="6"/>
      <c r="AW185" s="35"/>
      <c r="AX185" s="35"/>
      <c r="AY185" s="35"/>
      <c r="BA185" s="6"/>
      <c r="BB185" s="6"/>
      <c r="BC185" s="6"/>
      <c r="BE185" s="6"/>
      <c r="BF185" s="6"/>
      <c r="BG185" s="6"/>
      <c r="BI185" s="6"/>
      <c r="BJ185" s="6"/>
      <c r="BK185" s="6"/>
      <c r="BM185" s="8"/>
      <c r="BN185" s="8"/>
      <c r="BO185" s="8"/>
    </row>
    <row r="186" spans="2:67" x14ac:dyDescent="0.25">
      <c r="B186" s="17"/>
      <c r="C186" s="17"/>
      <c r="D186" s="2"/>
      <c r="E186" s="2"/>
      <c r="F186" s="24"/>
      <c r="H186" s="32"/>
      <c r="I186" s="32"/>
      <c r="J186" s="32"/>
      <c r="K186" s="32"/>
      <c r="L186" s="33"/>
      <c r="M186" s="32"/>
      <c r="N186" s="32"/>
      <c r="O186" s="32"/>
      <c r="P186" s="32"/>
      <c r="R186" s="5"/>
      <c r="S186" s="5"/>
      <c r="T186" s="5"/>
      <c r="V186" s="32"/>
      <c r="W186" s="32"/>
      <c r="X186" s="32"/>
      <c r="Y186" s="32"/>
      <c r="AA186" s="5"/>
      <c r="AB186" s="5"/>
      <c r="AC186" s="5"/>
      <c r="AE186" s="32"/>
      <c r="AF186" s="32"/>
      <c r="AG186" s="32"/>
      <c r="AH186" s="32"/>
      <c r="AJ186" s="5"/>
      <c r="AK186" s="5"/>
      <c r="AL186" s="5"/>
      <c r="AN186" s="32"/>
      <c r="AO186" s="32"/>
      <c r="AP186" s="32"/>
      <c r="AQ186" s="32"/>
      <c r="AS186" s="6"/>
      <c r="AT186" s="6"/>
      <c r="AU186" s="6"/>
      <c r="AW186" s="35"/>
      <c r="AX186" s="35"/>
      <c r="AY186" s="35"/>
      <c r="BA186" s="6"/>
      <c r="BB186" s="6"/>
      <c r="BC186" s="6"/>
      <c r="BE186" s="6"/>
      <c r="BF186" s="6"/>
      <c r="BG186" s="6"/>
      <c r="BI186" s="6"/>
      <c r="BJ186" s="6"/>
      <c r="BK186" s="6"/>
      <c r="BM186" s="8"/>
      <c r="BN186" s="8"/>
      <c r="BO186" s="8"/>
    </row>
    <row r="187" spans="2:67" x14ac:dyDescent="0.25">
      <c r="B187" s="17"/>
      <c r="C187" s="17"/>
      <c r="D187" s="2"/>
      <c r="E187" s="2"/>
      <c r="F187" s="24"/>
      <c r="H187" s="32"/>
      <c r="I187" s="32"/>
      <c r="J187" s="32"/>
      <c r="K187" s="32"/>
      <c r="L187" s="33"/>
      <c r="M187" s="32"/>
      <c r="N187" s="32"/>
      <c r="O187" s="32"/>
      <c r="P187" s="32"/>
      <c r="R187" s="5"/>
      <c r="S187" s="5"/>
      <c r="T187" s="5"/>
      <c r="V187" s="32"/>
      <c r="W187" s="32"/>
      <c r="X187" s="32"/>
      <c r="Y187" s="32"/>
      <c r="AA187" s="5"/>
      <c r="AB187" s="5"/>
      <c r="AC187" s="5"/>
      <c r="AE187" s="32"/>
      <c r="AF187" s="32"/>
      <c r="AG187" s="32"/>
      <c r="AH187" s="32"/>
      <c r="AJ187" s="5"/>
      <c r="AK187" s="5"/>
      <c r="AL187" s="5"/>
      <c r="AN187" s="32"/>
      <c r="AO187" s="32"/>
      <c r="AP187" s="32"/>
      <c r="AQ187" s="32"/>
      <c r="AS187" s="6"/>
      <c r="AT187" s="6"/>
      <c r="AU187" s="6"/>
      <c r="AW187" s="35"/>
      <c r="AX187" s="35"/>
      <c r="AY187" s="35"/>
      <c r="BA187" s="6"/>
      <c r="BB187" s="6"/>
      <c r="BC187" s="6"/>
      <c r="BE187" s="6"/>
      <c r="BF187" s="6"/>
      <c r="BG187" s="6"/>
      <c r="BI187" s="6"/>
      <c r="BJ187" s="6"/>
      <c r="BK187" s="6"/>
      <c r="BM187" s="8"/>
      <c r="BN187" s="8"/>
      <c r="BO187" s="8"/>
    </row>
    <row r="188" spans="2:67" x14ac:dyDescent="0.25">
      <c r="B188" s="17"/>
      <c r="C188" s="17"/>
      <c r="D188" s="2"/>
      <c r="E188" s="2"/>
      <c r="F188" s="24"/>
      <c r="H188" s="32"/>
      <c r="I188" s="32"/>
      <c r="J188" s="32"/>
      <c r="K188" s="32"/>
      <c r="L188" s="33"/>
      <c r="M188" s="32"/>
      <c r="N188" s="32"/>
      <c r="O188" s="32"/>
      <c r="P188" s="32"/>
      <c r="R188" s="5"/>
      <c r="S188" s="5"/>
      <c r="T188" s="5"/>
      <c r="V188" s="32"/>
      <c r="W188" s="32"/>
      <c r="X188" s="32"/>
      <c r="Y188" s="32"/>
      <c r="AA188" s="5"/>
      <c r="AB188" s="5"/>
      <c r="AC188" s="5"/>
      <c r="AE188" s="32"/>
      <c r="AF188" s="32"/>
      <c r="AG188" s="32"/>
      <c r="AH188" s="32"/>
      <c r="AJ188" s="5"/>
      <c r="AK188" s="5"/>
      <c r="AL188" s="5"/>
      <c r="AN188" s="32"/>
      <c r="AO188" s="32"/>
      <c r="AP188" s="32"/>
      <c r="AQ188" s="32"/>
      <c r="AS188" s="6"/>
      <c r="AT188" s="6"/>
      <c r="AU188" s="6"/>
      <c r="AW188" s="35"/>
      <c r="AX188" s="35"/>
      <c r="AY188" s="35"/>
      <c r="BA188" s="6"/>
      <c r="BB188" s="6"/>
      <c r="BC188" s="6"/>
      <c r="BE188" s="6"/>
      <c r="BF188" s="6"/>
      <c r="BG188" s="6"/>
      <c r="BI188" s="6"/>
      <c r="BJ188" s="6"/>
      <c r="BK188" s="6"/>
      <c r="BM188" s="8"/>
      <c r="BN188" s="8"/>
      <c r="BO188" s="8"/>
    </row>
    <row r="189" spans="2:67" x14ac:dyDescent="0.25">
      <c r="B189" s="17"/>
      <c r="C189" s="17"/>
      <c r="D189" s="2"/>
      <c r="E189" s="2"/>
      <c r="F189" s="24"/>
      <c r="H189" s="32"/>
      <c r="I189" s="32"/>
      <c r="J189" s="32"/>
      <c r="K189" s="32"/>
      <c r="L189" s="33"/>
      <c r="M189" s="32"/>
      <c r="N189" s="32"/>
      <c r="O189" s="32"/>
      <c r="P189" s="32"/>
      <c r="R189" s="5"/>
      <c r="S189" s="5"/>
      <c r="T189" s="5"/>
      <c r="V189" s="32"/>
      <c r="W189" s="32"/>
      <c r="X189" s="32"/>
      <c r="Y189" s="32"/>
      <c r="AA189" s="5"/>
      <c r="AB189" s="5"/>
      <c r="AC189" s="5"/>
      <c r="AE189" s="32"/>
      <c r="AF189" s="32"/>
      <c r="AG189" s="32"/>
      <c r="AH189" s="32"/>
      <c r="AJ189" s="5"/>
      <c r="AK189" s="5"/>
      <c r="AL189" s="5"/>
      <c r="AN189" s="32"/>
      <c r="AO189" s="32"/>
      <c r="AP189" s="32"/>
      <c r="AQ189" s="32"/>
      <c r="AS189" s="6"/>
      <c r="AT189" s="6"/>
      <c r="AU189" s="6"/>
      <c r="AW189" s="35"/>
      <c r="AX189" s="35"/>
      <c r="AY189" s="35"/>
      <c r="BA189" s="6"/>
      <c r="BB189" s="6"/>
      <c r="BC189" s="6"/>
      <c r="BE189" s="6"/>
      <c r="BF189" s="6"/>
      <c r="BG189" s="6"/>
      <c r="BI189" s="6"/>
      <c r="BJ189" s="6"/>
      <c r="BK189" s="6"/>
      <c r="BM189" s="8"/>
      <c r="BN189" s="8"/>
      <c r="BO189" s="8"/>
    </row>
    <row r="190" spans="2:67" x14ac:dyDescent="0.25">
      <c r="B190" s="17"/>
      <c r="C190" s="17"/>
      <c r="D190" s="2"/>
      <c r="E190" s="2"/>
      <c r="F190" s="24"/>
      <c r="H190" s="32"/>
      <c r="I190" s="32"/>
      <c r="J190" s="32"/>
      <c r="K190" s="32"/>
      <c r="L190" s="33"/>
      <c r="M190" s="32"/>
      <c r="N190" s="32"/>
      <c r="O190" s="32"/>
      <c r="P190" s="32"/>
      <c r="R190" s="5"/>
      <c r="S190" s="5"/>
      <c r="T190" s="5"/>
      <c r="V190" s="32"/>
      <c r="W190" s="32"/>
      <c r="X190" s="32"/>
      <c r="Y190" s="32"/>
      <c r="AA190" s="5"/>
      <c r="AB190" s="5"/>
      <c r="AC190" s="5"/>
      <c r="AE190" s="32"/>
      <c r="AF190" s="32"/>
      <c r="AG190" s="32"/>
      <c r="AH190" s="32"/>
      <c r="AJ190" s="5"/>
      <c r="AK190" s="5"/>
      <c r="AL190" s="5"/>
      <c r="AN190" s="32"/>
      <c r="AO190" s="32"/>
      <c r="AP190" s="32"/>
      <c r="AQ190" s="32"/>
      <c r="AS190" s="6"/>
      <c r="AT190" s="6"/>
      <c r="AU190" s="6"/>
      <c r="AW190" s="35"/>
      <c r="AX190" s="35"/>
      <c r="AY190" s="35"/>
      <c r="BA190" s="6"/>
      <c r="BB190" s="6"/>
      <c r="BC190" s="6"/>
      <c r="BE190" s="6"/>
      <c r="BF190" s="6"/>
      <c r="BG190" s="6"/>
      <c r="BI190" s="6"/>
      <c r="BJ190" s="6"/>
      <c r="BK190" s="6"/>
      <c r="BM190" s="8"/>
      <c r="BN190" s="8"/>
      <c r="BO190" s="8"/>
    </row>
    <row r="191" spans="2:67" x14ac:dyDescent="0.25">
      <c r="B191" s="17"/>
      <c r="C191" s="17"/>
      <c r="D191" s="2"/>
      <c r="E191" s="2"/>
      <c r="F191" s="24"/>
      <c r="H191" s="32"/>
      <c r="I191" s="32"/>
      <c r="J191" s="32"/>
      <c r="K191" s="32"/>
      <c r="L191" s="33"/>
      <c r="M191" s="32"/>
      <c r="N191" s="32"/>
      <c r="O191" s="32"/>
      <c r="P191" s="32"/>
      <c r="R191" s="5"/>
      <c r="S191" s="5"/>
      <c r="T191" s="5"/>
      <c r="V191" s="32"/>
      <c r="W191" s="32"/>
      <c r="X191" s="32"/>
      <c r="Y191" s="32"/>
      <c r="AA191" s="5"/>
      <c r="AB191" s="5"/>
      <c r="AC191" s="5"/>
      <c r="AE191" s="32"/>
      <c r="AF191" s="32"/>
      <c r="AG191" s="32"/>
      <c r="AH191" s="32"/>
      <c r="AJ191" s="5"/>
      <c r="AK191" s="5"/>
      <c r="AL191" s="5"/>
      <c r="AN191" s="32"/>
      <c r="AO191" s="32"/>
      <c r="AP191" s="32"/>
      <c r="AQ191" s="32"/>
      <c r="AS191" s="6"/>
      <c r="AT191" s="6"/>
      <c r="AU191" s="6"/>
      <c r="AW191" s="35"/>
      <c r="AX191" s="35"/>
      <c r="AY191" s="35"/>
      <c r="BA191" s="6"/>
      <c r="BB191" s="6"/>
      <c r="BC191" s="6"/>
      <c r="BE191" s="6"/>
      <c r="BF191" s="6"/>
      <c r="BG191" s="6"/>
      <c r="BI191" s="6"/>
      <c r="BJ191" s="6"/>
      <c r="BK191" s="6"/>
      <c r="BM191" s="8"/>
      <c r="BN191" s="8"/>
      <c r="BO191" s="8"/>
    </row>
    <row r="192" spans="2:67" x14ac:dyDescent="0.25">
      <c r="B192" s="17"/>
      <c r="C192" s="17"/>
      <c r="D192" s="2"/>
      <c r="E192" s="2"/>
      <c r="F192" s="24"/>
      <c r="H192" s="32"/>
      <c r="I192" s="32"/>
      <c r="J192" s="32"/>
      <c r="K192" s="32"/>
      <c r="L192" s="33"/>
      <c r="M192" s="32"/>
      <c r="N192" s="32"/>
      <c r="O192" s="32"/>
      <c r="P192" s="32"/>
      <c r="R192" s="5"/>
      <c r="S192" s="5"/>
      <c r="T192" s="5"/>
      <c r="V192" s="32"/>
      <c r="W192" s="32"/>
      <c r="X192" s="32"/>
      <c r="Y192" s="32"/>
      <c r="AA192" s="5"/>
      <c r="AB192" s="5"/>
      <c r="AC192" s="5"/>
      <c r="AE192" s="32"/>
      <c r="AF192" s="32"/>
      <c r="AG192" s="32"/>
      <c r="AH192" s="32"/>
      <c r="AJ192" s="5"/>
      <c r="AK192" s="5"/>
      <c r="AL192" s="5"/>
      <c r="AN192" s="32"/>
      <c r="AO192" s="32"/>
      <c r="AP192" s="32"/>
      <c r="AQ192" s="32"/>
      <c r="AS192" s="6"/>
      <c r="AT192" s="6"/>
      <c r="AU192" s="6"/>
      <c r="AW192" s="35"/>
      <c r="AX192" s="35"/>
      <c r="AY192" s="35"/>
      <c r="BA192" s="6"/>
      <c r="BB192" s="6"/>
      <c r="BC192" s="6"/>
      <c r="BE192" s="6"/>
      <c r="BF192" s="6"/>
      <c r="BG192" s="6"/>
      <c r="BI192" s="6"/>
      <c r="BJ192" s="6"/>
      <c r="BK192" s="6"/>
      <c r="BM192" s="8"/>
      <c r="BN192" s="8"/>
      <c r="BO192" s="8"/>
    </row>
    <row r="193" spans="2:67" x14ac:dyDescent="0.25">
      <c r="B193" s="17"/>
      <c r="C193" s="17"/>
      <c r="D193" s="2"/>
      <c r="E193" s="2"/>
      <c r="F193" s="24"/>
      <c r="H193" s="32"/>
      <c r="I193" s="32"/>
      <c r="J193" s="32"/>
      <c r="K193" s="32"/>
      <c r="L193" s="33"/>
      <c r="M193" s="32"/>
      <c r="N193" s="32"/>
      <c r="O193" s="32"/>
      <c r="P193" s="32"/>
      <c r="R193" s="5"/>
      <c r="S193" s="5"/>
      <c r="T193" s="5"/>
      <c r="V193" s="32"/>
      <c r="W193" s="32"/>
      <c r="X193" s="32"/>
      <c r="Y193" s="32"/>
      <c r="AA193" s="5"/>
      <c r="AB193" s="5"/>
      <c r="AC193" s="5"/>
      <c r="AE193" s="32"/>
      <c r="AF193" s="32"/>
      <c r="AG193" s="32"/>
      <c r="AH193" s="32"/>
      <c r="AJ193" s="5"/>
      <c r="AK193" s="5"/>
      <c r="AL193" s="5"/>
      <c r="AN193" s="32"/>
      <c r="AO193" s="32"/>
      <c r="AP193" s="32"/>
      <c r="AQ193" s="32"/>
      <c r="AS193" s="6"/>
      <c r="AT193" s="6"/>
      <c r="AU193" s="6"/>
      <c r="AW193" s="35"/>
      <c r="AX193" s="35"/>
      <c r="AY193" s="35"/>
      <c r="BA193" s="6"/>
      <c r="BB193" s="6"/>
      <c r="BC193" s="6"/>
      <c r="BE193" s="6"/>
      <c r="BF193" s="6"/>
      <c r="BG193" s="6"/>
      <c r="BI193" s="6"/>
      <c r="BJ193" s="6"/>
      <c r="BK193" s="6"/>
      <c r="BM193" s="8"/>
      <c r="BN193" s="8"/>
      <c r="BO193" s="8"/>
    </row>
    <row r="194" spans="2:67" x14ac:dyDescent="0.25">
      <c r="B194" s="17"/>
      <c r="C194" s="17"/>
      <c r="D194" s="2"/>
      <c r="E194" s="2"/>
      <c r="F194" s="24"/>
      <c r="H194" s="32"/>
      <c r="I194" s="32"/>
      <c r="J194" s="32"/>
      <c r="K194" s="32"/>
      <c r="L194" s="33"/>
      <c r="M194" s="32"/>
      <c r="N194" s="32"/>
      <c r="O194" s="32"/>
      <c r="P194" s="32"/>
      <c r="R194" s="5"/>
      <c r="S194" s="5"/>
      <c r="T194" s="5"/>
      <c r="V194" s="32"/>
      <c r="W194" s="32"/>
      <c r="X194" s="32"/>
      <c r="Y194" s="32"/>
      <c r="AA194" s="5"/>
      <c r="AB194" s="5"/>
      <c r="AC194" s="5"/>
      <c r="AE194" s="32"/>
      <c r="AF194" s="32"/>
      <c r="AG194" s="32"/>
      <c r="AH194" s="32"/>
      <c r="AJ194" s="5"/>
      <c r="AK194" s="5"/>
      <c r="AL194" s="5"/>
      <c r="AN194" s="32"/>
      <c r="AO194" s="32"/>
      <c r="AP194" s="32"/>
      <c r="AQ194" s="32"/>
      <c r="AS194" s="6"/>
      <c r="AT194" s="6"/>
      <c r="AU194" s="6"/>
      <c r="AW194" s="35"/>
      <c r="AX194" s="35"/>
      <c r="AY194" s="35"/>
      <c r="BA194" s="6"/>
      <c r="BB194" s="6"/>
      <c r="BC194" s="6"/>
      <c r="BE194" s="6"/>
      <c r="BF194" s="6"/>
      <c r="BG194" s="6"/>
      <c r="BI194" s="6"/>
      <c r="BJ194" s="6"/>
      <c r="BK194" s="6"/>
      <c r="BM194" s="8"/>
      <c r="BN194" s="8"/>
      <c r="BO194" s="8"/>
    </row>
    <row r="195" spans="2:67" x14ac:dyDescent="0.25">
      <c r="B195" s="17"/>
      <c r="C195" s="17"/>
      <c r="D195" s="2"/>
      <c r="E195" s="2"/>
      <c r="F195" s="24"/>
      <c r="H195" s="32"/>
      <c r="I195" s="32"/>
      <c r="J195" s="32"/>
      <c r="K195" s="32"/>
      <c r="L195" s="33"/>
      <c r="M195" s="32"/>
      <c r="N195" s="32"/>
      <c r="O195" s="32"/>
      <c r="P195" s="32"/>
      <c r="R195" s="5"/>
      <c r="S195" s="5"/>
      <c r="T195" s="5"/>
      <c r="V195" s="32"/>
      <c r="W195" s="32"/>
      <c r="X195" s="32"/>
      <c r="Y195" s="32"/>
      <c r="AA195" s="5"/>
      <c r="AB195" s="5"/>
      <c r="AC195" s="5"/>
      <c r="AE195" s="32"/>
      <c r="AF195" s="32"/>
      <c r="AG195" s="32"/>
      <c r="AH195" s="32"/>
      <c r="AJ195" s="5"/>
      <c r="AK195" s="5"/>
      <c r="AL195" s="5"/>
      <c r="AN195" s="32"/>
      <c r="AO195" s="32"/>
      <c r="AP195" s="32"/>
      <c r="AQ195" s="32"/>
      <c r="AS195" s="6"/>
      <c r="AT195" s="6"/>
      <c r="AU195" s="6"/>
      <c r="AW195" s="35"/>
      <c r="AX195" s="35"/>
      <c r="AY195" s="35"/>
      <c r="BA195" s="6"/>
      <c r="BB195" s="6"/>
      <c r="BC195" s="6"/>
      <c r="BE195" s="6"/>
      <c r="BF195" s="6"/>
      <c r="BG195" s="6"/>
      <c r="BI195" s="6"/>
      <c r="BJ195" s="6"/>
      <c r="BK195" s="6"/>
      <c r="BM195" s="8"/>
      <c r="BN195" s="8"/>
      <c r="BO195" s="8"/>
    </row>
    <row r="196" spans="2:67" x14ac:dyDescent="0.25">
      <c r="B196" s="17"/>
      <c r="C196" s="17"/>
      <c r="D196" s="2"/>
      <c r="E196" s="2"/>
      <c r="F196" s="24"/>
      <c r="H196" s="32"/>
      <c r="I196" s="32"/>
      <c r="J196" s="32"/>
      <c r="K196" s="32"/>
      <c r="L196" s="33"/>
      <c r="M196" s="32"/>
      <c r="N196" s="32"/>
      <c r="O196" s="32"/>
      <c r="P196" s="32"/>
      <c r="R196" s="5"/>
      <c r="S196" s="5"/>
      <c r="T196" s="5"/>
      <c r="V196" s="32"/>
      <c r="W196" s="32"/>
      <c r="X196" s="32"/>
      <c r="Y196" s="32"/>
      <c r="AA196" s="5"/>
      <c r="AB196" s="5"/>
      <c r="AC196" s="5"/>
      <c r="AE196" s="32"/>
      <c r="AF196" s="32"/>
      <c r="AG196" s="32"/>
      <c r="AH196" s="32"/>
      <c r="AJ196" s="5"/>
      <c r="AK196" s="5"/>
      <c r="AL196" s="5"/>
      <c r="AN196" s="32"/>
      <c r="AO196" s="32"/>
      <c r="AP196" s="32"/>
      <c r="AQ196" s="32"/>
      <c r="AS196" s="6"/>
      <c r="AT196" s="6"/>
      <c r="AU196" s="6"/>
      <c r="AW196" s="35"/>
      <c r="AX196" s="35"/>
      <c r="AY196" s="35"/>
      <c r="BA196" s="6"/>
      <c r="BB196" s="6"/>
      <c r="BC196" s="6"/>
      <c r="BE196" s="6"/>
      <c r="BF196" s="6"/>
      <c r="BG196" s="6"/>
      <c r="BI196" s="6"/>
      <c r="BJ196" s="6"/>
      <c r="BK196" s="6"/>
      <c r="BM196" s="8"/>
      <c r="BN196" s="8"/>
      <c r="BO196" s="8"/>
    </row>
    <row r="197" spans="2:67" x14ac:dyDescent="0.25">
      <c r="B197" s="17"/>
      <c r="C197" s="17"/>
      <c r="D197" s="2"/>
      <c r="E197" s="2"/>
      <c r="F197" s="24"/>
      <c r="H197" s="32"/>
      <c r="I197" s="32"/>
      <c r="J197" s="32"/>
      <c r="K197" s="32"/>
      <c r="L197" s="33"/>
      <c r="M197" s="32"/>
      <c r="N197" s="32"/>
      <c r="O197" s="32"/>
      <c r="P197" s="32"/>
      <c r="R197" s="5"/>
      <c r="S197" s="5"/>
      <c r="T197" s="5"/>
      <c r="V197" s="32"/>
      <c r="W197" s="32"/>
      <c r="X197" s="32"/>
      <c r="Y197" s="32"/>
      <c r="AA197" s="5"/>
      <c r="AB197" s="5"/>
      <c r="AC197" s="5"/>
      <c r="AE197" s="32"/>
      <c r="AF197" s="32"/>
      <c r="AG197" s="32"/>
      <c r="AH197" s="32"/>
      <c r="AJ197" s="5"/>
      <c r="AK197" s="5"/>
      <c r="AL197" s="5"/>
      <c r="AN197" s="32"/>
      <c r="AO197" s="32"/>
      <c r="AP197" s="32"/>
      <c r="AQ197" s="32"/>
      <c r="AS197" s="6"/>
      <c r="AT197" s="6"/>
      <c r="AU197" s="6"/>
      <c r="AW197" s="35"/>
      <c r="AX197" s="35"/>
      <c r="AY197" s="35"/>
      <c r="BA197" s="6"/>
      <c r="BB197" s="6"/>
      <c r="BC197" s="6"/>
      <c r="BE197" s="6"/>
      <c r="BF197" s="6"/>
      <c r="BG197" s="6"/>
      <c r="BI197" s="6"/>
      <c r="BJ197" s="6"/>
      <c r="BK197" s="6"/>
      <c r="BM197" s="8"/>
      <c r="BN197" s="8"/>
      <c r="BO197" s="8"/>
    </row>
    <row r="198" spans="2:67" x14ac:dyDescent="0.25">
      <c r="B198" s="17"/>
      <c r="C198" s="17"/>
      <c r="D198" s="2"/>
      <c r="E198" s="2"/>
      <c r="F198" s="24"/>
      <c r="H198" s="32"/>
      <c r="I198" s="32"/>
      <c r="J198" s="32"/>
      <c r="K198" s="32"/>
      <c r="L198" s="33"/>
      <c r="M198" s="32"/>
      <c r="N198" s="32"/>
      <c r="O198" s="32"/>
      <c r="P198" s="32"/>
      <c r="R198" s="5"/>
      <c r="S198" s="5"/>
      <c r="T198" s="5"/>
      <c r="V198" s="32"/>
      <c r="W198" s="32"/>
      <c r="X198" s="32"/>
      <c r="Y198" s="32"/>
      <c r="AA198" s="5"/>
      <c r="AB198" s="5"/>
      <c r="AC198" s="5"/>
      <c r="AE198" s="32"/>
      <c r="AF198" s="32"/>
      <c r="AG198" s="32"/>
      <c r="AH198" s="32"/>
      <c r="AJ198" s="5"/>
      <c r="AK198" s="5"/>
      <c r="AL198" s="5"/>
      <c r="AN198" s="32"/>
      <c r="AO198" s="32"/>
      <c r="AP198" s="32"/>
      <c r="AQ198" s="32"/>
      <c r="AS198" s="6"/>
      <c r="AT198" s="6"/>
      <c r="AU198" s="6"/>
      <c r="AW198" s="35"/>
      <c r="AX198" s="35"/>
      <c r="AY198" s="35"/>
      <c r="BA198" s="6"/>
      <c r="BB198" s="6"/>
      <c r="BC198" s="6"/>
      <c r="BE198" s="6"/>
      <c r="BF198" s="6"/>
      <c r="BG198" s="6"/>
      <c r="BI198" s="6"/>
      <c r="BJ198" s="6"/>
      <c r="BK198" s="6"/>
      <c r="BM198" s="8"/>
      <c r="BN198" s="8"/>
      <c r="BO198" s="8"/>
    </row>
    <row r="199" spans="2:67" x14ac:dyDescent="0.25">
      <c r="B199" s="17"/>
      <c r="C199" s="17"/>
      <c r="D199" s="2"/>
      <c r="E199" s="2"/>
      <c r="F199" s="24"/>
      <c r="H199" s="32"/>
      <c r="I199" s="32"/>
      <c r="J199" s="32"/>
      <c r="K199" s="32"/>
      <c r="L199" s="33"/>
      <c r="M199" s="32"/>
      <c r="N199" s="32"/>
      <c r="O199" s="32"/>
      <c r="P199" s="32"/>
      <c r="R199" s="5"/>
      <c r="S199" s="5"/>
      <c r="T199" s="5"/>
      <c r="V199" s="32"/>
      <c r="W199" s="32"/>
      <c r="X199" s="32"/>
      <c r="Y199" s="32"/>
      <c r="AA199" s="5"/>
      <c r="AB199" s="5"/>
      <c r="AC199" s="5"/>
      <c r="AE199" s="32"/>
      <c r="AF199" s="32"/>
      <c r="AG199" s="32"/>
      <c r="AH199" s="32"/>
      <c r="AJ199" s="5"/>
      <c r="AK199" s="5"/>
      <c r="AL199" s="5"/>
      <c r="AN199" s="32"/>
      <c r="AO199" s="32"/>
      <c r="AP199" s="32"/>
      <c r="AQ199" s="32"/>
      <c r="AS199" s="6"/>
      <c r="AT199" s="6"/>
      <c r="AU199" s="6"/>
      <c r="AW199" s="35"/>
      <c r="AX199" s="35"/>
      <c r="AY199" s="35"/>
      <c r="BA199" s="6"/>
      <c r="BB199" s="6"/>
      <c r="BC199" s="6"/>
      <c r="BE199" s="6"/>
      <c r="BF199" s="6"/>
      <c r="BG199" s="6"/>
      <c r="BI199" s="6"/>
      <c r="BJ199" s="6"/>
      <c r="BK199" s="6"/>
      <c r="BM199" s="8"/>
      <c r="BN199" s="8"/>
      <c r="BO199" s="8"/>
    </row>
    <row r="200" spans="2:67" x14ac:dyDescent="0.25">
      <c r="B200" s="17"/>
      <c r="C200" s="17"/>
      <c r="D200" s="2"/>
      <c r="E200" s="2"/>
      <c r="F200" s="24"/>
      <c r="H200" s="32"/>
      <c r="I200" s="32"/>
      <c r="J200" s="32"/>
      <c r="K200" s="32"/>
      <c r="L200" s="33"/>
      <c r="M200" s="32"/>
      <c r="N200" s="32"/>
      <c r="O200" s="32"/>
      <c r="P200" s="32"/>
      <c r="R200" s="5"/>
      <c r="S200" s="5"/>
      <c r="T200" s="5"/>
      <c r="V200" s="32"/>
      <c r="W200" s="32"/>
      <c r="X200" s="32"/>
      <c r="Y200" s="32"/>
      <c r="AA200" s="5"/>
      <c r="AB200" s="5"/>
      <c r="AC200" s="5"/>
      <c r="AE200" s="32"/>
      <c r="AF200" s="32"/>
      <c r="AG200" s="32"/>
      <c r="AH200" s="32"/>
      <c r="AJ200" s="5"/>
      <c r="AK200" s="5"/>
      <c r="AL200" s="5"/>
      <c r="AN200" s="32"/>
      <c r="AO200" s="32"/>
      <c r="AP200" s="32"/>
      <c r="AQ200" s="32"/>
      <c r="AS200" s="6"/>
      <c r="AT200" s="6"/>
      <c r="AU200" s="6"/>
      <c r="AW200" s="35"/>
      <c r="AX200" s="35"/>
      <c r="AY200" s="35"/>
      <c r="BA200" s="6"/>
      <c r="BB200" s="6"/>
      <c r="BC200" s="6"/>
      <c r="BE200" s="6"/>
      <c r="BF200" s="6"/>
      <c r="BG200" s="6"/>
      <c r="BI200" s="6"/>
      <c r="BJ200" s="6"/>
      <c r="BK200" s="6"/>
      <c r="BM200" s="8"/>
      <c r="BN200" s="8"/>
      <c r="BO200" s="8"/>
    </row>
    <row r="201" spans="2:67" x14ac:dyDescent="0.25">
      <c r="B201" s="17"/>
      <c r="C201" s="17"/>
      <c r="D201" s="2"/>
      <c r="E201" s="2"/>
      <c r="F201" s="24"/>
      <c r="H201" s="32"/>
      <c r="I201" s="32"/>
      <c r="J201" s="32"/>
      <c r="K201" s="32"/>
      <c r="L201" s="33"/>
      <c r="M201" s="32"/>
      <c r="N201" s="32"/>
      <c r="O201" s="32"/>
      <c r="P201" s="32"/>
      <c r="R201" s="5"/>
      <c r="S201" s="5"/>
      <c r="T201" s="5"/>
      <c r="V201" s="32"/>
      <c r="W201" s="32"/>
      <c r="X201" s="32"/>
      <c r="Y201" s="32"/>
      <c r="AA201" s="5"/>
      <c r="AB201" s="5"/>
      <c r="AC201" s="5"/>
      <c r="AE201" s="32"/>
      <c r="AF201" s="32"/>
      <c r="AG201" s="32"/>
      <c r="AH201" s="32"/>
      <c r="AJ201" s="5"/>
      <c r="AK201" s="5"/>
      <c r="AL201" s="5"/>
      <c r="AN201" s="32"/>
      <c r="AO201" s="32"/>
      <c r="AP201" s="32"/>
      <c r="AQ201" s="32"/>
      <c r="AS201" s="6"/>
      <c r="AT201" s="6"/>
      <c r="AU201" s="6"/>
      <c r="AW201" s="35"/>
      <c r="AX201" s="35"/>
      <c r="AY201" s="35"/>
      <c r="BA201" s="6"/>
      <c r="BB201" s="6"/>
      <c r="BC201" s="6"/>
      <c r="BE201" s="6"/>
      <c r="BF201" s="6"/>
      <c r="BG201" s="6"/>
      <c r="BI201" s="6"/>
      <c r="BJ201" s="6"/>
      <c r="BK201" s="6"/>
      <c r="BM201" s="8"/>
      <c r="BN201" s="8"/>
      <c r="BO201" s="8"/>
    </row>
    <row r="202" spans="2:67" x14ac:dyDescent="0.25">
      <c r="B202" s="17"/>
      <c r="C202" s="17"/>
      <c r="D202" s="2"/>
      <c r="E202" s="2"/>
      <c r="F202" s="24"/>
      <c r="H202" s="32"/>
      <c r="I202" s="32"/>
      <c r="J202" s="32"/>
      <c r="K202" s="32"/>
      <c r="L202" s="33"/>
      <c r="M202" s="32"/>
      <c r="N202" s="32"/>
      <c r="O202" s="32"/>
      <c r="P202" s="32"/>
      <c r="R202" s="5"/>
      <c r="S202" s="5"/>
      <c r="T202" s="5"/>
      <c r="V202" s="32"/>
      <c r="W202" s="32"/>
      <c r="X202" s="32"/>
      <c r="Y202" s="32"/>
      <c r="AA202" s="5"/>
      <c r="AB202" s="5"/>
      <c r="AC202" s="5"/>
      <c r="AE202" s="32"/>
      <c r="AF202" s="32"/>
      <c r="AG202" s="32"/>
      <c r="AH202" s="32"/>
      <c r="AJ202" s="5"/>
      <c r="AK202" s="5"/>
      <c r="AL202" s="5"/>
      <c r="AN202" s="32"/>
      <c r="AO202" s="32"/>
      <c r="AP202" s="32"/>
      <c r="AQ202" s="32"/>
      <c r="AS202" s="6"/>
      <c r="AT202" s="6"/>
      <c r="AU202" s="6"/>
      <c r="AW202" s="35"/>
      <c r="AX202" s="35"/>
      <c r="AY202" s="35"/>
      <c r="BA202" s="6"/>
      <c r="BB202" s="6"/>
      <c r="BC202" s="6"/>
      <c r="BE202" s="6"/>
      <c r="BF202" s="6"/>
      <c r="BG202" s="6"/>
      <c r="BI202" s="6"/>
      <c r="BJ202" s="6"/>
      <c r="BK202" s="6"/>
      <c r="BM202" s="8"/>
      <c r="BN202" s="8"/>
      <c r="BO202" s="8"/>
    </row>
    <row r="203" spans="2:67" x14ac:dyDescent="0.25">
      <c r="B203" s="17"/>
      <c r="C203" s="17"/>
      <c r="D203" s="2"/>
      <c r="E203" s="2"/>
      <c r="F203" s="3"/>
      <c r="H203" s="32"/>
      <c r="I203" s="32"/>
      <c r="J203" s="32"/>
      <c r="K203" s="32"/>
      <c r="L203" s="33"/>
      <c r="M203" s="32"/>
      <c r="N203" s="32"/>
      <c r="O203" s="32"/>
      <c r="P203" s="32"/>
      <c r="R203" s="5"/>
      <c r="S203" s="5"/>
      <c r="T203" s="5"/>
      <c r="V203" s="32"/>
      <c r="W203" s="32"/>
      <c r="X203" s="32"/>
      <c r="Y203" s="32"/>
      <c r="AA203" s="5"/>
      <c r="AB203" s="5"/>
      <c r="AC203" s="5"/>
      <c r="AE203" s="32"/>
      <c r="AF203" s="32"/>
      <c r="AG203" s="32"/>
      <c r="AH203" s="32"/>
      <c r="AJ203" s="5"/>
      <c r="AK203" s="5"/>
      <c r="AL203" s="5"/>
      <c r="AN203" s="32"/>
      <c r="AO203" s="32"/>
      <c r="AP203" s="32"/>
      <c r="AQ203" s="32"/>
      <c r="AS203" s="6"/>
      <c r="AT203" s="6"/>
      <c r="AU203" s="6"/>
      <c r="AW203" s="35"/>
      <c r="AX203" s="35"/>
      <c r="AY203" s="35"/>
      <c r="BA203" s="6"/>
      <c r="BB203" s="6"/>
      <c r="BC203" s="6"/>
      <c r="BE203" s="6"/>
      <c r="BF203" s="6"/>
      <c r="BG203" s="6"/>
      <c r="BI203" s="6"/>
      <c r="BJ203" s="6"/>
      <c r="BK203" s="6"/>
      <c r="BM203" s="8"/>
      <c r="BN203" s="8"/>
      <c r="BO203" s="8"/>
    </row>
    <row r="204" spans="2:67" x14ac:dyDescent="0.25">
      <c r="B204" s="17"/>
      <c r="C204" s="17"/>
      <c r="D204" s="2"/>
      <c r="E204" s="2"/>
      <c r="F204" s="3"/>
      <c r="H204" s="32"/>
      <c r="I204" s="32"/>
      <c r="J204" s="32"/>
      <c r="K204" s="32"/>
      <c r="L204" s="33"/>
      <c r="M204" s="32"/>
      <c r="N204" s="32"/>
      <c r="O204" s="32"/>
      <c r="P204" s="32"/>
      <c r="R204" s="5"/>
      <c r="S204" s="5"/>
      <c r="T204" s="5"/>
      <c r="V204" s="32"/>
      <c r="W204" s="32"/>
      <c r="X204" s="32"/>
      <c r="Y204" s="32"/>
      <c r="AA204" s="5"/>
      <c r="AB204" s="5"/>
      <c r="AC204" s="5"/>
      <c r="AE204" s="4"/>
      <c r="AF204" s="4"/>
      <c r="AG204" s="4"/>
      <c r="AH204" s="4"/>
      <c r="AJ204" s="5"/>
      <c r="AK204" s="5"/>
      <c r="AL204" s="5"/>
      <c r="AN204" s="4"/>
      <c r="AO204" s="4"/>
      <c r="AP204" s="4"/>
      <c r="AQ204" s="4"/>
      <c r="AS204" s="6"/>
      <c r="AT204" s="6"/>
      <c r="AU204" s="6"/>
      <c r="AW204" s="7"/>
      <c r="AX204" s="7"/>
      <c r="AY204" s="7"/>
      <c r="BA204" s="6"/>
      <c r="BB204" s="6"/>
      <c r="BC204" s="6"/>
      <c r="BE204" s="6"/>
      <c r="BF204" s="6"/>
      <c r="BG204" s="6"/>
      <c r="BI204" s="6"/>
      <c r="BJ204" s="6"/>
      <c r="BK204" s="6"/>
      <c r="BM204" s="8"/>
      <c r="BN204" s="8"/>
      <c r="BO204" s="8"/>
    </row>
  </sheetData>
  <conditionalFormatting sqref="BM12:BO204 BI12:BK204 BE12:BG204 BA12:BC204 AW12:AY204 AS12:AU204 AN12:AQ204 AJ12:AL204 AE12:AH204 AA12:AC204 V12:Y204 R12:T204 M12:P204 H12:K204 B12:F204">
    <cfRule type="expression" dxfId="1" priority="2">
      <formula>EVEN(ROW())=ROW()</formula>
    </cfRule>
  </conditionalFormatting>
  <conditionalFormatting sqref="H11:K204 M11:P204 V11:Y204 AE11:AH204 AN11:AQ204">
    <cfRule type="expression" dxfId="0" priority="7">
      <formula>$D$5="Dólar (US$)"</formula>
    </cfRule>
  </conditionalFormatting>
  <dataValidations disablePrompts="1" count="3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W12:AY203 F12:F202 BM12:BO203 BE12:BG203 H12:K203 BA12:BC203 AS12:AU203 AA12:AC203 M12:P203 AN12:AQ203 V12:Y203 AJ12:AL203 R12:T203 BI12:BK203 AE12:AH203 D12:E203" xr:uid="{00000000-0002-0000-0000-000001000000}">
      <formula1>"FALSE"</formula1>
    </dataValidation>
    <dataValidation type="list" allowBlank="1" showInputMessage="1" showErrorMessage="1" sqref="D5" xr:uid="{00000000-0002-0000-0000-000002000000}">
      <formula1>"ORIGINAL CURRENCY,USD,EUR,INFLATION ADJUSTED"</formula1>
    </dataValidation>
    <dataValidation type="list" allowBlank="1" showInputMessage="1" showErrorMessage="1" sqref="J7 D6" xr:uid="{00000000-0002-0000-0000-000000000000}">
      <formula1>"Units,Thousands,Millions,Billions"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BA35-509F-4E2F-BB29-0648C68E8B92}">
  <dimension ref="A1:D219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19.5703125" bestFit="1" customWidth="1"/>
    <col min="2" max="2" width="45.28515625" bestFit="1" customWidth="1"/>
    <col min="3" max="3" width="13" bestFit="1" customWidth="1"/>
    <col min="4" max="4" width="9.140625" bestFit="1" customWidth="1"/>
  </cols>
  <sheetData>
    <row r="1" spans="1:4" ht="70.150000000000006" customHeight="1" thickBot="1" x14ac:dyDescent="0.3"/>
    <row r="2" spans="1:4" ht="15.75" thickBot="1" x14ac:dyDescent="0.3">
      <c r="A2" s="47" t="str">
        <f>+_xll.ECOSECURITIES("stock","active",,"chl","xsgo","true","Acciones Chilenas")</f>
        <v>Acciones Chilenas</v>
      </c>
      <c r="B2" s="48" t="str">
        <f>+_xll.ECONOMATICA(A3:A500,"name",,,,,,,,"true")</f>
        <v>Nombre</v>
      </c>
      <c r="C2" s="48" t="str">
        <f>+_xll.ECONOMATICA($A$3:$A$500,"Ticker",,,,,,,,"true")</f>
        <v>Codigo</v>
      </c>
      <c r="D2" s="49" t="str">
        <f>+_xll.ECONOMATICA($A$3:$A$500,"Class",,,,,,,,"true")</f>
        <v>Clase</v>
      </c>
    </row>
    <row r="3" spans="1:4" x14ac:dyDescent="0.25">
      <c r="A3" t="s">
        <v>307</v>
      </c>
      <c r="B3" t="s">
        <v>592</v>
      </c>
      <c r="C3" t="s">
        <v>524</v>
      </c>
      <c r="D3" t="s">
        <v>643</v>
      </c>
    </row>
    <row r="4" spans="1:4" x14ac:dyDescent="0.25">
      <c r="A4" t="s">
        <v>308</v>
      </c>
      <c r="B4" t="s">
        <v>593</v>
      </c>
      <c r="C4" t="s">
        <v>525</v>
      </c>
      <c r="D4" t="s">
        <v>643</v>
      </c>
    </row>
    <row r="5" spans="1:4" x14ac:dyDescent="0.25">
      <c r="A5" t="s">
        <v>309</v>
      </c>
      <c r="B5" t="s">
        <v>594</v>
      </c>
      <c r="C5" t="s">
        <v>526</v>
      </c>
      <c r="D5" t="s">
        <v>643</v>
      </c>
    </row>
    <row r="6" spans="1:4" x14ac:dyDescent="0.25">
      <c r="A6" t="s">
        <v>310</v>
      </c>
      <c r="B6" t="s">
        <v>595</v>
      </c>
      <c r="C6" t="s">
        <v>527</v>
      </c>
      <c r="D6" t="s">
        <v>643</v>
      </c>
    </row>
    <row r="7" spans="1:4" x14ac:dyDescent="0.25">
      <c r="A7" t="s">
        <v>311</v>
      </c>
      <c r="B7" t="s">
        <v>596</v>
      </c>
      <c r="C7" t="s">
        <v>528</v>
      </c>
      <c r="D7" t="s">
        <v>643</v>
      </c>
    </row>
    <row r="8" spans="1:4" x14ac:dyDescent="0.25">
      <c r="A8" t="s">
        <v>312</v>
      </c>
      <c r="B8" t="s">
        <v>4</v>
      </c>
      <c r="C8" t="s">
        <v>135</v>
      </c>
      <c r="D8" t="s">
        <v>643</v>
      </c>
    </row>
    <row r="9" spans="1:4" x14ac:dyDescent="0.25">
      <c r="A9" t="s">
        <v>313</v>
      </c>
      <c r="B9" t="s">
        <v>5</v>
      </c>
      <c r="C9" t="s">
        <v>136</v>
      </c>
      <c r="D9" t="s">
        <v>643</v>
      </c>
    </row>
    <row r="10" spans="1:4" x14ac:dyDescent="0.25">
      <c r="A10" t="s">
        <v>314</v>
      </c>
      <c r="B10" t="s">
        <v>6</v>
      </c>
      <c r="C10" t="s">
        <v>137</v>
      </c>
      <c r="D10" t="s">
        <v>643</v>
      </c>
    </row>
    <row r="11" spans="1:4" x14ac:dyDescent="0.25">
      <c r="A11" t="s">
        <v>315</v>
      </c>
      <c r="B11" t="s">
        <v>7</v>
      </c>
      <c r="C11" t="s">
        <v>138</v>
      </c>
      <c r="D11" t="s">
        <v>644</v>
      </c>
    </row>
    <row r="12" spans="1:4" x14ac:dyDescent="0.25">
      <c r="A12" t="s">
        <v>316</v>
      </c>
      <c r="B12" t="s">
        <v>7</v>
      </c>
      <c r="C12" t="s">
        <v>529</v>
      </c>
      <c r="D12" t="s">
        <v>645</v>
      </c>
    </row>
    <row r="13" spans="1:4" x14ac:dyDescent="0.25">
      <c r="A13" t="s">
        <v>317</v>
      </c>
      <c r="B13" t="s">
        <v>597</v>
      </c>
      <c r="C13" t="s">
        <v>530</v>
      </c>
      <c r="D13" t="s">
        <v>643</v>
      </c>
    </row>
    <row r="14" spans="1:4" x14ac:dyDescent="0.25">
      <c r="A14" t="s">
        <v>318</v>
      </c>
      <c r="B14" t="s">
        <v>8</v>
      </c>
      <c r="C14" t="s">
        <v>139</v>
      </c>
      <c r="D14" t="s">
        <v>643</v>
      </c>
    </row>
    <row r="15" spans="1:4" x14ac:dyDescent="0.25">
      <c r="A15" t="s">
        <v>319</v>
      </c>
      <c r="B15" t="s">
        <v>598</v>
      </c>
      <c r="C15" t="s">
        <v>531</v>
      </c>
      <c r="D15" t="s">
        <v>643</v>
      </c>
    </row>
    <row r="16" spans="1:4" x14ac:dyDescent="0.25">
      <c r="A16" t="s">
        <v>320</v>
      </c>
      <c r="B16" t="s">
        <v>9</v>
      </c>
      <c r="C16" t="s">
        <v>140</v>
      </c>
      <c r="D16" t="s">
        <v>643</v>
      </c>
    </row>
    <row r="17" spans="1:4" x14ac:dyDescent="0.25">
      <c r="A17" t="s">
        <v>321</v>
      </c>
      <c r="B17" t="s">
        <v>10</v>
      </c>
      <c r="C17" t="s">
        <v>141</v>
      </c>
      <c r="D17" t="s">
        <v>643</v>
      </c>
    </row>
    <row r="18" spans="1:4" x14ac:dyDescent="0.25">
      <c r="A18" t="s">
        <v>322</v>
      </c>
      <c r="B18" t="s">
        <v>599</v>
      </c>
      <c r="C18" t="s">
        <v>532</v>
      </c>
      <c r="D18" t="s">
        <v>643</v>
      </c>
    </row>
    <row r="19" spans="1:4" x14ac:dyDescent="0.25">
      <c r="A19" t="s">
        <v>323</v>
      </c>
      <c r="B19" t="s">
        <v>11</v>
      </c>
      <c r="C19" t="s">
        <v>142</v>
      </c>
      <c r="D19" t="s">
        <v>643</v>
      </c>
    </row>
    <row r="20" spans="1:4" x14ac:dyDescent="0.25">
      <c r="A20" t="s">
        <v>324</v>
      </c>
      <c r="B20" t="s">
        <v>600</v>
      </c>
      <c r="C20" t="s">
        <v>533</v>
      </c>
      <c r="D20" t="s">
        <v>643</v>
      </c>
    </row>
    <row r="21" spans="1:4" x14ac:dyDescent="0.25">
      <c r="A21" t="s">
        <v>325</v>
      </c>
      <c r="B21" t="s">
        <v>601</v>
      </c>
      <c r="C21" t="s">
        <v>534</v>
      </c>
      <c r="D21" t="s">
        <v>643</v>
      </c>
    </row>
    <row r="22" spans="1:4" x14ac:dyDescent="0.25">
      <c r="A22" t="s">
        <v>326</v>
      </c>
      <c r="B22" t="s">
        <v>602</v>
      </c>
      <c r="C22" t="s">
        <v>535</v>
      </c>
      <c r="D22" t="s">
        <v>643</v>
      </c>
    </row>
    <row r="23" spans="1:4" x14ac:dyDescent="0.25">
      <c r="A23" t="s">
        <v>327</v>
      </c>
      <c r="B23" t="s">
        <v>603</v>
      </c>
      <c r="C23" t="s">
        <v>536</v>
      </c>
      <c r="D23" t="s">
        <v>643</v>
      </c>
    </row>
    <row r="24" spans="1:4" x14ac:dyDescent="0.25">
      <c r="A24" t="s">
        <v>328</v>
      </c>
      <c r="B24" t="s">
        <v>604</v>
      </c>
      <c r="C24" t="s">
        <v>537</v>
      </c>
      <c r="D24" t="s">
        <v>643</v>
      </c>
    </row>
    <row r="25" spans="1:4" x14ac:dyDescent="0.25">
      <c r="A25" t="s">
        <v>329</v>
      </c>
      <c r="B25" t="s">
        <v>12</v>
      </c>
      <c r="C25" t="s">
        <v>143</v>
      </c>
      <c r="D25" t="s">
        <v>643</v>
      </c>
    </row>
    <row r="26" spans="1:4" x14ac:dyDescent="0.25">
      <c r="A26" t="s">
        <v>330</v>
      </c>
      <c r="B26" t="s">
        <v>605</v>
      </c>
      <c r="C26" t="s">
        <v>538</v>
      </c>
      <c r="D26" t="s">
        <v>643</v>
      </c>
    </row>
    <row r="27" spans="1:4" x14ac:dyDescent="0.25">
      <c r="A27" t="s">
        <v>331</v>
      </c>
      <c r="B27" t="s">
        <v>13</v>
      </c>
      <c r="C27" t="s">
        <v>144</v>
      </c>
      <c r="D27" t="s">
        <v>643</v>
      </c>
    </row>
    <row r="28" spans="1:4" x14ac:dyDescent="0.25">
      <c r="A28" t="s">
        <v>332</v>
      </c>
      <c r="B28" t="s">
        <v>606</v>
      </c>
      <c r="C28" t="s">
        <v>539</v>
      </c>
      <c r="D28" t="s">
        <v>643</v>
      </c>
    </row>
    <row r="29" spans="1:4" x14ac:dyDescent="0.25">
      <c r="A29" t="s">
        <v>333</v>
      </c>
      <c r="B29" t="s">
        <v>607</v>
      </c>
      <c r="C29" t="s">
        <v>540</v>
      </c>
      <c r="D29" t="s">
        <v>643</v>
      </c>
    </row>
    <row r="30" spans="1:4" x14ac:dyDescent="0.25">
      <c r="A30" t="s">
        <v>334</v>
      </c>
      <c r="B30" t="s">
        <v>14</v>
      </c>
      <c r="C30" t="s">
        <v>145</v>
      </c>
      <c r="D30" t="s">
        <v>643</v>
      </c>
    </row>
    <row r="31" spans="1:4" x14ac:dyDescent="0.25">
      <c r="A31" t="s">
        <v>335</v>
      </c>
      <c r="B31" t="s">
        <v>15</v>
      </c>
      <c r="C31" t="s">
        <v>146</v>
      </c>
      <c r="D31" t="s">
        <v>643</v>
      </c>
    </row>
    <row r="32" spans="1:4" x14ac:dyDescent="0.25">
      <c r="A32" t="s">
        <v>336</v>
      </c>
      <c r="B32" t="s">
        <v>608</v>
      </c>
      <c r="C32" t="s">
        <v>541</v>
      </c>
      <c r="D32" t="s">
        <v>643</v>
      </c>
    </row>
    <row r="33" spans="1:4" x14ac:dyDescent="0.25">
      <c r="A33" t="s">
        <v>337</v>
      </c>
      <c r="B33" t="s">
        <v>16</v>
      </c>
      <c r="C33" t="s">
        <v>147</v>
      </c>
      <c r="D33" t="s">
        <v>643</v>
      </c>
    </row>
    <row r="34" spans="1:4" x14ac:dyDescent="0.25">
      <c r="A34" t="s">
        <v>338</v>
      </c>
      <c r="B34" t="s">
        <v>17</v>
      </c>
      <c r="C34" t="s">
        <v>148</v>
      </c>
      <c r="D34" t="s">
        <v>643</v>
      </c>
    </row>
    <row r="35" spans="1:4" x14ac:dyDescent="0.25">
      <c r="A35" t="s">
        <v>339</v>
      </c>
      <c r="B35" t="s">
        <v>18</v>
      </c>
      <c r="C35" t="s">
        <v>149</v>
      </c>
      <c r="D35" t="s">
        <v>643</v>
      </c>
    </row>
    <row r="36" spans="1:4" x14ac:dyDescent="0.25">
      <c r="A36" t="s">
        <v>340</v>
      </c>
      <c r="B36" t="s">
        <v>19</v>
      </c>
      <c r="C36" t="s">
        <v>150</v>
      </c>
      <c r="D36" t="s">
        <v>643</v>
      </c>
    </row>
    <row r="37" spans="1:4" x14ac:dyDescent="0.25">
      <c r="A37" t="s">
        <v>341</v>
      </c>
      <c r="B37" t="s">
        <v>20</v>
      </c>
      <c r="C37" t="s">
        <v>151</v>
      </c>
      <c r="D37" t="s">
        <v>643</v>
      </c>
    </row>
    <row r="38" spans="1:4" x14ac:dyDescent="0.25">
      <c r="A38" t="s">
        <v>342</v>
      </c>
      <c r="B38" t="s">
        <v>21</v>
      </c>
      <c r="C38" t="s">
        <v>152</v>
      </c>
      <c r="D38" t="s">
        <v>643</v>
      </c>
    </row>
    <row r="39" spans="1:4" x14ac:dyDescent="0.25">
      <c r="A39" t="s">
        <v>343</v>
      </c>
      <c r="B39" t="s">
        <v>22</v>
      </c>
      <c r="C39" t="s">
        <v>153</v>
      </c>
      <c r="D39" t="s">
        <v>643</v>
      </c>
    </row>
    <row r="40" spans="1:4" x14ac:dyDescent="0.25">
      <c r="A40" t="s">
        <v>344</v>
      </c>
      <c r="B40" t="s">
        <v>23</v>
      </c>
      <c r="C40" t="s">
        <v>154</v>
      </c>
      <c r="D40" t="s">
        <v>643</v>
      </c>
    </row>
    <row r="41" spans="1:4" x14ac:dyDescent="0.25">
      <c r="A41" t="s">
        <v>345</v>
      </c>
      <c r="B41" t="s">
        <v>609</v>
      </c>
      <c r="C41" t="s">
        <v>542</v>
      </c>
      <c r="D41" t="s">
        <v>643</v>
      </c>
    </row>
    <row r="42" spans="1:4" x14ac:dyDescent="0.25">
      <c r="A42" t="s">
        <v>346</v>
      </c>
      <c r="B42" t="s">
        <v>24</v>
      </c>
      <c r="C42" t="s">
        <v>155</v>
      </c>
      <c r="D42" t="s">
        <v>643</v>
      </c>
    </row>
    <row r="43" spans="1:4" x14ac:dyDescent="0.25">
      <c r="A43" t="s">
        <v>347</v>
      </c>
      <c r="B43" t="s">
        <v>25</v>
      </c>
      <c r="C43" t="s">
        <v>156</v>
      </c>
      <c r="D43" t="s">
        <v>643</v>
      </c>
    </row>
    <row r="44" spans="1:4" x14ac:dyDescent="0.25">
      <c r="A44" t="s">
        <v>348</v>
      </c>
      <c r="B44" t="s">
        <v>26</v>
      </c>
      <c r="C44" t="s">
        <v>157</v>
      </c>
      <c r="D44" t="s">
        <v>643</v>
      </c>
    </row>
    <row r="45" spans="1:4" x14ac:dyDescent="0.25">
      <c r="A45" t="s">
        <v>349</v>
      </c>
      <c r="B45" t="s">
        <v>27</v>
      </c>
      <c r="C45" t="s">
        <v>158</v>
      </c>
      <c r="D45" t="s">
        <v>643</v>
      </c>
    </row>
    <row r="46" spans="1:4" x14ac:dyDescent="0.25">
      <c r="A46" t="s">
        <v>350</v>
      </c>
      <c r="B46" t="s">
        <v>610</v>
      </c>
      <c r="C46" t="s">
        <v>543</v>
      </c>
      <c r="D46" t="s">
        <v>643</v>
      </c>
    </row>
    <row r="47" spans="1:4" x14ac:dyDescent="0.25">
      <c r="A47" t="s">
        <v>351</v>
      </c>
      <c r="B47" t="s">
        <v>28</v>
      </c>
      <c r="C47" t="s">
        <v>544</v>
      </c>
      <c r="D47" t="s">
        <v>644</v>
      </c>
    </row>
    <row r="48" spans="1:4" x14ac:dyDescent="0.25">
      <c r="A48" t="s">
        <v>352</v>
      </c>
      <c r="B48" t="s">
        <v>28</v>
      </c>
      <c r="C48" t="s">
        <v>159</v>
      </c>
      <c r="D48" t="s">
        <v>645</v>
      </c>
    </row>
    <row r="49" spans="1:4" x14ac:dyDescent="0.25">
      <c r="A49" t="s">
        <v>353</v>
      </c>
      <c r="B49" t="s">
        <v>29</v>
      </c>
      <c r="C49" t="s">
        <v>160</v>
      </c>
      <c r="D49" t="s">
        <v>643</v>
      </c>
    </row>
    <row r="50" spans="1:4" x14ac:dyDescent="0.25">
      <c r="A50" t="s">
        <v>354</v>
      </c>
      <c r="B50" t="s">
        <v>30</v>
      </c>
      <c r="C50" t="s">
        <v>161</v>
      </c>
      <c r="D50" t="s">
        <v>643</v>
      </c>
    </row>
    <row r="51" spans="1:4" x14ac:dyDescent="0.25">
      <c r="A51" t="s">
        <v>355</v>
      </c>
      <c r="B51" t="s">
        <v>31</v>
      </c>
      <c r="C51" t="s">
        <v>162</v>
      </c>
      <c r="D51" t="s">
        <v>643</v>
      </c>
    </row>
    <row r="52" spans="1:4" x14ac:dyDescent="0.25">
      <c r="A52" t="s">
        <v>356</v>
      </c>
      <c r="B52" t="s">
        <v>611</v>
      </c>
      <c r="C52" t="s">
        <v>545</v>
      </c>
      <c r="D52" t="s">
        <v>643</v>
      </c>
    </row>
    <row r="53" spans="1:4" x14ac:dyDescent="0.25">
      <c r="A53" t="s">
        <v>357</v>
      </c>
      <c r="B53" t="s">
        <v>32</v>
      </c>
      <c r="C53" t="s">
        <v>163</v>
      </c>
      <c r="D53" t="s">
        <v>643</v>
      </c>
    </row>
    <row r="54" spans="1:4" x14ac:dyDescent="0.25">
      <c r="A54" t="s">
        <v>358</v>
      </c>
      <c r="B54" t="s">
        <v>33</v>
      </c>
      <c r="C54" t="s">
        <v>164</v>
      </c>
      <c r="D54" t="s">
        <v>643</v>
      </c>
    </row>
    <row r="55" spans="1:4" x14ac:dyDescent="0.25">
      <c r="A55" t="s">
        <v>359</v>
      </c>
      <c r="B55" t="s">
        <v>34</v>
      </c>
      <c r="C55" t="s">
        <v>165</v>
      </c>
      <c r="D55" t="s">
        <v>643</v>
      </c>
    </row>
    <row r="56" spans="1:4" x14ac:dyDescent="0.25">
      <c r="A56" t="s">
        <v>360</v>
      </c>
      <c r="B56" t="s">
        <v>612</v>
      </c>
      <c r="C56" t="s">
        <v>546</v>
      </c>
      <c r="D56" t="s">
        <v>643</v>
      </c>
    </row>
    <row r="57" spans="1:4" x14ac:dyDescent="0.25">
      <c r="A57" t="s">
        <v>361</v>
      </c>
      <c r="B57" t="s">
        <v>35</v>
      </c>
      <c r="C57" t="s">
        <v>166</v>
      </c>
      <c r="D57" t="s">
        <v>643</v>
      </c>
    </row>
    <row r="58" spans="1:4" x14ac:dyDescent="0.25">
      <c r="A58" t="s">
        <v>362</v>
      </c>
      <c r="B58" t="s">
        <v>36</v>
      </c>
      <c r="C58" t="s">
        <v>167</v>
      </c>
      <c r="D58" t="s">
        <v>643</v>
      </c>
    </row>
    <row r="59" spans="1:4" x14ac:dyDescent="0.25">
      <c r="A59" t="s">
        <v>363</v>
      </c>
      <c r="B59" t="s">
        <v>37</v>
      </c>
      <c r="C59" t="s">
        <v>168</v>
      </c>
      <c r="D59" t="s">
        <v>643</v>
      </c>
    </row>
    <row r="60" spans="1:4" x14ac:dyDescent="0.25">
      <c r="A60" t="s">
        <v>364</v>
      </c>
      <c r="B60" t="s">
        <v>38</v>
      </c>
      <c r="C60" t="s">
        <v>169</v>
      </c>
      <c r="D60" t="s">
        <v>643</v>
      </c>
    </row>
    <row r="61" spans="1:4" x14ac:dyDescent="0.25">
      <c r="A61" t="s">
        <v>365</v>
      </c>
      <c r="B61" t="s">
        <v>39</v>
      </c>
      <c r="C61" t="s">
        <v>170</v>
      </c>
      <c r="D61" t="s">
        <v>643</v>
      </c>
    </row>
    <row r="62" spans="1:4" x14ac:dyDescent="0.25">
      <c r="A62" t="s">
        <v>366</v>
      </c>
      <c r="B62" t="s">
        <v>40</v>
      </c>
      <c r="C62" t="s">
        <v>171</v>
      </c>
      <c r="D62" t="s">
        <v>643</v>
      </c>
    </row>
    <row r="63" spans="1:4" x14ac:dyDescent="0.25">
      <c r="A63" t="s">
        <v>367</v>
      </c>
      <c r="B63" t="s">
        <v>41</v>
      </c>
      <c r="C63" t="s">
        <v>172</v>
      </c>
      <c r="D63" t="s">
        <v>643</v>
      </c>
    </row>
    <row r="64" spans="1:4" x14ac:dyDescent="0.25">
      <c r="A64" t="s">
        <v>368</v>
      </c>
      <c r="B64" t="s">
        <v>42</v>
      </c>
      <c r="C64" t="s">
        <v>173</v>
      </c>
      <c r="D64" t="s">
        <v>643</v>
      </c>
    </row>
    <row r="65" spans="1:4" x14ac:dyDescent="0.25">
      <c r="A65" t="s">
        <v>369</v>
      </c>
      <c r="B65" t="s">
        <v>43</v>
      </c>
      <c r="C65" t="s">
        <v>174</v>
      </c>
      <c r="D65" t="s">
        <v>643</v>
      </c>
    </row>
    <row r="66" spans="1:4" x14ac:dyDescent="0.25">
      <c r="A66" t="s">
        <v>370</v>
      </c>
      <c r="B66" t="s">
        <v>44</v>
      </c>
      <c r="C66" t="s">
        <v>175</v>
      </c>
      <c r="D66" t="s">
        <v>643</v>
      </c>
    </row>
    <row r="67" spans="1:4" x14ac:dyDescent="0.25">
      <c r="A67" t="s">
        <v>371</v>
      </c>
      <c r="B67" t="s">
        <v>45</v>
      </c>
      <c r="C67" t="s">
        <v>176</v>
      </c>
      <c r="D67" t="s">
        <v>643</v>
      </c>
    </row>
    <row r="68" spans="1:4" x14ac:dyDescent="0.25">
      <c r="A68" t="s">
        <v>372</v>
      </c>
      <c r="B68" t="s">
        <v>613</v>
      </c>
      <c r="C68" t="s">
        <v>547</v>
      </c>
      <c r="D68" t="s">
        <v>643</v>
      </c>
    </row>
    <row r="69" spans="1:4" x14ac:dyDescent="0.25">
      <c r="A69" t="s">
        <v>373</v>
      </c>
      <c r="B69" t="s">
        <v>614</v>
      </c>
      <c r="C69" t="s">
        <v>548</v>
      </c>
      <c r="D69" t="s">
        <v>643</v>
      </c>
    </row>
    <row r="70" spans="1:4" x14ac:dyDescent="0.25">
      <c r="A70" t="s">
        <v>374</v>
      </c>
      <c r="B70" t="s">
        <v>46</v>
      </c>
      <c r="C70" t="s">
        <v>177</v>
      </c>
      <c r="D70" t="s">
        <v>643</v>
      </c>
    </row>
    <row r="71" spans="1:4" x14ac:dyDescent="0.25">
      <c r="A71" t="s">
        <v>375</v>
      </c>
      <c r="B71" t="s">
        <v>47</v>
      </c>
      <c r="C71" t="s">
        <v>178</v>
      </c>
      <c r="D71" t="s">
        <v>643</v>
      </c>
    </row>
    <row r="72" spans="1:4" x14ac:dyDescent="0.25">
      <c r="A72" t="s">
        <v>376</v>
      </c>
      <c r="B72" t="s">
        <v>48</v>
      </c>
      <c r="C72" t="s">
        <v>549</v>
      </c>
      <c r="D72" t="s">
        <v>644</v>
      </c>
    </row>
    <row r="73" spans="1:4" x14ac:dyDescent="0.25">
      <c r="A73" t="s">
        <v>377</v>
      </c>
      <c r="B73" t="s">
        <v>48</v>
      </c>
      <c r="C73" t="s">
        <v>179</v>
      </c>
      <c r="D73" t="s">
        <v>645</v>
      </c>
    </row>
    <row r="74" spans="1:4" x14ac:dyDescent="0.25">
      <c r="A74" t="s">
        <v>378</v>
      </c>
      <c r="B74" t="s">
        <v>49</v>
      </c>
      <c r="C74" t="s">
        <v>550</v>
      </c>
      <c r="D74" t="s">
        <v>644</v>
      </c>
    </row>
    <row r="75" spans="1:4" x14ac:dyDescent="0.25">
      <c r="A75" t="s">
        <v>379</v>
      </c>
      <c r="B75" t="s">
        <v>49</v>
      </c>
      <c r="C75" t="s">
        <v>180</v>
      </c>
      <c r="D75" t="s">
        <v>645</v>
      </c>
    </row>
    <row r="76" spans="1:4" x14ac:dyDescent="0.25">
      <c r="A76" t="s">
        <v>380</v>
      </c>
      <c r="B76" t="s">
        <v>50</v>
      </c>
      <c r="C76" t="s">
        <v>181</v>
      </c>
      <c r="D76" t="s">
        <v>643</v>
      </c>
    </row>
    <row r="77" spans="1:4" x14ac:dyDescent="0.25">
      <c r="A77" t="s">
        <v>381</v>
      </c>
      <c r="B77" t="s">
        <v>51</v>
      </c>
      <c r="C77" t="s">
        <v>182</v>
      </c>
      <c r="D77" t="s">
        <v>643</v>
      </c>
    </row>
    <row r="78" spans="1:4" x14ac:dyDescent="0.25">
      <c r="A78" t="s">
        <v>382</v>
      </c>
      <c r="B78" t="s">
        <v>52</v>
      </c>
      <c r="C78" t="s">
        <v>183</v>
      </c>
      <c r="D78" t="s">
        <v>643</v>
      </c>
    </row>
    <row r="79" spans="1:4" x14ac:dyDescent="0.25">
      <c r="A79" t="s">
        <v>383</v>
      </c>
      <c r="B79" t="s">
        <v>53</v>
      </c>
      <c r="C79" t="s">
        <v>184</v>
      </c>
      <c r="D79" t="s">
        <v>643</v>
      </c>
    </row>
    <row r="80" spans="1:4" x14ac:dyDescent="0.25">
      <c r="A80" t="s">
        <v>384</v>
      </c>
      <c r="B80" t="s">
        <v>54</v>
      </c>
      <c r="C80" t="s">
        <v>185</v>
      </c>
      <c r="D80" t="s">
        <v>643</v>
      </c>
    </row>
    <row r="81" spans="1:4" x14ac:dyDescent="0.25">
      <c r="A81" t="s">
        <v>385</v>
      </c>
      <c r="B81" t="s">
        <v>55</v>
      </c>
      <c r="C81" t="s">
        <v>186</v>
      </c>
      <c r="D81" t="s">
        <v>643</v>
      </c>
    </row>
    <row r="82" spans="1:4" x14ac:dyDescent="0.25">
      <c r="A82" t="s">
        <v>386</v>
      </c>
      <c r="B82" t="s">
        <v>56</v>
      </c>
      <c r="C82" t="s">
        <v>187</v>
      </c>
      <c r="D82" t="s">
        <v>643</v>
      </c>
    </row>
    <row r="83" spans="1:4" x14ac:dyDescent="0.25">
      <c r="A83" t="s">
        <v>387</v>
      </c>
      <c r="B83" t="s">
        <v>57</v>
      </c>
      <c r="C83" t="s">
        <v>188</v>
      </c>
      <c r="D83" t="s">
        <v>643</v>
      </c>
    </row>
    <row r="84" spans="1:4" x14ac:dyDescent="0.25">
      <c r="A84" t="s">
        <v>388</v>
      </c>
      <c r="B84" t="s">
        <v>58</v>
      </c>
      <c r="C84" t="s">
        <v>189</v>
      </c>
      <c r="D84" t="s">
        <v>643</v>
      </c>
    </row>
    <row r="85" spans="1:4" x14ac:dyDescent="0.25">
      <c r="A85" t="s">
        <v>389</v>
      </c>
      <c r="B85" t="s">
        <v>59</v>
      </c>
      <c r="C85" t="s">
        <v>190</v>
      </c>
      <c r="D85" t="s">
        <v>643</v>
      </c>
    </row>
    <row r="86" spans="1:4" x14ac:dyDescent="0.25">
      <c r="A86" t="s">
        <v>390</v>
      </c>
      <c r="B86" t="s">
        <v>60</v>
      </c>
      <c r="C86" t="s">
        <v>191</v>
      </c>
      <c r="D86" t="s">
        <v>643</v>
      </c>
    </row>
    <row r="87" spans="1:4" x14ac:dyDescent="0.25">
      <c r="A87" t="s">
        <v>391</v>
      </c>
      <c r="B87" t="s">
        <v>61</v>
      </c>
      <c r="C87" t="s">
        <v>192</v>
      </c>
      <c r="D87" t="s">
        <v>643</v>
      </c>
    </row>
    <row r="88" spans="1:4" x14ac:dyDescent="0.25">
      <c r="A88" t="s">
        <v>392</v>
      </c>
      <c r="B88" t="s">
        <v>62</v>
      </c>
      <c r="C88" t="s">
        <v>193</v>
      </c>
      <c r="D88" t="s">
        <v>643</v>
      </c>
    </row>
    <row r="89" spans="1:4" x14ac:dyDescent="0.25">
      <c r="A89" t="s">
        <v>393</v>
      </c>
      <c r="B89" t="s">
        <v>63</v>
      </c>
      <c r="C89" t="s">
        <v>194</v>
      </c>
      <c r="D89" t="s">
        <v>643</v>
      </c>
    </row>
    <row r="90" spans="1:4" x14ac:dyDescent="0.25">
      <c r="A90" t="s">
        <v>394</v>
      </c>
      <c r="B90" t="s">
        <v>64</v>
      </c>
      <c r="C90" t="s">
        <v>195</v>
      </c>
      <c r="D90" t="s">
        <v>643</v>
      </c>
    </row>
    <row r="91" spans="1:4" x14ac:dyDescent="0.25">
      <c r="A91" t="s">
        <v>395</v>
      </c>
      <c r="B91" t="s">
        <v>65</v>
      </c>
      <c r="C91" t="s">
        <v>196</v>
      </c>
      <c r="D91" t="s">
        <v>643</v>
      </c>
    </row>
    <row r="92" spans="1:4" x14ac:dyDescent="0.25">
      <c r="A92" t="s">
        <v>396</v>
      </c>
      <c r="B92" t="s">
        <v>66</v>
      </c>
      <c r="C92" t="s">
        <v>197</v>
      </c>
      <c r="D92" t="s">
        <v>643</v>
      </c>
    </row>
    <row r="93" spans="1:4" x14ac:dyDescent="0.25">
      <c r="A93" t="s">
        <v>397</v>
      </c>
      <c r="B93" t="s">
        <v>67</v>
      </c>
      <c r="C93" t="s">
        <v>198</v>
      </c>
      <c r="D93" t="s">
        <v>643</v>
      </c>
    </row>
    <row r="94" spans="1:4" x14ac:dyDescent="0.25">
      <c r="A94" t="s">
        <v>398</v>
      </c>
      <c r="B94" t="s">
        <v>68</v>
      </c>
      <c r="C94" t="s">
        <v>199</v>
      </c>
      <c r="D94" t="s">
        <v>643</v>
      </c>
    </row>
    <row r="95" spans="1:4" x14ac:dyDescent="0.25">
      <c r="A95" t="s">
        <v>399</v>
      </c>
      <c r="B95" t="s">
        <v>69</v>
      </c>
      <c r="C95" t="s">
        <v>200</v>
      </c>
      <c r="D95" t="s">
        <v>643</v>
      </c>
    </row>
    <row r="96" spans="1:4" x14ac:dyDescent="0.25">
      <c r="A96" t="s">
        <v>400</v>
      </c>
      <c r="B96" t="s">
        <v>70</v>
      </c>
      <c r="C96" t="s">
        <v>201</v>
      </c>
      <c r="D96" t="s">
        <v>643</v>
      </c>
    </row>
    <row r="97" spans="1:4" x14ac:dyDescent="0.25">
      <c r="A97" t="s">
        <v>401</v>
      </c>
      <c r="B97" t="s">
        <v>71</v>
      </c>
      <c r="C97" t="s">
        <v>202</v>
      </c>
      <c r="D97" t="s">
        <v>643</v>
      </c>
    </row>
    <row r="98" spans="1:4" x14ac:dyDescent="0.25">
      <c r="A98" t="s">
        <v>402</v>
      </c>
      <c r="B98" t="s">
        <v>72</v>
      </c>
      <c r="C98" t="s">
        <v>203</v>
      </c>
      <c r="D98" t="s">
        <v>643</v>
      </c>
    </row>
    <row r="99" spans="1:4" x14ac:dyDescent="0.25">
      <c r="A99" t="s">
        <v>403</v>
      </c>
      <c r="B99" t="s">
        <v>73</v>
      </c>
      <c r="C99" t="s">
        <v>204</v>
      </c>
      <c r="D99" t="s">
        <v>643</v>
      </c>
    </row>
    <row r="100" spans="1:4" x14ac:dyDescent="0.25">
      <c r="A100" t="s">
        <v>404</v>
      </c>
      <c r="B100" t="s">
        <v>74</v>
      </c>
      <c r="C100" t="s">
        <v>551</v>
      </c>
      <c r="D100" t="s">
        <v>644</v>
      </c>
    </row>
    <row r="101" spans="1:4" x14ac:dyDescent="0.25">
      <c r="A101" t="s">
        <v>405</v>
      </c>
      <c r="B101" t="s">
        <v>74</v>
      </c>
      <c r="C101" t="s">
        <v>552</v>
      </c>
      <c r="D101" t="s">
        <v>645</v>
      </c>
    </row>
    <row r="102" spans="1:4" x14ac:dyDescent="0.25">
      <c r="A102" t="s">
        <v>406</v>
      </c>
      <c r="B102" t="s">
        <v>74</v>
      </c>
      <c r="C102" t="s">
        <v>205</v>
      </c>
      <c r="D102" t="s">
        <v>646</v>
      </c>
    </row>
    <row r="103" spans="1:4" x14ac:dyDescent="0.25">
      <c r="A103" t="s">
        <v>407</v>
      </c>
      <c r="B103" t="s">
        <v>75</v>
      </c>
      <c r="C103" t="s">
        <v>206</v>
      </c>
      <c r="D103" t="s">
        <v>643</v>
      </c>
    </row>
    <row r="104" spans="1:4" x14ac:dyDescent="0.25">
      <c r="A104" t="s">
        <v>408</v>
      </c>
      <c r="B104" t="s">
        <v>76</v>
      </c>
      <c r="C104" t="s">
        <v>553</v>
      </c>
      <c r="D104" t="s">
        <v>644</v>
      </c>
    </row>
    <row r="105" spans="1:4" x14ac:dyDescent="0.25">
      <c r="A105" t="s">
        <v>409</v>
      </c>
      <c r="B105" t="s">
        <v>76</v>
      </c>
      <c r="C105" t="s">
        <v>554</v>
      </c>
      <c r="D105" t="s">
        <v>645</v>
      </c>
    </row>
    <row r="106" spans="1:4" x14ac:dyDescent="0.25">
      <c r="A106" t="s">
        <v>410</v>
      </c>
      <c r="B106" t="s">
        <v>76</v>
      </c>
      <c r="C106" t="s">
        <v>207</v>
      </c>
      <c r="D106" t="s">
        <v>646</v>
      </c>
    </row>
    <row r="107" spans="1:4" x14ac:dyDescent="0.25">
      <c r="A107" t="s">
        <v>411</v>
      </c>
      <c r="B107" t="s">
        <v>77</v>
      </c>
      <c r="C107" t="s">
        <v>208</v>
      </c>
      <c r="D107" t="s">
        <v>643</v>
      </c>
    </row>
    <row r="108" spans="1:4" x14ac:dyDescent="0.25">
      <c r="A108" t="s">
        <v>412</v>
      </c>
      <c r="B108" t="s">
        <v>78</v>
      </c>
      <c r="C108" t="s">
        <v>209</v>
      </c>
      <c r="D108" t="s">
        <v>643</v>
      </c>
    </row>
    <row r="109" spans="1:4" x14ac:dyDescent="0.25">
      <c r="A109" t="s">
        <v>413</v>
      </c>
      <c r="B109" t="s">
        <v>79</v>
      </c>
      <c r="C109" t="s">
        <v>210</v>
      </c>
      <c r="D109" t="s">
        <v>643</v>
      </c>
    </row>
    <row r="110" spans="1:4" x14ac:dyDescent="0.25">
      <c r="A110" t="s">
        <v>414</v>
      </c>
      <c r="B110" t="s">
        <v>615</v>
      </c>
      <c r="C110" t="s">
        <v>555</v>
      </c>
      <c r="D110" t="s">
        <v>643</v>
      </c>
    </row>
    <row r="111" spans="1:4" x14ac:dyDescent="0.25">
      <c r="A111" t="s">
        <v>415</v>
      </c>
      <c r="B111" t="s">
        <v>80</v>
      </c>
      <c r="C111" t="s">
        <v>211</v>
      </c>
      <c r="D111" t="s">
        <v>643</v>
      </c>
    </row>
    <row r="112" spans="1:4" x14ac:dyDescent="0.25">
      <c r="A112" t="s">
        <v>416</v>
      </c>
      <c r="B112" t="s">
        <v>81</v>
      </c>
      <c r="C112" t="s">
        <v>212</v>
      </c>
      <c r="D112" t="s">
        <v>643</v>
      </c>
    </row>
    <row r="113" spans="1:4" x14ac:dyDescent="0.25">
      <c r="A113" t="s">
        <v>417</v>
      </c>
      <c r="B113" t="s">
        <v>82</v>
      </c>
      <c r="C113" t="s">
        <v>213</v>
      </c>
      <c r="D113" t="s">
        <v>643</v>
      </c>
    </row>
    <row r="114" spans="1:4" x14ac:dyDescent="0.25">
      <c r="A114" t="s">
        <v>418</v>
      </c>
      <c r="B114" t="s">
        <v>616</v>
      </c>
      <c r="C114" t="s">
        <v>556</v>
      </c>
      <c r="D114" t="s">
        <v>643</v>
      </c>
    </row>
    <row r="115" spans="1:4" x14ac:dyDescent="0.25">
      <c r="A115" t="s">
        <v>419</v>
      </c>
      <c r="B115" t="s">
        <v>83</v>
      </c>
      <c r="C115" t="s">
        <v>214</v>
      </c>
      <c r="D115" t="s">
        <v>643</v>
      </c>
    </row>
    <row r="116" spans="1:4" x14ac:dyDescent="0.25">
      <c r="A116" t="s">
        <v>420</v>
      </c>
      <c r="B116" t="s">
        <v>84</v>
      </c>
      <c r="C116" t="s">
        <v>215</v>
      </c>
      <c r="D116" t="s">
        <v>643</v>
      </c>
    </row>
    <row r="117" spans="1:4" x14ac:dyDescent="0.25">
      <c r="A117" t="s">
        <v>421</v>
      </c>
      <c r="B117" t="s">
        <v>85</v>
      </c>
      <c r="C117" t="s">
        <v>216</v>
      </c>
      <c r="D117" t="s">
        <v>643</v>
      </c>
    </row>
    <row r="118" spans="1:4" x14ac:dyDescent="0.25">
      <c r="A118" t="s">
        <v>422</v>
      </c>
      <c r="B118" t="s">
        <v>86</v>
      </c>
      <c r="C118" t="s">
        <v>217</v>
      </c>
      <c r="D118" t="s">
        <v>643</v>
      </c>
    </row>
    <row r="119" spans="1:4" x14ac:dyDescent="0.25">
      <c r="A119" t="s">
        <v>423</v>
      </c>
      <c r="B119" t="s">
        <v>617</v>
      </c>
      <c r="C119" t="s">
        <v>557</v>
      </c>
    </row>
    <row r="120" spans="1:4" x14ac:dyDescent="0.25">
      <c r="A120" t="s">
        <v>424</v>
      </c>
      <c r="B120" t="s">
        <v>87</v>
      </c>
      <c r="C120" t="s">
        <v>218</v>
      </c>
      <c r="D120" t="s">
        <v>643</v>
      </c>
    </row>
    <row r="121" spans="1:4" x14ac:dyDescent="0.25">
      <c r="A121" t="s">
        <v>425</v>
      </c>
      <c r="B121" t="s">
        <v>88</v>
      </c>
      <c r="C121" t="s">
        <v>219</v>
      </c>
      <c r="D121" t="s">
        <v>643</v>
      </c>
    </row>
    <row r="122" spans="1:4" x14ac:dyDescent="0.25">
      <c r="A122" t="s">
        <v>426</v>
      </c>
      <c r="B122" t="s">
        <v>89</v>
      </c>
      <c r="C122" t="s">
        <v>220</v>
      </c>
      <c r="D122" t="s">
        <v>643</v>
      </c>
    </row>
    <row r="123" spans="1:4" x14ac:dyDescent="0.25">
      <c r="A123" t="s">
        <v>427</v>
      </c>
      <c r="B123" t="s">
        <v>90</v>
      </c>
      <c r="C123" t="s">
        <v>221</v>
      </c>
      <c r="D123" t="s">
        <v>643</v>
      </c>
    </row>
    <row r="124" spans="1:4" x14ac:dyDescent="0.25">
      <c r="A124" t="s">
        <v>428</v>
      </c>
      <c r="B124" t="s">
        <v>91</v>
      </c>
      <c r="C124" t="s">
        <v>222</v>
      </c>
      <c r="D124" t="s">
        <v>643</v>
      </c>
    </row>
    <row r="125" spans="1:4" x14ac:dyDescent="0.25">
      <c r="A125" t="s">
        <v>429</v>
      </c>
      <c r="B125" t="s">
        <v>92</v>
      </c>
      <c r="C125" t="s">
        <v>223</v>
      </c>
      <c r="D125" t="s">
        <v>643</v>
      </c>
    </row>
    <row r="126" spans="1:4" x14ac:dyDescent="0.25">
      <c r="A126" t="s">
        <v>430</v>
      </c>
      <c r="B126" t="s">
        <v>93</v>
      </c>
      <c r="C126" t="s">
        <v>224</v>
      </c>
      <c r="D126" t="s">
        <v>643</v>
      </c>
    </row>
    <row r="127" spans="1:4" x14ac:dyDescent="0.25">
      <c r="A127" t="s">
        <v>431</v>
      </c>
      <c r="B127" t="s">
        <v>94</v>
      </c>
      <c r="C127" t="s">
        <v>225</v>
      </c>
      <c r="D127" t="s">
        <v>643</v>
      </c>
    </row>
    <row r="128" spans="1:4" x14ac:dyDescent="0.25">
      <c r="A128" t="s">
        <v>432</v>
      </c>
      <c r="B128" t="s">
        <v>95</v>
      </c>
      <c r="C128" t="s">
        <v>226</v>
      </c>
      <c r="D128" t="s">
        <v>643</v>
      </c>
    </row>
    <row r="129" spans="1:4" x14ac:dyDescent="0.25">
      <c r="A129" t="s">
        <v>433</v>
      </c>
      <c r="B129" t="s">
        <v>96</v>
      </c>
      <c r="C129" t="s">
        <v>227</v>
      </c>
      <c r="D129" t="s">
        <v>645</v>
      </c>
    </row>
    <row r="130" spans="1:4" x14ac:dyDescent="0.25">
      <c r="A130" t="s">
        <v>434</v>
      </c>
      <c r="B130" t="s">
        <v>618</v>
      </c>
      <c r="C130" t="s">
        <v>558</v>
      </c>
      <c r="D130" t="s">
        <v>643</v>
      </c>
    </row>
    <row r="131" spans="1:4" x14ac:dyDescent="0.25">
      <c r="A131" t="s">
        <v>435</v>
      </c>
      <c r="B131" t="s">
        <v>619</v>
      </c>
      <c r="C131" t="s">
        <v>559</v>
      </c>
      <c r="D131" t="s">
        <v>643</v>
      </c>
    </row>
    <row r="132" spans="1:4" x14ac:dyDescent="0.25">
      <c r="A132" t="s">
        <v>436</v>
      </c>
      <c r="B132" t="s">
        <v>97</v>
      </c>
      <c r="C132" t="s">
        <v>228</v>
      </c>
      <c r="D132" t="s">
        <v>643</v>
      </c>
    </row>
    <row r="133" spans="1:4" x14ac:dyDescent="0.25">
      <c r="A133" t="s">
        <v>437</v>
      </c>
      <c r="B133" t="s">
        <v>98</v>
      </c>
      <c r="C133" t="s">
        <v>229</v>
      </c>
      <c r="D133" t="s">
        <v>643</v>
      </c>
    </row>
    <row r="134" spans="1:4" x14ac:dyDescent="0.25">
      <c r="A134" t="s">
        <v>438</v>
      </c>
      <c r="B134" t="s">
        <v>99</v>
      </c>
      <c r="C134" t="s">
        <v>230</v>
      </c>
      <c r="D134" t="s">
        <v>643</v>
      </c>
    </row>
    <row r="135" spans="1:4" x14ac:dyDescent="0.25">
      <c r="A135" t="s">
        <v>439</v>
      </c>
      <c r="B135" t="s">
        <v>620</v>
      </c>
      <c r="C135" t="s">
        <v>560</v>
      </c>
      <c r="D135" t="s">
        <v>643</v>
      </c>
    </row>
    <row r="136" spans="1:4" x14ac:dyDescent="0.25">
      <c r="A136" t="s">
        <v>440</v>
      </c>
      <c r="B136" t="s">
        <v>621</v>
      </c>
      <c r="C136" t="s">
        <v>561</v>
      </c>
      <c r="D136" t="s">
        <v>643</v>
      </c>
    </row>
    <row r="137" spans="1:4" x14ac:dyDescent="0.25">
      <c r="A137" t="s">
        <v>441</v>
      </c>
      <c r="B137" t="s">
        <v>622</v>
      </c>
      <c r="C137" t="s">
        <v>562</v>
      </c>
      <c r="D137" t="s">
        <v>643</v>
      </c>
    </row>
    <row r="138" spans="1:4" x14ac:dyDescent="0.25">
      <c r="A138" t="s">
        <v>442</v>
      </c>
      <c r="B138" t="s">
        <v>623</v>
      </c>
      <c r="C138" t="s">
        <v>563</v>
      </c>
      <c r="D138" t="s">
        <v>643</v>
      </c>
    </row>
    <row r="139" spans="1:4" x14ac:dyDescent="0.25">
      <c r="A139" t="s">
        <v>443</v>
      </c>
      <c r="B139" t="s">
        <v>100</v>
      </c>
      <c r="C139" t="s">
        <v>231</v>
      </c>
      <c r="D139" t="s">
        <v>643</v>
      </c>
    </row>
    <row r="140" spans="1:4" x14ac:dyDescent="0.25">
      <c r="A140" t="s">
        <v>444</v>
      </c>
      <c r="B140" t="s">
        <v>624</v>
      </c>
      <c r="C140" t="s">
        <v>564</v>
      </c>
      <c r="D140" t="s">
        <v>643</v>
      </c>
    </row>
    <row r="141" spans="1:4" x14ac:dyDescent="0.25">
      <c r="A141" t="s">
        <v>445</v>
      </c>
      <c r="B141" t="s">
        <v>101</v>
      </c>
      <c r="C141" t="s">
        <v>232</v>
      </c>
      <c r="D141" t="s">
        <v>643</v>
      </c>
    </row>
    <row r="142" spans="1:4" x14ac:dyDescent="0.25">
      <c r="A142" t="s">
        <v>446</v>
      </c>
      <c r="B142" t="s">
        <v>625</v>
      </c>
      <c r="C142" t="s">
        <v>565</v>
      </c>
      <c r="D142" t="s">
        <v>643</v>
      </c>
    </row>
    <row r="143" spans="1:4" x14ac:dyDescent="0.25">
      <c r="A143" t="s">
        <v>447</v>
      </c>
      <c r="B143" t="s">
        <v>102</v>
      </c>
      <c r="C143" t="s">
        <v>233</v>
      </c>
      <c r="D143" t="s">
        <v>643</v>
      </c>
    </row>
    <row r="144" spans="1:4" x14ac:dyDescent="0.25">
      <c r="A144" t="s">
        <v>448</v>
      </c>
      <c r="B144" t="s">
        <v>103</v>
      </c>
      <c r="C144" t="s">
        <v>234</v>
      </c>
      <c r="D144" t="s">
        <v>643</v>
      </c>
    </row>
    <row r="145" spans="1:4" x14ac:dyDescent="0.25">
      <c r="A145" t="s">
        <v>449</v>
      </c>
      <c r="B145" t="s">
        <v>104</v>
      </c>
      <c r="C145" t="s">
        <v>235</v>
      </c>
      <c r="D145" t="s">
        <v>643</v>
      </c>
    </row>
    <row r="146" spans="1:4" x14ac:dyDescent="0.25">
      <c r="A146" t="s">
        <v>450</v>
      </c>
      <c r="B146" t="s">
        <v>105</v>
      </c>
      <c r="C146" t="s">
        <v>236</v>
      </c>
      <c r="D146" t="s">
        <v>643</v>
      </c>
    </row>
    <row r="147" spans="1:4" x14ac:dyDescent="0.25">
      <c r="A147" t="s">
        <v>451</v>
      </c>
      <c r="B147" t="s">
        <v>626</v>
      </c>
      <c r="C147" t="s">
        <v>566</v>
      </c>
      <c r="D147" t="s">
        <v>643</v>
      </c>
    </row>
    <row r="148" spans="1:4" x14ac:dyDescent="0.25">
      <c r="A148" t="s">
        <v>452</v>
      </c>
      <c r="B148" t="s">
        <v>106</v>
      </c>
      <c r="C148" t="s">
        <v>237</v>
      </c>
      <c r="D148" t="s">
        <v>643</v>
      </c>
    </row>
    <row r="149" spans="1:4" x14ac:dyDescent="0.25">
      <c r="A149" t="s">
        <v>453</v>
      </c>
      <c r="B149" t="s">
        <v>107</v>
      </c>
      <c r="C149" t="s">
        <v>238</v>
      </c>
      <c r="D149" t="s">
        <v>643</v>
      </c>
    </row>
    <row r="150" spans="1:4" x14ac:dyDescent="0.25">
      <c r="A150" t="s">
        <v>454</v>
      </c>
      <c r="B150" t="s">
        <v>627</v>
      </c>
      <c r="C150" t="s">
        <v>567</v>
      </c>
      <c r="D150" t="s">
        <v>643</v>
      </c>
    </row>
    <row r="151" spans="1:4" x14ac:dyDescent="0.25">
      <c r="A151" t="s">
        <v>455</v>
      </c>
      <c r="B151" t="s">
        <v>108</v>
      </c>
      <c r="C151" t="s">
        <v>239</v>
      </c>
      <c r="D151" t="s">
        <v>643</v>
      </c>
    </row>
    <row r="152" spans="1:4" x14ac:dyDescent="0.25">
      <c r="A152" t="s">
        <v>456</v>
      </c>
      <c r="B152" t="s">
        <v>109</v>
      </c>
      <c r="C152" t="s">
        <v>240</v>
      </c>
    </row>
    <row r="153" spans="1:4" x14ac:dyDescent="0.25">
      <c r="A153" t="s">
        <v>457</v>
      </c>
      <c r="B153" t="s">
        <v>110</v>
      </c>
      <c r="C153" t="s">
        <v>241</v>
      </c>
      <c r="D153" t="s">
        <v>643</v>
      </c>
    </row>
    <row r="154" spans="1:4" x14ac:dyDescent="0.25">
      <c r="A154" t="s">
        <v>458</v>
      </c>
      <c r="B154" t="s">
        <v>111</v>
      </c>
      <c r="C154" t="s">
        <v>242</v>
      </c>
      <c r="D154" t="s">
        <v>643</v>
      </c>
    </row>
    <row r="155" spans="1:4" x14ac:dyDescent="0.25">
      <c r="A155" t="s">
        <v>459</v>
      </c>
      <c r="B155" t="s">
        <v>628</v>
      </c>
      <c r="C155" t="s">
        <v>568</v>
      </c>
      <c r="D155" t="s">
        <v>643</v>
      </c>
    </row>
    <row r="156" spans="1:4" x14ac:dyDescent="0.25">
      <c r="A156" t="s">
        <v>460</v>
      </c>
      <c r="B156" t="s">
        <v>112</v>
      </c>
      <c r="C156" t="s">
        <v>243</v>
      </c>
      <c r="D156" t="s">
        <v>643</v>
      </c>
    </row>
    <row r="157" spans="1:4" x14ac:dyDescent="0.25">
      <c r="A157" t="s">
        <v>461</v>
      </c>
      <c r="B157" t="s">
        <v>113</v>
      </c>
      <c r="C157" t="s">
        <v>244</v>
      </c>
      <c r="D157" t="s">
        <v>643</v>
      </c>
    </row>
    <row r="158" spans="1:4" x14ac:dyDescent="0.25">
      <c r="A158" t="s">
        <v>462</v>
      </c>
      <c r="B158" t="s">
        <v>629</v>
      </c>
      <c r="C158" t="s">
        <v>569</v>
      </c>
      <c r="D158" t="s">
        <v>643</v>
      </c>
    </row>
    <row r="159" spans="1:4" x14ac:dyDescent="0.25">
      <c r="A159" t="s">
        <v>463</v>
      </c>
      <c r="B159" t="s">
        <v>114</v>
      </c>
      <c r="C159" t="s">
        <v>245</v>
      </c>
      <c r="D159" t="s">
        <v>643</v>
      </c>
    </row>
    <row r="160" spans="1:4" x14ac:dyDescent="0.25">
      <c r="A160" t="s">
        <v>464</v>
      </c>
      <c r="B160" t="s">
        <v>115</v>
      </c>
      <c r="C160" t="s">
        <v>246</v>
      </c>
      <c r="D160" t="s">
        <v>643</v>
      </c>
    </row>
    <row r="161" spans="1:4" x14ac:dyDescent="0.25">
      <c r="A161" t="s">
        <v>465</v>
      </c>
      <c r="B161" t="s">
        <v>116</v>
      </c>
      <c r="C161" t="s">
        <v>247</v>
      </c>
      <c r="D161" t="s">
        <v>643</v>
      </c>
    </row>
    <row r="162" spans="1:4" x14ac:dyDescent="0.25">
      <c r="A162" t="s">
        <v>466</v>
      </c>
      <c r="B162" t="s">
        <v>117</v>
      </c>
      <c r="C162" t="s">
        <v>248</v>
      </c>
    </row>
    <row r="163" spans="1:4" x14ac:dyDescent="0.25">
      <c r="A163" t="s">
        <v>467</v>
      </c>
      <c r="B163" t="s">
        <v>118</v>
      </c>
      <c r="C163" t="s">
        <v>249</v>
      </c>
      <c r="D163" t="s">
        <v>643</v>
      </c>
    </row>
    <row r="164" spans="1:4" x14ac:dyDescent="0.25">
      <c r="A164" t="s">
        <v>468</v>
      </c>
      <c r="B164" t="s">
        <v>630</v>
      </c>
      <c r="C164" t="s">
        <v>570</v>
      </c>
      <c r="D164" t="s">
        <v>643</v>
      </c>
    </row>
    <row r="165" spans="1:4" x14ac:dyDescent="0.25">
      <c r="A165" t="s">
        <v>469</v>
      </c>
      <c r="B165" t="s">
        <v>631</v>
      </c>
      <c r="C165" t="s">
        <v>571</v>
      </c>
      <c r="D165" t="s">
        <v>644</v>
      </c>
    </row>
    <row r="166" spans="1:4" x14ac:dyDescent="0.25">
      <c r="A166" t="s">
        <v>470</v>
      </c>
      <c r="B166" t="s">
        <v>631</v>
      </c>
      <c r="C166" t="s">
        <v>572</v>
      </c>
      <c r="D166" t="s">
        <v>645</v>
      </c>
    </row>
    <row r="167" spans="1:4" x14ac:dyDescent="0.25">
      <c r="A167" t="s">
        <v>471</v>
      </c>
      <c r="B167" t="s">
        <v>119</v>
      </c>
      <c r="C167" t="s">
        <v>250</v>
      </c>
      <c r="D167" t="s">
        <v>644</v>
      </c>
    </row>
    <row r="168" spans="1:4" x14ac:dyDescent="0.25">
      <c r="A168" t="s">
        <v>472</v>
      </c>
      <c r="B168" t="s">
        <v>119</v>
      </c>
      <c r="C168" t="s">
        <v>573</v>
      </c>
      <c r="D168" t="s">
        <v>645</v>
      </c>
    </row>
    <row r="169" spans="1:4" x14ac:dyDescent="0.25">
      <c r="A169" t="s">
        <v>473</v>
      </c>
      <c r="B169" t="s">
        <v>119</v>
      </c>
      <c r="C169" t="s">
        <v>574</v>
      </c>
      <c r="D169" t="s">
        <v>647</v>
      </c>
    </row>
    <row r="170" spans="1:4" x14ac:dyDescent="0.25">
      <c r="A170" t="s">
        <v>474</v>
      </c>
      <c r="B170" t="s">
        <v>120</v>
      </c>
      <c r="C170" t="s">
        <v>251</v>
      </c>
      <c r="D170" t="s">
        <v>643</v>
      </c>
    </row>
    <row r="171" spans="1:4" x14ac:dyDescent="0.25">
      <c r="A171" t="s">
        <v>475</v>
      </c>
      <c r="B171" t="s">
        <v>121</v>
      </c>
      <c r="C171" t="s">
        <v>252</v>
      </c>
      <c r="D171" t="s">
        <v>643</v>
      </c>
    </row>
    <row r="172" spans="1:4" x14ac:dyDescent="0.25">
      <c r="A172" t="s">
        <v>476</v>
      </c>
      <c r="B172" t="s">
        <v>632</v>
      </c>
      <c r="C172" t="s">
        <v>575</v>
      </c>
      <c r="D172" t="s">
        <v>643</v>
      </c>
    </row>
    <row r="173" spans="1:4" x14ac:dyDescent="0.25">
      <c r="A173" t="s">
        <v>477</v>
      </c>
      <c r="B173" t="s">
        <v>122</v>
      </c>
      <c r="C173" t="s">
        <v>253</v>
      </c>
      <c r="D173" t="s">
        <v>643</v>
      </c>
    </row>
    <row r="174" spans="1:4" x14ac:dyDescent="0.25">
      <c r="A174" t="s">
        <v>478</v>
      </c>
      <c r="B174" t="s">
        <v>633</v>
      </c>
      <c r="C174" t="s">
        <v>576</v>
      </c>
      <c r="D174" t="s">
        <v>643</v>
      </c>
    </row>
    <row r="175" spans="1:4" x14ac:dyDescent="0.25">
      <c r="A175" t="s">
        <v>479</v>
      </c>
      <c r="B175" t="s">
        <v>634</v>
      </c>
      <c r="C175" t="s">
        <v>577</v>
      </c>
    </row>
    <row r="176" spans="1:4" x14ac:dyDescent="0.25">
      <c r="A176" t="s">
        <v>480</v>
      </c>
      <c r="B176" t="s">
        <v>123</v>
      </c>
      <c r="C176" t="s">
        <v>578</v>
      </c>
      <c r="D176" t="s">
        <v>644</v>
      </c>
    </row>
    <row r="177" spans="1:4" x14ac:dyDescent="0.25">
      <c r="A177" t="s">
        <v>481</v>
      </c>
      <c r="B177" t="s">
        <v>123</v>
      </c>
      <c r="C177" t="s">
        <v>254</v>
      </c>
      <c r="D177" t="s">
        <v>645</v>
      </c>
    </row>
    <row r="178" spans="1:4" x14ac:dyDescent="0.25">
      <c r="A178" t="s">
        <v>482</v>
      </c>
      <c r="B178" t="s">
        <v>124</v>
      </c>
      <c r="C178" t="s">
        <v>255</v>
      </c>
      <c r="D178" t="s">
        <v>643</v>
      </c>
    </row>
    <row r="179" spans="1:4" x14ac:dyDescent="0.25">
      <c r="A179" t="s">
        <v>483</v>
      </c>
      <c r="B179" t="s">
        <v>125</v>
      </c>
      <c r="C179" t="s">
        <v>256</v>
      </c>
      <c r="D179" t="s">
        <v>643</v>
      </c>
    </row>
    <row r="180" spans="1:4" x14ac:dyDescent="0.25">
      <c r="A180" t="s">
        <v>484</v>
      </c>
      <c r="B180" t="s">
        <v>126</v>
      </c>
      <c r="C180" t="s">
        <v>257</v>
      </c>
      <c r="D180" t="s">
        <v>643</v>
      </c>
    </row>
    <row r="181" spans="1:4" x14ac:dyDescent="0.25">
      <c r="A181" t="s">
        <v>485</v>
      </c>
      <c r="B181" t="s">
        <v>127</v>
      </c>
      <c r="C181" t="s">
        <v>258</v>
      </c>
    </row>
    <row r="182" spans="1:4" x14ac:dyDescent="0.25">
      <c r="A182" t="s">
        <v>486</v>
      </c>
      <c r="B182" t="s">
        <v>128</v>
      </c>
      <c r="C182" t="s">
        <v>259</v>
      </c>
      <c r="D182" t="s">
        <v>643</v>
      </c>
    </row>
    <row r="183" spans="1:4" x14ac:dyDescent="0.25">
      <c r="A183" t="s">
        <v>487</v>
      </c>
      <c r="B183" t="s">
        <v>129</v>
      </c>
      <c r="C183" t="s">
        <v>260</v>
      </c>
      <c r="D183" t="s">
        <v>643</v>
      </c>
    </row>
    <row r="184" spans="1:4" x14ac:dyDescent="0.25">
      <c r="A184" t="s">
        <v>488</v>
      </c>
      <c r="B184" t="s">
        <v>635</v>
      </c>
      <c r="C184" t="s">
        <v>579</v>
      </c>
      <c r="D184" t="s">
        <v>644</v>
      </c>
    </row>
    <row r="185" spans="1:4" x14ac:dyDescent="0.25">
      <c r="A185" t="s">
        <v>489</v>
      </c>
      <c r="B185" t="s">
        <v>636</v>
      </c>
      <c r="C185" t="s">
        <v>580</v>
      </c>
      <c r="D185" t="s">
        <v>643</v>
      </c>
    </row>
    <row r="186" spans="1:4" x14ac:dyDescent="0.25">
      <c r="A186" t="s">
        <v>490</v>
      </c>
      <c r="B186" t="s">
        <v>637</v>
      </c>
      <c r="C186" t="s">
        <v>581</v>
      </c>
      <c r="D186" t="s">
        <v>643</v>
      </c>
    </row>
    <row r="187" spans="1:4" x14ac:dyDescent="0.25">
      <c r="A187" t="s">
        <v>491</v>
      </c>
      <c r="B187" t="s">
        <v>638</v>
      </c>
      <c r="C187" t="s">
        <v>582</v>
      </c>
      <c r="D187" t="s">
        <v>643</v>
      </c>
    </row>
    <row r="188" spans="1:4" x14ac:dyDescent="0.25">
      <c r="A188" t="s">
        <v>492</v>
      </c>
      <c r="B188" t="s">
        <v>130</v>
      </c>
      <c r="C188" t="s">
        <v>261</v>
      </c>
      <c r="D188" t="s">
        <v>643</v>
      </c>
    </row>
    <row r="189" spans="1:4" x14ac:dyDescent="0.25">
      <c r="A189" t="s">
        <v>493</v>
      </c>
      <c r="B189" t="s">
        <v>131</v>
      </c>
      <c r="C189" t="s">
        <v>262</v>
      </c>
      <c r="D189" t="s">
        <v>643</v>
      </c>
    </row>
    <row r="190" spans="1:4" x14ac:dyDescent="0.25">
      <c r="A190" t="s">
        <v>494</v>
      </c>
      <c r="B190" t="s">
        <v>132</v>
      </c>
      <c r="C190" t="s">
        <v>263</v>
      </c>
      <c r="D190" t="s">
        <v>643</v>
      </c>
    </row>
    <row r="191" spans="1:4" x14ac:dyDescent="0.25">
      <c r="A191" t="s">
        <v>495</v>
      </c>
      <c r="B191" t="s">
        <v>133</v>
      </c>
      <c r="C191" t="s">
        <v>264</v>
      </c>
      <c r="D191" t="s">
        <v>643</v>
      </c>
    </row>
    <row r="192" spans="1:4" x14ac:dyDescent="0.25">
      <c r="A192" t="s">
        <v>496</v>
      </c>
      <c r="B192" t="s">
        <v>134</v>
      </c>
      <c r="C192" t="s">
        <v>265</v>
      </c>
      <c r="D192" t="s">
        <v>643</v>
      </c>
    </row>
    <row r="193" spans="1:4" x14ac:dyDescent="0.25">
      <c r="A193" t="s">
        <v>497</v>
      </c>
      <c r="B193" t="s">
        <v>639</v>
      </c>
      <c r="C193" t="s">
        <v>583</v>
      </c>
      <c r="D193" t="s">
        <v>643</v>
      </c>
    </row>
    <row r="194" spans="1:4" x14ac:dyDescent="0.25">
      <c r="A194" t="s">
        <v>498</v>
      </c>
      <c r="B194" t="s">
        <v>640</v>
      </c>
      <c r="C194" t="s">
        <v>584</v>
      </c>
      <c r="D194" t="s">
        <v>643</v>
      </c>
    </row>
    <row r="195" spans="1:4" x14ac:dyDescent="0.25">
      <c r="A195" t="s">
        <v>499</v>
      </c>
      <c r="B195" t="s">
        <v>641</v>
      </c>
      <c r="C195" t="s">
        <v>585</v>
      </c>
      <c r="D195" t="s">
        <v>644</v>
      </c>
    </row>
    <row r="196" spans="1:4" x14ac:dyDescent="0.25">
      <c r="A196" t="s">
        <v>500</v>
      </c>
      <c r="B196" t="s">
        <v>641</v>
      </c>
      <c r="C196" t="s">
        <v>586</v>
      </c>
      <c r="D196" t="s">
        <v>645</v>
      </c>
    </row>
    <row r="197" spans="1:4" x14ac:dyDescent="0.25">
      <c r="A197" t="s">
        <v>501</v>
      </c>
      <c r="B197" t="s">
        <v>648</v>
      </c>
      <c r="C197" t="s">
        <v>587</v>
      </c>
      <c r="D197" t="s">
        <v>644</v>
      </c>
    </row>
    <row r="198" spans="1:4" x14ac:dyDescent="0.25">
      <c r="A198" t="s">
        <v>502</v>
      </c>
      <c r="B198" t="s">
        <v>648</v>
      </c>
      <c r="C198" t="s">
        <v>588</v>
      </c>
      <c r="D198" t="s">
        <v>645</v>
      </c>
    </row>
    <row r="199" spans="1:4" x14ac:dyDescent="0.25">
      <c r="A199" t="s">
        <v>503</v>
      </c>
      <c r="B199" t="s">
        <v>284</v>
      </c>
      <c r="C199" t="s">
        <v>266</v>
      </c>
      <c r="D199" t="s">
        <v>643</v>
      </c>
    </row>
    <row r="200" spans="1:4" x14ac:dyDescent="0.25">
      <c r="A200" t="s">
        <v>504</v>
      </c>
      <c r="B200" t="s">
        <v>649</v>
      </c>
      <c r="C200" t="s">
        <v>589</v>
      </c>
      <c r="D200" t="s">
        <v>643</v>
      </c>
    </row>
    <row r="201" spans="1:4" x14ac:dyDescent="0.25">
      <c r="A201" t="s">
        <v>505</v>
      </c>
      <c r="B201" t="s">
        <v>285</v>
      </c>
      <c r="C201" t="s">
        <v>267</v>
      </c>
      <c r="D201" t="s">
        <v>643</v>
      </c>
    </row>
    <row r="202" spans="1:4" x14ac:dyDescent="0.25">
      <c r="A202" t="s">
        <v>506</v>
      </c>
      <c r="B202" t="s">
        <v>286</v>
      </c>
      <c r="C202" t="s">
        <v>268</v>
      </c>
      <c r="D202" t="s">
        <v>643</v>
      </c>
    </row>
    <row r="203" spans="1:4" x14ac:dyDescent="0.25">
      <c r="A203" t="s">
        <v>507</v>
      </c>
      <c r="B203" t="s">
        <v>287</v>
      </c>
      <c r="C203" t="s">
        <v>590</v>
      </c>
      <c r="D203" t="s">
        <v>644</v>
      </c>
    </row>
    <row r="204" spans="1:4" x14ac:dyDescent="0.25">
      <c r="A204" t="s">
        <v>508</v>
      </c>
      <c r="B204" t="s">
        <v>287</v>
      </c>
      <c r="C204" t="s">
        <v>269</v>
      </c>
      <c r="D204" t="s">
        <v>645</v>
      </c>
    </row>
    <row r="205" spans="1:4" x14ac:dyDescent="0.25">
      <c r="A205" t="s">
        <v>509</v>
      </c>
      <c r="B205" t="s">
        <v>288</v>
      </c>
      <c r="C205" t="s">
        <v>270</v>
      </c>
      <c r="D205" t="s">
        <v>643</v>
      </c>
    </row>
    <row r="206" spans="1:4" x14ac:dyDescent="0.25">
      <c r="A206" t="s">
        <v>510</v>
      </c>
      <c r="B206" t="s">
        <v>289</v>
      </c>
      <c r="C206" t="s">
        <v>271</v>
      </c>
      <c r="D206" t="s">
        <v>643</v>
      </c>
    </row>
    <row r="207" spans="1:4" x14ac:dyDescent="0.25">
      <c r="A207" t="s">
        <v>511</v>
      </c>
      <c r="B207" t="s">
        <v>290</v>
      </c>
      <c r="C207" t="s">
        <v>272</v>
      </c>
      <c r="D207" t="s">
        <v>643</v>
      </c>
    </row>
    <row r="208" spans="1:4" x14ac:dyDescent="0.25">
      <c r="A208" t="s">
        <v>512</v>
      </c>
      <c r="B208" t="s">
        <v>291</v>
      </c>
      <c r="C208" t="s">
        <v>273</v>
      </c>
      <c r="D208" t="s">
        <v>643</v>
      </c>
    </row>
    <row r="209" spans="1:4" x14ac:dyDescent="0.25">
      <c r="A209" t="s">
        <v>513</v>
      </c>
      <c r="B209" t="s">
        <v>292</v>
      </c>
      <c r="C209" t="s">
        <v>274</v>
      </c>
      <c r="D209" t="s">
        <v>643</v>
      </c>
    </row>
    <row r="210" spans="1:4" x14ac:dyDescent="0.25">
      <c r="A210" t="s">
        <v>514</v>
      </c>
      <c r="B210" t="s">
        <v>293</v>
      </c>
      <c r="C210" t="s">
        <v>275</v>
      </c>
      <c r="D210" t="s">
        <v>643</v>
      </c>
    </row>
    <row r="211" spans="1:4" x14ac:dyDescent="0.25">
      <c r="A211" t="s">
        <v>515</v>
      </c>
      <c r="B211" t="s">
        <v>294</v>
      </c>
      <c r="C211" t="s">
        <v>276</v>
      </c>
      <c r="D211" t="s">
        <v>643</v>
      </c>
    </row>
    <row r="212" spans="1:4" x14ac:dyDescent="0.25">
      <c r="A212" t="s">
        <v>516</v>
      </c>
      <c r="B212" t="s">
        <v>295</v>
      </c>
      <c r="C212" t="s">
        <v>277</v>
      </c>
      <c r="D212" t="s">
        <v>643</v>
      </c>
    </row>
    <row r="213" spans="1:4" x14ac:dyDescent="0.25">
      <c r="A213" t="s">
        <v>517</v>
      </c>
      <c r="B213" t="s">
        <v>296</v>
      </c>
      <c r="C213" t="s">
        <v>278</v>
      </c>
      <c r="D213" t="s">
        <v>643</v>
      </c>
    </row>
    <row r="214" spans="1:4" x14ac:dyDescent="0.25">
      <c r="A214" t="s">
        <v>518</v>
      </c>
      <c r="B214" t="s">
        <v>297</v>
      </c>
      <c r="C214" t="s">
        <v>279</v>
      </c>
      <c r="D214" t="s">
        <v>643</v>
      </c>
    </row>
    <row r="215" spans="1:4" x14ac:dyDescent="0.25">
      <c r="A215" t="s">
        <v>519</v>
      </c>
      <c r="B215" t="s">
        <v>298</v>
      </c>
      <c r="C215" t="s">
        <v>280</v>
      </c>
      <c r="D215" t="s">
        <v>643</v>
      </c>
    </row>
    <row r="216" spans="1:4" x14ac:dyDescent="0.25">
      <c r="A216" t="s">
        <v>520</v>
      </c>
      <c r="B216" t="s">
        <v>299</v>
      </c>
      <c r="C216" t="s">
        <v>591</v>
      </c>
    </row>
    <row r="217" spans="1:4" x14ac:dyDescent="0.25">
      <c r="A217" t="s">
        <v>521</v>
      </c>
      <c r="B217" t="s">
        <v>299</v>
      </c>
      <c r="C217" t="s">
        <v>281</v>
      </c>
    </row>
    <row r="218" spans="1:4" x14ac:dyDescent="0.25">
      <c r="A218" t="s">
        <v>522</v>
      </c>
      <c r="B218" t="s">
        <v>300</v>
      </c>
      <c r="C218" t="s">
        <v>282</v>
      </c>
      <c r="D218" t="s">
        <v>643</v>
      </c>
    </row>
    <row r="219" spans="1:4" x14ac:dyDescent="0.25">
      <c r="A219" t="s">
        <v>523</v>
      </c>
      <c r="B219" t="s">
        <v>301</v>
      </c>
      <c r="C219" t="s">
        <v>283</v>
      </c>
      <c r="D219" t="s">
        <v>643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EERR</vt:lpstr>
      <vt:lpstr>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Economatica - Chile</dc:creator>
  <cp:lastModifiedBy>Marcelo Sepulveda P.</cp:lastModifiedBy>
  <dcterms:created xsi:type="dcterms:W3CDTF">2018-09-20T20:14:50Z</dcterms:created>
  <dcterms:modified xsi:type="dcterms:W3CDTF">2020-06-17T23:31:47Z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1276902842</vt:lpwstr>
  </property>
  <property fmtid="{D5CDD505-2E9C-101B-9397-08002B2CF9AE}" pid="3" name="EcoUpdateMessage">
    <vt:lpwstr>2020/06/17-23:14:02</vt:lpwstr>
  </property>
  <property fmtid="{D5CDD505-2E9C-101B-9397-08002B2CF9AE}" pid="4" name="EcoUpdateStatus">
    <vt:lpwstr>2020-06-17=BRA:St,ME,Fd;USA:St,ME;ARG:St,ME,TP;MEX:St,ME,Fd;CHL:St,ME;COL:St,ME;PER:St,ME,Fd|2020-06-16=BRA:TP;ARG:Fd;MEX:TP;CHL:Fd;COL:Fd;PER:TP|2000-07-28=USA:TP|2019-10-28=CHL:TP|2014-02-26=VEN:St|2002-11-08=JPN:St|2020-06-15=GBR:St,ME|2016-08-18=NNN:S</vt:lpwstr>
  </property>
</Properties>
</file>