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ce\Desktop\Planillas\"/>
    </mc:Choice>
  </mc:AlternateContent>
  <xr:revisionPtr revIDLastSave="0" documentId="13_ncr:1_{B6E8C4D7-01FF-4E21-91E5-9086775D134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Indicadores Financieros" sheetId="1" r:id="rId1"/>
    <sheet name="Referencias" sheetId="7" r:id="rId2"/>
  </sheets>
  <definedNames>
    <definedName name="_ECO_RANGE_ID0ae34b661b78415d89b231466ea039ae" localSheetId="1" hidden="1">Referencias!$A$3:$A$219</definedName>
    <definedName name="_ECO_RANGE_ID2d06f83afb9a4447b1875055db80f4f1" localSheetId="1" hidden="1">Referencias!$D$3:$D$219</definedName>
    <definedName name="_ECO_RANGE_ID2ef23fb4439d44ecb10c167175bbab29" localSheetId="1" hidden="1">Referencias!$C$3:$C$219</definedName>
    <definedName name="_ECO_RANGE_ID9e95e63fe1464a63af83565dfad2f7a0" localSheetId="1" hidden="1">Referencias!$B$3:$B$219</definedName>
    <definedName name="_xlnm.Print_Area" localSheetId="0">'Indicadores Financieros'!$B$1:$L$78</definedName>
    <definedName name="Multiplicador">OFFSET(#REF!,0,0,COUNTA(#REF!)-1)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77" i="1" l="1"/>
  <c r="H77" i="1"/>
  <c r="D77" i="1"/>
  <c r="J76" i="1"/>
  <c r="F76" i="1"/>
  <c r="L75" i="1"/>
  <c r="H75" i="1"/>
  <c r="D75" i="1"/>
  <c r="J74" i="1"/>
  <c r="F74" i="1"/>
  <c r="L73" i="1"/>
  <c r="H73" i="1"/>
  <c r="D73" i="1"/>
  <c r="J70" i="1"/>
  <c r="F70" i="1"/>
  <c r="L69" i="1"/>
  <c r="H69" i="1"/>
  <c r="D69" i="1"/>
  <c r="J68" i="1"/>
  <c r="F68" i="1"/>
  <c r="L67" i="1"/>
  <c r="H67" i="1"/>
  <c r="D67" i="1"/>
  <c r="J66" i="1"/>
  <c r="F66" i="1"/>
  <c r="L65" i="1"/>
  <c r="H65" i="1"/>
  <c r="D65" i="1"/>
  <c r="J64" i="1"/>
  <c r="F64" i="1"/>
  <c r="L63" i="1"/>
  <c r="H63" i="1"/>
  <c r="D63" i="1"/>
  <c r="J62" i="1"/>
  <c r="F62" i="1"/>
  <c r="L61" i="1"/>
  <c r="H61" i="1"/>
  <c r="D61" i="1"/>
  <c r="J60" i="1"/>
  <c r="F60" i="1"/>
  <c r="L59" i="1"/>
  <c r="H59" i="1"/>
  <c r="D59" i="1"/>
  <c r="J58" i="1"/>
  <c r="F58" i="1"/>
  <c r="L57" i="1"/>
  <c r="H57" i="1"/>
  <c r="D57" i="1"/>
  <c r="J56" i="1"/>
  <c r="F56" i="1"/>
  <c r="L55" i="1"/>
  <c r="H55" i="1"/>
  <c r="D55" i="1"/>
  <c r="J52" i="1"/>
  <c r="F52" i="1"/>
  <c r="L51" i="1"/>
  <c r="H51" i="1"/>
  <c r="D51" i="1"/>
  <c r="J50" i="1"/>
  <c r="F50" i="1"/>
  <c r="L49" i="1"/>
  <c r="H49" i="1"/>
  <c r="D49" i="1"/>
  <c r="J48" i="1"/>
  <c r="F48" i="1"/>
  <c r="L45" i="1"/>
  <c r="H45" i="1"/>
  <c r="D45" i="1"/>
  <c r="J44" i="1"/>
  <c r="F44" i="1"/>
  <c r="L43" i="1"/>
  <c r="H43" i="1"/>
  <c r="D43" i="1"/>
  <c r="J42" i="1"/>
  <c r="F42" i="1"/>
  <c r="L39" i="1"/>
  <c r="H39" i="1"/>
  <c r="D39" i="1"/>
  <c r="J38" i="1"/>
  <c r="F38" i="1"/>
  <c r="L37" i="1"/>
  <c r="H37" i="1"/>
  <c r="D37" i="1"/>
  <c r="J36" i="1"/>
  <c r="F36" i="1"/>
  <c r="L35" i="1"/>
  <c r="H35" i="1"/>
  <c r="D35" i="1"/>
  <c r="J34" i="1"/>
  <c r="F34" i="1"/>
  <c r="L33" i="1"/>
  <c r="H33" i="1"/>
  <c r="D33" i="1"/>
  <c r="J32" i="1"/>
  <c r="F32" i="1"/>
  <c r="L31" i="1"/>
  <c r="H31" i="1"/>
  <c r="D31" i="1"/>
  <c r="J30" i="1"/>
  <c r="F30" i="1"/>
  <c r="L29" i="1"/>
  <c r="H29" i="1"/>
  <c r="D29" i="1"/>
  <c r="J28" i="1"/>
  <c r="F28" i="1"/>
  <c r="L27" i="1"/>
  <c r="H27" i="1"/>
  <c r="D27" i="1"/>
  <c r="J26" i="1"/>
  <c r="F26" i="1"/>
  <c r="L25" i="1"/>
  <c r="H25" i="1"/>
  <c r="D25" i="1"/>
  <c r="J24" i="1"/>
  <c r="F24" i="1"/>
  <c r="L23" i="1"/>
  <c r="H23" i="1"/>
  <c r="D23" i="1"/>
  <c r="J22" i="1"/>
  <c r="F22" i="1"/>
  <c r="L19" i="1"/>
  <c r="H19" i="1"/>
  <c r="D19" i="1"/>
  <c r="J18" i="1"/>
  <c r="F18" i="1"/>
  <c r="L17" i="1"/>
  <c r="H17" i="1"/>
  <c r="K77" i="1"/>
  <c r="G77" i="1"/>
  <c r="C77" i="1"/>
  <c r="I76" i="1"/>
  <c r="E76" i="1"/>
  <c r="K75" i="1"/>
  <c r="G75" i="1"/>
  <c r="C75" i="1"/>
  <c r="I74" i="1"/>
  <c r="E74" i="1"/>
  <c r="K73" i="1"/>
  <c r="G73" i="1"/>
  <c r="C73" i="1"/>
  <c r="I70" i="1"/>
  <c r="E70" i="1"/>
  <c r="K69" i="1"/>
  <c r="G69" i="1"/>
  <c r="C69" i="1"/>
  <c r="I68" i="1"/>
  <c r="E68" i="1"/>
  <c r="K67" i="1"/>
  <c r="G67" i="1"/>
  <c r="C67" i="1"/>
  <c r="I66" i="1"/>
  <c r="E66" i="1"/>
  <c r="K65" i="1"/>
  <c r="G65" i="1"/>
  <c r="C65" i="1"/>
  <c r="I64" i="1"/>
  <c r="E64" i="1"/>
  <c r="K63" i="1"/>
  <c r="G63" i="1"/>
  <c r="C63" i="1"/>
  <c r="I62" i="1"/>
  <c r="E62" i="1"/>
  <c r="K61" i="1"/>
  <c r="G61" i="1"/>
  <c r="C61" i="1"/>
  <c r="I60" i="1"/>
  <c r="E60" i="1"/>
  <c r="K59" i="1"/>
  <c r="G59" i="1"/>
  <c r="C59" i="1"/>
  <c r="I58" i="1"/>
  <c r="E58" i="1"/>
  <c r="K57" i="1"/>
  <c r="G57" i="1"/>
  <c r="C57" i="1"/>
  <c r="I56" i="1"/>
  <c r="E56" i="1"/>
  <c r="K55" i="1"/>
  <c r="G55" i="1"/>
  <c r="C55" i="1"/>
  <c r="I52" i="1"/>
  <c r="E52" i="1"/>
  <c r="K51" i="1"/>
  <c r="G51" i="1"/>
  <c r="C51" i="1"/>
  <c r="I50" i="1"/>
  <c r="E50" i="1"/>
  <c r="K49" i="1"/>
  <c r="G49" i="1"/>
  <c r="C49" i="1"/>
  <c r="I48" i="1"/>
  <c r="E48" i="1"/>
  <c r="K45" i="1"/>
  <c r="G45" i="1"/>
  <c r="C45" i="1"/>
  <c r="I44" i="1"/>
  <c r="E44" i="1"/>
  <c r="K43" i="1"/>
  <c r="G43" i="1"/>
  <c r="C43" i="1"/>
  <c r="I42" i="1"/>
  <c r="E42" i="1"/>
  <c r="K39" i="1"/>
  <c r="G39" i="1"/>
  <c r="C39" i="1"/>
  <c r="I38" i="1"/>
  <c r="E38" i="1"/>
  <c r="K37" i="1"/>
  <c r="G37" i="1"/>
  <c r="C37" i="1"/>
  <c r="I36" i="1"/>
  <c r="E36" i="1"/>
  <c r="K35" i="1"/>
  <c r="G35" i="1"/>
  <c r="C35" i="1"/>
  <c r="I34" i="1"/>
  <c r="E34" i="1"/>
  <c r="K33" i="1"/>
  <c r="G33" i="1"/>
  <c r="C33" i="1"/>
  <c r="I32" i="1"/>
  <c r="E32" i="1"/>
  <c r="K31" i="1"/>
  <c r="G31" i="1"/>
  <c r="C31" i="1"/>
  <c r="I30" i="1"/>
  <c r="E30" i="1"/>
  <c r="J77" i="1"/>
  <c r="F77" i="1"/>
  <c r="L76" i="1"/>
  <c r="H76" i="1"/>
  <c r="D76" i="1"/>
  <c r="J75" i="1"/>
  <c r="F75" i="1"/>
  <c r="L74" i="1"/>
  <c r="H74" i="1"/>
  <c r="D74" i="1"/>
  <c r="J73" i="1"/>
  <c r="F73" i="1"/>
  <c r="L70" i="1"/>
  <c r="H70" i="1"/>
  <c r="D70" i="1"/>
  <c r="J69" i="1"/>
  <c r="F69" i="1"/>
  <c r="L68" i="1"/>
  <c r="H68" i="1"/>
  <c r="D68" i="1"/>
  <c r="J67" i="1"/>
  <c r="F67" i="1"/>
  <c r="L66" i="1"/>
  <c r="H66" i="1"/>
  <c r="D66" i="1"/>
  <c r="J65" i="1"/>
  <c r="F65" i="1"/>
  <c r="L64" i="1"/>
  <c r="H64" i="1"/>
  <c r="D64" i="1"/>
  <c r="J63" i="1"/>
  <c r="F63" i="1"/>
  <c r="L62" i="1"/>
  <c r="H62" i="1"/>
  <c r="D62" i="1"/>
  <c r="J61" i="1"/>
  <c r="F61" i="1"/>
  <c r="L60" i="1"/>
  <c r="H60" i="1"/>
  <c r="D60" i="1"/>
  <c r="J59" i="1"/>
  <c r="F59" i="1"/>
  <c r="L58" i="1"/>
  <c r="H58" i="1"/>
  <c r="D58" i="1"/>
  <c r="J57" i="1"/>
  <c r="F57" i="1"/>
  <c r="L56" i="1"/>
  <c r="H56" i="1"/>
  <c r="D56" i="1"/>
  <c r="J55" i="1"/>
  <c r="F55" i="1"/>
  <c r="L52" i="1"/>
  <c r="H52" i="1"/>
  <c r="D52" i="1"/>
  <c r="J51" i="1"/>
  <c r="F51" i="1"/>
  <c r="L50" i="1"/>
  <c r="H50" i="1"/>
  <c r="D50" i="1"/>
  <c r="J49" i="1"/>
  <c r="F49" i="1"/>
  <c r="L48" i="1"/>
  <c r="H48" i="1"/>
  <c r="D48" i="1"/>
  <c r="J45" i="1"/>
  <c r="F45" i="1"/>
  <c r="L44" i="1"/>
  <c r="H44" i="1"/>
  <c r="D44" i="1"/>
  <c r="J43" i="1"/>
  <c r="F43" i="1"/>
  <c r="L42" i="1"/>
  <c r="H42" i="1"/>
  <c r="D42" i="1"/>
  <c r="J39" i="1"/>
  <c r="F39" i="1"/>
  <c r="L38" i="1"/>
  <c r="H38" i="1"/>
  <c r="D38" i="1"/>
  <c r="J37" i="1"/>
  <c r="F37" i="1"/>
  <c r="L36" i="1"/>
  <c r="H36" i="1"/>
  <c r="D36" i="1"/>
  <c r="J35" i="1"/>
  <c r="F35" i="1"/>
  <c r="L34" i="1"/>
  <c r="H34" i="1"/>
  <c r="D34" i="1"/>
  <c r="J33" i="1"/>
  <c r="F33" i="1"/>
  <c r="L32" i="1"/>
  <c r="H32" i="1"/>
  <c r="D32" i="1"/>
  <c r="J31" i="1"/>
  <c r="F31" i="1"/>
  <c r="L30" i="1"/>
  <c r="H30" i="1"/>
  <c r="D30" i="1"/>
  <c r="I77" i="1"/>
  <c r="C76" i="1"/>
  <c r="G74" i="1"/>
  <c r="K70" i="1"/>
  <c r="E69" i="1"/>
  <c r="I67" i="1"/>
  <c r="C66" i="1"/>
  <c r="G64" i="1"/>
  <c r="K62" i="1"/>
  <c r="E61" i="1"/>
  <c r="I59" i="1"/>
  <c r="C58" i="1"/>
  <c r="G56" i="1"/>
  <c r="K52" i="1"/>
  <c r="E51" i="1"/>
  <c r="I49" i="1"/>
  <c r="C48" i="1"/>
  <c r="G44" i="1"/>
  <c r="K42" i="1"/>
  <c r="E39" i="1"/>
  <c r="I37" i="1"/>
  <c r="C36" i="1"/>
  <c r="G34" i="1"/>
  <c r="K32" i="1"/>
  <c r="E31" i="1"/>
  <c r="K29" i="1"/>
  <c r="F29" i="1"/>
  <c r="K28" i="1"/>
  <c r="E28" i="1"/>
  <c r="J27" i="1"/>
  <c r="E27" i="1"/>
  <c r="I26" i="1"/>
  <c r="D26" i="1"/>
  <c r="I25" i="1"/>
  <c r="C25" i="1"/>
  <c r="H24" i="1"/>
  <c r="C24" i="1"/>
  <c r="G23" i="1"/>
  <c r="L22" i="1"/>
  <c r="G22" i="1"/>
  <c r="K19" i="1"/>
  <c r="F19" i="1"/>
  <c r="K18" i="1"/>
  <c r="E18" i="1"/>
  <c r="J17" i="1"/>
  <c r="E17" i="1"/>
  <c r="K16" i="1"/>
  <c r="G16" i="1"/>
  <c r="C16" i="1"/>
  <c r="E73" i="1"/>
  <c r="C60" i="1"/>
  <c r="E55" i="1"/>
  <c r="K44" i="1"/>
  <c r="G36" i="1"/>
  <c r="I31" i="1"/>
  <c r="L28" i="1"/>
  <c r="F27" i="1"/>
  <c r="J25" i="1"/>
  <c r="D24" i="1"/>
  <c r="H22" i="1"/>
  <c r="L18" i="1"/>
  <c r="F17" i="1"/>
  <c r="D16" i="1"/>
  <c r="E77" i="1"/>
  <c r="I75" i="1"/>
  <c r="C74" i="1"/>
  <c r="G70" i="1"/>
  <c r="K68" i="1"/>
  <c r="E67" i="1"/>
  <c r="I65" i="1"/>
  <c r="C64" i="1"/>
  <c r="G62" i="1"/>
  <c r="K60" i="1"/>
  <c r="E59" i="1"/>
  <c r="I57" i="1"/>
  <c r="C56" i="1"/>
  <c r="G52" i="1"/>
  <c r="K50" i="1"/>
  <c r="E49" i="1"/>
  <c r="I45" i="1"/>
  <c r="C44" i="1"/>
  <c r="G42" i="1"/>
  <c r="K38" i="1"/>
  <c r="E37" i="1"/>
  <c r="I35" i="1"/>
  <c r="C34" i="1"/>
  <c r="G32" i="1"/>
  <c r="K30" i="1"/>
  <c r="J29" i="1"/>
  <c r="E29" i="1"/>
  <c r="I28" i="1"/>
  <c r="D28" i="1"/>
  <c r="I27" i="1"/>
  <c r="C27" i="1"/>
  <c r="H26" i="1"/>
  <c r="C26" i="1"/>
  <c r="G25" i="1"/>
  <c r="L24" i="1"/>
  <c r="G24" i="1"/>
  <c r="K23" i="1"/>
  <c r="F23" i="1"/>
  <c r="K22" i="1"/>
  <c r="E22" i="1"/>
  <c r="J19" i="1"/>
  <c r="E19" i="1"/>
  <c r="I18" i="1"/>
  <c r="D18" i="1"/>
  <c r="I17" i="1"/>
  <c r="D17" i="1"/>
  <c r="J16" i="1"/>
  <c r="F16" i="1"/>
  <c r="G76" i="1"/>
  <c r="C68" i="1"/>
  <c r="G66" i="1"/>
  <c r="E63" i="1"/>
  <c r="G58" i="1"/>
  <c r="I51" i="1"/>
  <c r="G48" i="1"/>
  <c r="I39" i="1"/>
  <c r="K34" i="1"/>
  <c r="C30" i="1"/>
  <c r="G28" i="1"/>
  <c r="K26" i="1"/>
  <c r="E25" i="1"/>
  <c r="I23" i="1"/>
  <c r="G19" i="1"/>
  <c r="G18" i="1"/>
  <c r="L16" i="1"/>
  <c r="K76" i="1"/>
  <c r="E75" i="1"/>
  <c r="I73" i="1"/>
  <c r="C70" i="1"/>
  <c r="G68" i="1"/>
  <c r="K66" i="1"/>
  <c r="E65" i="1"/>
  <c r="I63" i="1"/>
  <c r="C62" i="1"/>
  <c r="G60" i="1"/>
  <c r="K58" i="1"/>
  <c r="E57" i="1"/>
  <c r="I55" i="1"/>
  <c r="C52" i="1"/>
  <c r="G50" i="1"/>
  <c r="K48" i="1"/>
  <c r="E45" i="1"/>
  <c r="I43" i="1"/>
  <c r="C42" i="1"/>
  <c r="G38" i="1"/>
  <c r="K36" i="1"/>
  <c r="E35" i="1"/>
  <c r="I33" i="1"/>
  <c r="C32" i="1"/>
  <c r="G30" i="1"/>
  <c r="I29" i="1"/>
  <c r="C29" i="1"/>
  <c r="H28" i="1"/>
  <c r="C28" i="1"/>
  <c r="G27" i="1"/>
  <c r="L26" i="1"/>
  <c r="G26" i="1"/>
  <c r="K25" i="1"/>
  <c r="F25" i="1"/>
  <c r="K24" i="1"/>
  <c r="E24" i="1"/>
  <c r="J23" i="1"/>
  <c r="E23" i="1"/>
  <c r="I22" i="1"/>
  <c r="D22" i="1"/>
  <c r="I19" i="1"/>
  <c r="C19" i="1"/>
  <c r="H18" i="1"/>
  <c r="C18" i="1"/>
  <c r="G17" i="1"/>
  <c r="C17" i="1"/>
  <c r="I16" i="1"/>
  <c r="E16" i="1"/>
  <c r="K74" i="1"/>
  <c r="I69" i="1"/>
  <c r="K64" i="1"/>
  <c r="I61" i="1"/>
  <c r="K56" i="1"/>
  <c r="C50" i="1"/>
  <c r="E43" i="1"/>
  <c r="C38" i="1"/>
  <c r="E33" i="1"/>
  <c r="G29" i="1"/>
  <c r="K27" i="1"/>
  <c r="E26" i="1"/>
  <c r="I24" i="1"/>
  <c r="C23" i="1"/>
  <c r="C22" i="1"/>
  <c r="K17" i="1"/>
  <c r="H16" i="1"/>
  <c r="A2" i="7"/>
  <c r="L13" i="1"/>
  <c r="C2" i="7"/>
  <c r="D2" i="7"/>
  <c r="C6" i="1"/>
  <c r="B2" i="7"/>
  <c r="C5" i="1"/>
  <c r="K13" i="1" l="1"/>
  <c r="J13" i="1" l="1"/>
  <c r="I13" i="1" l="1"/>
  <c r="H13" i="1" l="1"/>
  <c r="G13" i="1" l="1"/>
  <c r="F13" i="1" l="1"/>
  <c r="E13" i="1" l="1"/>
  <c r="D13" i="1" l="1"/>
  <c r="C13" i="1" l="1"/>
</calcChain>
</file>

<file path=xl/sharedStrings.xml><?xml version="1.0" encoding="utf-8"?>
<sst xmlns="http://schemas.openxmlformats.org/spreadsheetml/2006/main" count="940" uniqueCount="718">
  <si>
    <t>LIQUIDEZ</t>
  </si>
  <si>
    <t>Capital Employed $</t>
  </si>
  <si>
    <t>CICLO</t>
  </si>
  <si>
    <t>EBITDA $</t>
  </si>
  <si>
    <t>ROE Rent Pat(pat final)%</t>
  </si>
  <si>
    <t>ROE Rent Pat (pat inic)%</t>
  </si>
  <si>
    <t>ROIC (IC inicial) %</t>
  </si>
  <si>
    <t>Invested Capital $</t>
  </si>
  <si>
    <t>ORIGINAL CURRENCY</t>
  </si>
  <si>
    <t>Millions</t>
  </si>
  <si>
    <t>12M</t>
  </si>
  <si>
    <t>INDICADORES FINANCIEROS</t>
  </si>
  <si>
    <t>DATOS POR ACCIÓN</t>
  </si>
  <si>
    <t>UPA Utilidad por Acción $</t>
  </si>
  <si>
    <t>VLA Valor Libro por Acción $</t>
  </si>
  <si>
    <t>Ventas por Acción $</t>
  </si>
  <si>
    <t>EBITDA por Acción $</t>
  </si>
  <si>
    <t>ESTRUCTURA DE CAPITAL</t>
  </si>
  <si>
    <t>Deuda Total Neta $</t>
  </si>
  <si>
    <t>Deuda Total Bruta $</t>
  </si>
  <si>
    <t>Deuda Bruta / Activo Total %</t>
  </si>
  <si>
    <t>Deuda Bruta / Pat Neto %</t>
  </si>
  <si>
    <t>Deuda Neta / Pat Neto %</t>
  </si>
  <si>
    <t>Estr Cap (D/D+Pat Neto) %</t>
  </si>
  <si>
    <t>EBIT / Deuda Bruta %</t>
  </si>
  <si>
    <t>EBIT / Deuda Neta %</t>
  </si>
  <si>
    <t>EBIT / Gast Fin Brut x</t>
  </si>
  <si>
    <t>EBIT / Gast Fin Neto x</t>
  </si>
  <si>
    <t>Deuda Bruta / Ebitda x</t>
  </si>
  <si>
    <t>Deuda Neta / Ebitda x</t>
  </si>
  <si>
    <t>Deuda CP / Deuda Total %</t>
  </si>
  <si>
    <t>Pasivo Tt / Activo Tt %</t>
  </si>
  <si>
    <t>Pasivo Tt / Pat Neto %</t>
  </si>
  <si>
    <t>Pasivo Tt / Ventas %</t>
  </si>
  <si>
    <t>Activo Fijo / Pat Neto %</t>
  </si>
  <si>
    <t>Inversiones / Pat Neto %</t>
  </si>
  <si>
    <t>Liquidez Corriente x</t>
  </si>
  <si>
    <t>Liquidez Ácida x</t>
  </si>
  <si>
    <t>Capital de Trabajo $</t>
  </si>
  <si>
    <t>Plazo Promed Invent (dias)</t>
  </si>
  <si>
    <t>Plazo Promed Proved (dias)</t>
  </si>
  <si>
    <t>Plazo Promed Cobro (dias)</t>
  </si>
  <si>
    <t>Ciclo Financiero (dias)</t>
  </si>
  <si>
    <t>Ciclo Operativo (dias)</t>
  </si>
  <si>
    <t>RENTABILIDAD</t>
  </si>
  <si>
    <t>UtilAntesImp + Desp Fin $</t>
  </si>
  <si>
    <t>Rotación del Activo x</t>
  </si>
  <si>
    <t>Rotación del Pat Neto x</t>
  </si>
  <si>
    <t>Margen Bruto %</t>
  </si>
  <si>
    <t>Margen EBIT (Operac) %</t>
  </si>
  <si>
    <t>Margen Neto %</t>
  </si>
  <si>
    <t>Margen EBITDA %</t>
  </si>
  <si>
    <t>ROA Rent del Activo %</t>
  </si>
  <si>
    <t>ROE Rent Pat (pat prom)%</t>
  </si>
  <si>
    <t>ROIC (IC fin) %</t>
  </si>
  <si>
    <t>ROIC (IC prom) %</t>
  </si>
  <si>
    <t>OTROS</t>
  </si>
  <si>
    <t>Capex (incl invers) $</t>
  </si>
  <si>
    <t>Depreciación y amortiz $</t>
  </si>
  <si>
    <t>Capex (inc inv) / Deprec %</t>
  </si>
  <si>
    <t>Deprec / ActFij y Intang %</t>
  </si>
  <si>
    <t>Flujo de Caja libre $</t>
  </si>
  <si>
    <t>Fecha de preferencia</t>
  </si>
  <si>
    <t>Código</t>
  </si>
  <si>
    <t>Moneda</t>
  </si>
  <si>
    <t>Periodo</t>
  </si>
  <si>
    <t>Unidades</t>
  </si>
  <si>
    <t>PERSONALICE LOS DATOS</t>
  </si>
  <si>
    <t>REFERENCIAS</t>
  </si>
  <si>
    <t>Fecha últ. Balance</t>
  </si>
  <si>
    <t>Empresa</t>
  </si>
  <si>
    <t>AFPCAPITAL&lt;XSGO&gt;</t>
  </si>
  <si>
    <t>A.F.P. Capital S.A.</t>
  </si>
  <si>
    <t>AFPCAPITAL</t>
  </si>
  <si>
    <t>Ord</t>
  </si>
  <si>
    <t>CUPRUM&lt;XSGO&gt;</t>
  </si>
  <si>
    <t>A.F.P. Cuprum S.A.</t>
  </si>
  <si>
    <t>CUPRUM</t>
  </si>
  <si>
    <t>HABITAT&lt;XSGO&gt;</t>
  </si>
  <si>
    <t>A.F.P. Habitat S.A.</t>
  </si>
  <si>
    <t>HABITAT</t>
  </si>
  <si>
    <t>PLANVITAL&lt;XSGO&gt;</t>
  </si>
  <si>
    <t>A.F.P. Planvital S.A.</t>
  </si>
  <si>
    <t>PLANVITAL</t>
  </si>
  <si>
    <t>PROVIDA&lt;XSGO&gt;</t>
  </si>
  <si>
    <t>A.F.P. Provida S.A.</t>
  </si>
  <si>
    <t>PROVIDA</t>
  </si>
  <si>
    <t>AESGENER&lt;XSGO&gt;</t>
  </si>
  <si>
    <t>Aes Gener S.A.</t>
  </si>
  <si>
    <t>AESGENER</t>
  </si>
  <si>
    <t>AGUNSA&lt;XSGO&gt;</t>
  </si>
  <si>
    <t>Agencias Universales S.A.</t>
  </si>
  <si>
    <t>AGUNSA</t>
  </si>
  <si>
    <t>ANASAC&lt;XSGO&gt;</t>
  </si>
  <si>
    <t>Agricola Nacional S.A.C. E I.</t>
  </si>
  <si>
    <t>ANASAC</t>
  </si>
  <si>
    <t>AGUAS-A&lt;XSGO&gt;</t>
  </si>
  <si>
    <t>Aguas Andinas S.A.</t>
  </si>
  <si>
    <t>AGUAS-A</t>
  </si>
  <si>
    <t>A</t>
  </si>
  <si>
    <t>AGUAS-B&lt;XSGO&gt;</t>
  </si>
  <si>
    <t>AGUAS-B</t>
  </si>
  <si>
    <t>B</t>
  </si>
  <si>
    <t>ALMENDRAL&lt;XSGO&gt;</t>
  </si>
  <si>
    <t>Almendral S.A.</t>
  </si>
  <si>
    <t>ALMENDRAL</t>
  </si>
  <si>
    <t>ANDACOR&lt;XSGO&gt;</t>
  </si>
  <si>
    <t>Andacor S.A.</t>
  </si>
  <si>
    <t>ANDACOR</t>
  </si>
  <si>
    <t>ANTARCHILE&lt;XSGO&gt;</t>
  </si>
  <si>
    <t>Antarchile S.A.</t>
  </si>
  <si>
    <t>ANTARCHILE</t>
  </si>
  <si>
    <t>AUSTRALIS&lt;XSGO&gt;</t>
  </si>
  <si>
    <t>Australis Seafoods S.A.</t>
  </si>
  <si>
    <t>AUSTRALIS</t>
  </si>
  <si>
    <t>ATSA&lt;XSGO&gt;</t>
  </si>
  <si>
    <t>Automovilismo Y Turismo S.A.</t>
  </si>
  <si>
    <t>ATSA</t>
  </si>
  <si>
    <t>AXXION&lt;XSGO&gt;</t>
  </si>
  <si>
    <t>Axxion S.A.</t>
  </si>
  <si>
    <t>AXXION</t>
  </si>
  <si>
    <t>AZUL AZUL&lt;XSGO&gt;</t>
  </si>
  <si>
    <t>Azul Azul S.A.</t>
  </si>
  <si>
    <t>AZUL AZUL</t>
  </si>
  <si>
    <t>CHILE&lt;XSGO&gt;</t>
  </si>
  <si>
    <t>Banco De Chile</t>
  </si>
  <si>
    <t>CHILE</t>
  </si>
  <si>
    <t>BCI&lt;XSGO&gt;</t>
  </si>
  <si>
    <t>Banco De Credito E Inversiones</t>
  </si>
  <si>
    <t>BCI</t>
  </si>
  <si>
    <t>BINT&lt;XSGO&gt;</t>
  </si>
  <si>
    <t>Banco Internacional</t>
  </si>
  <si>
    <t>BINT</t>
  </si>
  <si>
    <t>ITAUCORP&lt;XSGO&gt;</t>
  </si>
  <si>
    <t>Banco Itau Corpbanca</t>
  </si>
  <si>
    <t>ITAUCORP</t>
  </si>
  <si>
    <t>BSANTANDER&lt;XSGO&gt;</t>
  </si>
  <si>
    <t>Banco Santander-Chile</t>
  </si>
  <si>
    <t>BSANTANDER</t>
  </si>
  <si>
    <t>BANMEDICA&lt;XSGO&gt;</t>
  </si>
  <si>
    <t>Banmedica S.A.</t>
  </si>
  <si>
    <t>BANMEDICA</t>
  </si>
  <si>
    <t>BANVIDA&lt;XSGO&gt;</t>
  </si>
  <si>
    <t>Banvida S.A.</t>
  </si>
  <si>
    <t>BANVIDA</t>
  </si>
  <si>
    <t>BESALCO&lt;XSGO&gt;</t>
  </si>
  <si>
    <t>Besalco S.A.</t>
  </si>
  <si>
    <t>BESALCO</t>
  </si>
  <si>
    <t>BETLAN DOS&lt;XSGO&gt;</t>
  </si>
  <si>
    <t>Betlan Dos S.A.</t>
  </si>
  <si>
    <t>BETLAN DOS</t>
  </si>
  <si>
    <t>BICECORP&lt;XSGO&gt;</t>
  </si>
  <si>
    <t>Bicecorp S.A.</t>
  </si>
  <si>
    <t>BICECORP</t>
  </si>
  <si>
    <t>COLO COLO&lt;XSGO&gt;</t>
  </si>
  <si>
    <t>Blanco Y Negro S.A.</t>
  </si>
  <si>
    <t>COLO COLO</t>
  </si>
  <si>
    <t>BLUMAR&lt;XSGO&gt;</t>
  </si>
  <si>
    <t>Blumar S.A.</t>
  </si>
  <si>
    <t>BLUMAR</t>
  </si>
  <si>
    <t>BOLSASTGO&lt;XSGO&gt;</t>
  </si>
  <si>
    <t>Bolsa De Comercio De Santiago - Bolsa De Valores</t>
  </si>
  <si>
    <t>BOLSASTGO</t>
  </si>
  <si>
    <t>CAP&lt;XSGO&gt;</t>
  </si>
  <si>
    <t>Cap S.A.</t>
  </si>
  <si>
    <t>CAP</t>
  </si>
  <si>
    <t>CAROZZI&lt;XSGO&gt;</t>
  </si>
  <si>
    <t>Carozzi S.A.</t>
  </si>
  <si>
    <t>CAROZZI</t>
  </si>
  <si>
    <t>CEM&lt;XSGO&gt;</t>
  </si>
  <si>
    <t>Cem S.A.</t>
  </si>
  <si>
    <t>CEM</t>
  </si>
  <si>
    <t>POLPAICO&lt;XSGO&gt;</t>
  </si>
  <si>
    <t>Cemento Polpaico S.A.</t>
  </si>
  <si>
    <t>POLPAICO</t>
  </si>
  <si>
    <t>CEMENTOS&lt;XSGO&gt;</t>
  </si>
  <si>
    <t>Cementos Bio Bio S.A.</t>
  </si>
  <si>
    <t>CEMENTOS</t>
  </si>
  <si>
    <t>CENCOSUD&lt;XSGO&gt;</t>
  </si>
  <si>
    <t>Cencosud S.A.</t>
  </si>
  <si>
    <t>CENCOSUD</t>
  </si>
  <si>
    <t>CENCOSHOPP&lt;XSGO&gt;</t>
  </si>
  <si>
    <t>Cencosud Shopping S.A.</t>
  </si>
  <si>
    <t>CENCOSHOPP</t>
  </si>
  <si>
    <t>CGEGAS&lt;XSGO&gt;</t>
  </si>
  <si>
    <t>Cge Gas Natural S.A.</t>
  </si>
  <si>
    <t>CGEGAS</t>
  </si>
  <si>
    <t>CONSOGRAL&lt;XSGO&gt;</t>
  </si>
  <si>
    <t>Chilena Consolidada Seguros Generales S.A.</t>
  </si>
  <si>
    <t>CONSOGRAL</t>
  </si>
  <si>
    <t>CINTAC&lt;XSGO&gt;</t>
  </si>
  <si>
    <t>Cintac S.A.</t>
  </si>
  <si>
    <t>CINTAC</t>
  </si>
  <si>
    <t>LAS CONDES&lt;XSGO&gt;</t>
  </si>
  <si>
    <t>Clinica Las Condes S.A.</t>
  </si>
  <si>
    <t>LAS CONDES</t>
  </si>
  <si>
    <t>POLO&lt;XSGO&gt;</t>
  </si>
  <si>
    <t>Club De Polo Y Equitacion San Cristobal S.A.</t>
  </si>
  <si>
    <t>POLO</t>
  </si>
  <si>
    <t>ESPANOLVAL&lt;XSGO&gt;</t>
  </si>
  <si>
    <t>Club Español De Valparaiso S.A.</t>
  </si>
  <si>
    <t>ESPANOLVAL</t>
  </si>
  <si>
    <t>HIPICO&lt;XSGO&gt;</t>
  </si>
  <si>
    <t>Club Hipico De Santiago S.A.</t>
  </si>
  <si>
    <t>HIPICO</t>
  </si>
  <si>
    <t>EMBONOR-A&lt;XSGO&gt;</t>
  </si>
  <si>
    <t>Coca Cola Embonor S.A.</t>
  </si>
  <si>
    <t>EMBONOR-A</t>
  </si>
  <si>
    <t>EMBONOR-B&lt;XSGO&gt;</t>
  </si>
  <si>
    <t>EMBONOR-B</t>
  </si>
  <si>
    <t>COLBUN&lt;XSGO&gt;</t>
  </si>
  <si>
    <t>Colbun S.A.</t>
  </si>
  <si>
    <t>COLBUN</t>
  </si>
  <si>
    <t>MARGARET'S&lt;XSGO&gt;</t>
  </si>
  <si>
    <t>Colegio Britanico St. Margaret</t>
  </si>
  <si>
    <t>MARGARET'S</t>
  </si>
  <si>
    <t>MAISONNETT&lt;XSGO&gt;</t>
  </si>
  <si>
    <t>Colegio La Maisonnette S.A.</t>
  </si>
  <si>
    <t>MAISONNETT</t>
  </si>
  <si>
    <t>UNESPA&lt;XSGO&gt;</t>
  </si>
  <si>
    <t>Comp Nac. De Seguros Generales Union Española S.A.</t>
  </si>
  <si>
    <t>UNESPA</t>
  </si>
  <si>
    <t>COPEVAL&lt;XSGO&gt;</t>
  </si>
  <si>
    <t>Compañia Agropecuaria Copeval S.A.</t>
  </si>
  <si>
    <t>COPEVAL</t>
  </si>
  <si>
    <t>CCU&lt;XSGO&gt;</t>
  </si>
  <si>
    <t>Compañia Cervecerias Unidas S.A.</t>
  </si>
  <si>
    <t>CCU</t>
  </si>
  <si>
    <t>FOSFOROS&lt;XSGO&gt;</t>
  </si>
  <si>
    <t>Compañia Chilena De Fosforos S.A.</t>
  </si>
  <si>
    <t>FOSFOROS</t>
  </si>
  <si>
    <t>ESPANOLA&lt;XSGO&gt;</t>
  </si>
  <si>
    <t>Compañia De Inversiones La Española S.A.</t>
  </si>
  <si>
    <t>ESPANOLA</t>
  </si>
  <si>
    <t>LITORAL&lt;XSGO&gt;</t>
  </si>
  <si>
    <t>Compañia Electrica Del Litoral S.A.</t>
  </si>
  <si>
    <t>LITORAL</t>
  </si>
  <si>
    <t>ELECMETAL&lt;XSGO&gt;</t>
  </si>
  <si>
    <t>Compañia Electro Metalurgica S.A.</t>
  </si>
  <si>
    <t>ELECMETAL</t>
  </si>
  <si>
    <t>CGE&lt;XSGO&gt;</t>
  </si>
  <si>
    <t>Compañia General De Electricidad S.A.</t>
  </si>
  <si>
    <t>CGE</t>
  </si>
  <si>
    <t>VOLCAN&lt;XSGO&gt;</t>
  </si>
  <si>
    <t>Compañia Industrial El Volcan S.A.</t>
  </si>
  <si>
    <t>VOLCAN</t>
  </si>
  <si>
    <t>INTEROCEAN&lt;XSGO&gt;</t>
  </si>
  <si>
    <t>Compañia Maritima Chilena S.A.</t>
  </si>
  <si>
    <t>INTEROCEAN</t>
  </si>
  <si>
    <t>CAMANCHACA&lt;XSGO&gt;</t>
  </si>
  <si>
    <t>Compañia Pesquera Camanchaca S.A.</t>
  </si>
  <si>
    <t>CAMANCHACA</t>
  </si>
  <si>
    <t>VAPORES&lt;XSGO&gt;</t>
  </si>
  <si>
    <t>Compañia Sud Americana De Vapores S.A.</t>
  </si>
  <si>
    <t>VAPORES</t>
  </si>
  <si>
    <t>CIC&lt;XSGO&gt;</t>
  </si>
  <si>
    <t>Compañias Cic S.A.</t>
  </si>
  <si>
    <t>CIC</t>
  </si>
  <si>
    <t>CVA&lt;XSGO&gt;</t>
  </si>
  <si>
    <t>Costa Verde Aeronautica S.A.</t>
  </si>
  <si>
    <t>CVA</t>
  </si>
  <si>
    <t>CRISTALES&lt;XSGO&gt;</t>
  </si>
  <si>
    <t>Cristalerias De Chile S.A.</t>
  </si>
  <si>
    <t>CRISTALES</t>
  </si>
  <si>
    <t>CRUZADOS&lt;XSGO&gt;</t>
  </si>
  <si>
    <t>Cruzados S.A.D.P.</t>
  </si>
  <si>
    <t>CRUZADOS</t>
  </si>
  <si>
    <t>DUNCANFOX&lt;XSGO&gt;</t>
  </si>
  <si>
    <t>Duncan Fox S.A.</t>
  </si>
  <si>
    <t>DUNCANFOX</t>
  </si>
  <si>
    <t>EISA&lt;XSGO&gt;</t>
  </si>
  <si>
    <t>Echeverria, Izquierdo S.A.</t>
  </si>
  <si>
    <t>EISA</t>
  </si>
  <si>
    <t>PUNTILLA&lt;XSGO&gt;</t>
  </si>
  <si>
    <t>Electrica Puntilla S.A.</t>
  </si>
  <si>
    <t>PUNTILLA</t>
  </si>
  <si>
    <t>ELUXSA&lt;XSGO&gt;</t>
  </si>
  <si>
    <t>Electrolux De Chile S.A.</t>
  </si>
  <si>
    <t>ELUXSA</t>
  </si>
  <si>
    <t>ANDINA-A&lt;XSGO&gt;</t>
  </si>
  <si>
    <t>Embotelladora Andina S.A.</t>
  </si>
  <si>
    <t>ANDINA-A</t>
  </si>
  <si>
    <t>ANDINA-B&lt;XSGO&gt;</t>
  </si>
  <si>
    <t>ANDINA-B</t>
  </si>
  <si>
    <t>ESSAL-A&lt;XSGO&gt;</t>
  </si>
  <si>
    <t>Emp. De Serv. Sanitarios De Los Lagos S.A.</t>
  </si>
  <si>
    <t>ESSAL-A</t>
  </si>
  <si>
    <t>ESSAL-B&lt;XSGO&gt;</t>
  </si>
  <si>
    <t>ESSAL-B</t>
  </si>
  <si>
    <t>MOLLER&lt;XSGO&gt;</t>
  </si>
  <si>
    <t>Empresa Const Moller Y Perez Cotapos S.A.</t>
  </si>
  <si>
    <t>MOLLER</t>
  </si>
  <si>
    <t>EDELMAG&lt;XSGO&gt;</t>
  </si>
  <si>
    <t>Empresa Electrica De Magallanes S.A.</t>
  </si>
  <si>
    <t>EDELMAG</t>
  </si>
  <si>
    <t>PEHUENCHE&lt;XSGO&gt;</t>
  </si>
  <si>
    <t>Empresa Electrica Pehuenche S.A.</t>
  </si>
  <si>
    <t>PEHUENCHE</t>
  </si>
  <si>
    <t>ENTEL&lt;XSGO&gt;</t>
  </si>
  <si>
    <t>Empresa Nacional De Telecomunicaciones S.A.</t>
  </si>
  <si>
    <t>ENTEL</t>
  </si>
  <si>
    <t>EPERVA&lt;XSGO&gt;</t>
  </si>
  <si>
    <t>Empresa Pesquera Eperva S.A.</t>
  </si>
  <si>
    <t>EPERVA</t>
  </si>
  <si>
    <t>AQUACHILE&lt;XSGO&gt;</t>
  </si>
  <si>
    <t>Empresas Aquachile S.A.</t>
  </si>
  <si>
    <t>AQUACHILE</t>
  </si>
  <si>
    <t>HORNOS&lt;XSGO&gt;</t>
  </si>
  <si>
    <t>Empresas Cabo De Hornos S.A.</t>
  </si>
  <si>
    <t>HORNOS</t>
  </si>
  <si>
    <t>CMPC&lt;XSGO&gt;</t>
  </si>
  <si>
    <t>Empresas Cmpc S.A.</t>
  </si>
  <si>
    <t>CMPC</t>
  </si>
  <si>
    <t>COPEC&lt;XSGO&gt;</t>
  </si>
  <si>
    <t>Empresas Copec S.A.</t>
  </si>
  <si>
    <t>COPEC</t>
  </si>
  <si>
    <t>HITES&lt;XSGO&gt;</t>
  </si>
  <si>
    <t>Empresas Hites S.A.</t>
  </si>
  <si>
    <t>HITES</t>
  </si>
  <si>
    <t>IANSA&lt;XSGO&gt;</t>
  </si>
  <si>
    <t>Empresas Iansa S.A.</t>
  </si>
  <si>
    <t>IANSA</t>
  </si>
  <si>
    <t>NUEVAPOLAR&lt;XSGO&gt;</t>
  </si>
  <si>
    <t>Empresas La Polar S.A.</t>
  </si>
  <si>
    <t>NUEVAPOLAR</t>
  </si>
  <si>
    <t>LIPIGAS&lt;XSGO&gt;</t>
  </si>
  <si>
    <t>Empresas Lipigas S.A.</t>
  </si>
  <si>
    <t>LIPIGAS</t>
  </si>
  <si>
    <t>TRICOT&lt;XSGO&gt;</t>
  </si>
  <si>
    <t>Empresas Tricot S.A.</t>
  </si>
  <si>
    <t>TRICOT</t>
  </si>
  <si>
    <t>ENAEX&lt;XSGO&gt;</t>
  </si>
  <si>
    <t>Enaex S.A.</t>
  </si>
  <si>
    <t>ENAEX</t>
  </si>
  <si>
    <t>ENELAM&lt;XSGO&gt;</t>
  </si>
  <si>
    <t>Enel Americas S.A.</t>
  </si>
  <si>
    <t>ENELAM</t>
  </si>
  <si>
    <t>ENELCHILE&lt;XSGO&gt;</t>
  </si>
  <si>
    <t>Enel Chile S.A.</t>
  </si>
  <si>
    <t>ENELCHILE</t>
  </si>
  <si>
    <t>ENELDXCH&lt;XSGO&gt;</t>
  </si>
  <si>
    <t>Enel Distribucion Chile S.A.</t>
  </si>
  <si>
    <t>ENELDXCH</t>
  </si>
  <si>
    <t>ENELGXCH&lt;XSGO&gt;</t>
  </si>
  <si>
    <t>Enel Generacion Chile S.A.</t>
  </si>
  <si>
    <t>ENELGXCH</t>
  </si>
  <si>
    <t>CASABLANCA&lt;XSGO&gt;</t>
  </si>
  <si>
    <t>Energia De Casablanca S.A.</t>
  </si>
  <si>
    <t>CASABLANCA</t>
  </si>
  <si>
    <t>ENLASA&lt;XSGO&gt;</t>
  </si>
  <si>
    <t>Energia Latina S.A.</t>
  </si>
  <si>
    <t>ENLASA</t>
  </si>
  <si>
    <t>ECL&lt;XSGO&gt;</t>
  </si>
  <si>
    <t>Engie Energia Chile S.A.</t>
  </si>
  <si>
    <t>ECL</t>
  </si>
  <si>
    <t>Enjoy&lt;XSGO&gt;</t>
  </si>
  <si>
    <t>Enjoy S.A.</t>
  </si>
  <si>
    <t>Enjoy</t>
  </si>
  <si>
    <t>EDELPA&lt;XSGO&gt;</t>
  </si>
  <si>
    <t>Envases Del Pacifico S.A.</t>
  </si>
  <si>
    <t>EDELPA</t>
  </si>
  <si>
    <t>ESSBIO-A&lt;XSGO&gt;</t>
  </si>
  <si>
    <t>Essbio S.A.</t>
  </si>
  <si>
    <t>ESSBIO-A</t>
  </si>
  <si>
    <t>ESSBIO-B&lt;XSGO&gt;</t>
  </si>
  <si>
    <t>ESSBIO-B</t>
  </si>
  <si>
    <t>ESSBIO-C&lt;XSGO&gt;</t>
  </si>
  <si>
    <t>ESSBIO-C</t>
  </si>
  <si>
    <t>C</t>
  </si>
  <si>
    <t>OXIQUIM&lt;XSGO&gt;</t>
  </si>
  <si>
    <t>Estab Industriales Quimicos Oxiquim S.A.</t>
  </si>
  <si>
    <t>OXIQUIM</t>
  </si>
  <si>
    <t>ESVAL-A&lt;XSGO&gt;</t>
  </si>
  <si>
    <t>Esval S.A.</t>
  </si>
  <si>
    <t>ESVAL-A</t>
  </si>
  <si>
    <t>ESVAL-B&lt;XSGO&gt;</t>
  </si>
  <si>
    <t>ESVAL-B</t>
  </si>
  <si>
    <t>ESVAL-C&lt;XSGO&gt;</t>
  </si>
  <si>
    <t>ESVAL-C</t>
  </si>
  <si>
    <t>FALABELLA&lt;XSGO&gt;</t>
  </si>
  <si>
    <t>Falabella S.A.</t>
  </si>
  <si>
    <t>FALABELLA</t>
  </si>
  <si>
    <t>FERIAOSOR&lt;XSGO&gt;</t>
  </si>
  <si>
    <t>Feria De Osorno S.A.</t>
  </si>
  <si>
    <t>FERIAOSOR</t>
  </si>
  <si>
    <t>FEPASA&lt;XSGO&gt;</t>
  </si>
  <si>
    <t>Ferrocarril Del Pacifico S.A.</t>
  </si>
  <si>
    <t>FEPASA</t>
  </si>
  <si>
    <t>PASUR&lt;XSGO&gt;</t>
  </si>
  <si>
    <t>Forestal Const. Y Com. Del Pacifico Sur S.A.</t>
  </si>
  <si>
    <t>PASUR</t>
  </si>
  <si>
    <t>FORUS&lt;XSGO&gt;</t>
  </si>
  <si>
    <t>Forus S.A.</t>
  </si>
  <si>
    <t>FORUS</t>
  </si>
  <si>
    <t>VICONTO&lt;XSGO&gt;</t>
  </si>
  <si>
    <t>Fruticola Viconto S.A.</t>
  </si>
  <si>
    <t>VICONTO</t>
  </si>
  <si>
    <t>GASCO&lt;XSGO&gt;</t>
  </si>
  <si>
    <t>Gasco S.A.</t>
  </si>
  <si>
    <t>GASCO</t>
  </si>
  <si>
    <t>GRANADILLA&lt;XSGO&gt;</t>
  </si>
  <si>
    <t>Granadilla Country Club S.A.</t>
  </si>
  <si>
    <t>GRANADILLA</t>
  </si>
  <si>
    <t>NAVIERA&lt;XSGO&gt;</t>
  </si>
  <si>
    <t>Grupo Empresas Navieras S.A.</t>
  </si>
  <si>
    <t>NAVIERA</t>
  </si>
  <si>
    <t>SECURITY&lt;XSGO&gt;</t>
  </si>
  <si>
    <t>Grupo Security S.A.</t>
  </si>
  <si>
    <t>SECURITY</t>
  </si>
  <si>
    <t>HIPERMARC&lt;XSGO&gt;</t>
  </si>
  <si>
    <t>Hipermarc S.A.</t>
  </si>
  <si>
    <t>HIPERMARC</t>
  </si>
  <si>
    <t>HF&lt;XSGO&gt;</t>
  </si>
  <si>
    <t>Hortifrut S.A.</t>
  </si>
  <si>
    <t>HF</t>
  </si>
  <si>
    <t>HWM&lt;XSGO&gt;</t>
  </si>
  <si>
    <t>Howmet Aerospace Inc.</t>
  </si>
  <si>
    <t>HWM</t>
  </si>
  <si>
    <t>INFODEMA&lt;XSGO&gt;</t>
  </si>
  <si>
    <t>Infodema S. A.</t>
  </si>
  <si>
    <t>INFODEMA</t>
  </si>
  <si>
    <t>INGEVEC&lt;XSGO&gt;</t>
  </si>
  <si>
    <t>Ingevec S.A.</t>
  </si>
  <si>
    <t>INGEVEC</t>
  </si>
  <si>
    <t>ESTACIONAM&lt;XSGO&gt;</t>
  </si>
  <si>
    <t>Inmob. Central De Estacionamientos Agustinas S.A.</t>
  </si>
  <si>
    <t>ESTACIONAM</t>
  </si>
  <si>
    <t>CLUBCAMPO&lt;XSGO&gt;</t>
  </si>
  <si>
    <t>Inmobiliaria Club De Campo S.A.</t>
  </si>
  <si>
    <t>CLUBCAMPO</t>
  </si>
  <si>
    <t>MANQUEHUE&lt;XSGO&gt;</t>
  </si>
  <si>
    <t>Inmobiliaria Manquehue S.A.</t>
  </si>
  <si>
    <t>MANQUEHUE</t>
  </si>
  <si>
    <t>ISANPA&lt;XSGO&gt;</t>
  </si>
  <si>
    <t>Inmobiliaria San Patricio S.A.</t>
  </si>
  <si>
    <t>ISANPA</t>
  </si>
  <si>
    <t>SIXTERRA&lt;XSGO&gt;</t>
  </si>
  <si>
    <t>Inmobiliaria Sixterra S.A.</t>
  </si>
  <si>
    <t>SIXTERRA</t>
  </si>
  <si>
    <t>STADITALIA&lt;XSGO&gt;</t>
  </si>
  <si>
    <t>Inmobiliaria Stadio Italiano S.A.</t>
  </si>
  <si>
    <t>STADITALIA</t>
  </si>
  <si>
    <t>YUGOSLAVA&lt;XSGO&gt;</t>
  </si>
  <si>
    <t>Inmobiliaria Yugoslava Sociedad Anonima</t>
  </si>
  <si>
    <t>YUGOSLAVA</t>
  </si>
  <si>
    <t>INDISA&lt;XSGO&gt;</t>
  </si>
  <si>
    <t>Instituto De Diagnostico S.A.</t>
  </si>
  <si>
    <t>INDISA</t>
  </si>
  <si>
    <t>INTASA&lt;XSGO&gt;</t>
  </si>
  <si>
    <t>Intasa S.A.</t>
  </si>
  <si>
    <t>INTASA</t>
  </si>
  <si>
    <t>INVERCAP&lt;XSGO&gt;</t>
  </si>
  <si>
    <t>Invercap S.A.</t>
  </si>
  <si>
    <t>INVERCAP</t>
  </si>
  <si>
    <t>INVERMAR&lt;XSGO&gt;</t>
  </si>
  <si>
    <t>Invermar S.A.</t>
  </si>
  <si>
    <t>INVERMAR</t>
  </si>
  <si>
    <t>INVERNOVA&lt;XSGO&gt;</t>
  </si>
  <si>
    <t>Invernova S.A.</t>
  </si>
  <si>
    <t>INVERNOVA</t>
  </si>
  <si>
    <t>IACSA&lt;XSGO&gt;</t>
  </si>
  <si>
    <t>Inversiones Agricolas Y Comerciales S.A.</t>
  </si>
  <si>
    <t>IACSA</t>
  </si>
  <si>
    <t>IAM&lt;XSGO&gt;</t>
  </si>
  <si>
    <t>Inversiones Aguas Metropolitanas S.A.</t>
  </si>
  <si>
    <t>IAM</t>
  </si>
  <si>
    <t>COVADONGA&lt;XSGO&gt;</t>
  </si>
  <si>
    <t>Inversiones Covadonga S.A.</t>
  </si>
  <si>
    <t>COVADONGA</t>
  </si>
  <si>
    <t>ILC&lt;XSGO&gt;</t>
  </si>
  <si>
    <t>Inversiones La Construccion S.A.</t>
  </si>
  <si>
    <t>ILC</t>
  </si>
  <si>
    <t>NUEVAREG&lt;XSGO&gt;</t>
  </si>
  <si>
    <t>Inversiones Nueva Region S.A.</t>
  </si>
  <si>
    <t>NUEVAREG</t>
  </si>
  <si>
    <t>SIEMEL&lt;XSGO&gt;</t>
  </si>
  <si>
    <t>Inversiones Siemel S.A.</t>
  </si>
  <si>
    <t>SIEMEL</t>
  </si>
  <si>
    <t>TRICAHUE&lt;XSGO&gt;</t>
  </si>
  <si>
    <t>Inversiones Tricahue S.A.</t>
  </si>
  <si>
    <t>TRICAHUE</t>
  </si>
  <si>
    <t>INVIESPA&lt;XSGO&gt;</t>
  </si>
  <si>
    <t>Inversiones Union Española S.A.</t>
  </si>
  <si>
    <t>INVIESPA</t>
  </si>
  <si>
    <t>INVERFOODS&lt;XSGO&gt;</t>
  </si>
  <si>
    <t>Invertec Foods S.A.</t>
  </si>
  <si>
    <t>INVERFOODS</t>
  </si>
  <si>
    <t>INVEXANS&lt;XSGO&gt;</t>
  </si>
  <si>
    <t>Invexans S.A.</t>
  </si>
  <si>
    <t>INVEXANS</t>
  </si>
  <si>
    <t>IPAL&lt;XSGO&gt;</t>
  </si>
  <si>
    <t>Ipal S.A.</t>
  </si>
  <si>
    <t>IPAL</t>
  </si>
  <si>
    <t>LTM&lt;XSGO&gt;</t>
  </si>
  <si>
    <t>Latam Airlines Group S.A.</t>
  </si>
  <si>
    <t>LTM</t>
  </si>
  <si>
    <t>MARBELLACC&lt;XSGO&gt;</t>
  </si>
  <si>
    <t>Marbella Country Club S.A.</t>
  </si>
  <si>
    <t>MARBELLACC</t>
  </si>
  <si>
    <t>MARINSA&lt;XSGO&gt;</t>
  </si>
  <si>
    <t>Maritima De Inversiones S.A.</t>
  </si>
  <si>
    <t>MARINSA</t>
  </si>
  <si>
    <t>MASISA&lt;XSGO&gt;</t>
  </si>
  <si>
    <t>Masisa S.A.</t>
  </si>
  <si>
    <t>MASISA</t>
  </si>
  <si>
    <t>MELON&lt;XSGO&gt;</t>
  </si>
  <si>
    <t>Melon S.A.</t>
  </si>
  <si>
    <t>MELON</t>
  </si>
  <si>
    <t>MINERA&lt;XSGO&gt;</t>
  </si>
  <si>
    <t>Minera Valparaiso S.A.</t>
  </si>
  <si>
    <t>MINERA</t>
  </si>
  <si>
    <t>MOLYMET&lt;XSGO&gt;</t>
  </si>
  <si>
    <t>Molibdenos Y Metales S. A.</t>
  </si>
  <si>
    <t>MOLYMET</t>
  </si>
  <si>
    <t>MS&lt;XSGO&gt;</t>
  </si>
  <si>
    <t>Morgan Stanley</t>
  </si>
  <si>
    <t>MS</t>
  </si>
  <si>
    <t>MUELLES&lt;XSGO&gt;</t>
  </si>
  <si>
    <t>Muelles De Penco S.A.</t>
  </si>
  <si>
    <t>MUELLES</t>
  </si>
  <si>
    <t>MULTIFOODS&lt;XSGO&gt;</t>
  </si>
  <si>
    <t>Multiexport Foods S.A.</t>
  </si>
  <si>
    <t>MULTIFOODS</t>
  </si>
  <si>
    <t>NAVARINO&lt;XSGO&gt;</t>
  </si>
  <si>
    <t>Navarino S.A.</t>
  </si>
  <si>
    <t>NAVARINO</t>
  </si>
  <si>
    <t>NIBSA&lt;XSGO&gt;</t>
  </si>
  <si>
    <t>Nibsa S.A.</t>
  </si>
  <si>
    <t>NIBSA</t>
  </si>
  <si>
    <t>NITRATOS&lt;XSGO&gt;</t>
  </si>
  <si>
    <t>Nitratos De Chile S.A.</t>
  </si>
  <si>
    <t>NITRATOS</t>
  </si>
  <si>
    <t>NORTEGRAN&lt;XSGO&gt;</t>
  </si>
  <si>
    <t>Norte Grande S.A.</t>
  </si>
  <si>
    <t>NORTEGRAN</t>
  </si>
  <si>
    <t>OLDBOYS&lt;XSGO&gt;</t>
  </si>
  <si>
    <t>Old Grangonian Club S.A.</t>
  </si>
  <si>
    <t>OLDBOYS</t>
  </si>
  <si>
    <t>PARAUCO&lt;XSGO&gt;</t>
  </si>
  <si>
    <t>Parque Arauco S.A.</t>
  </si>
  <si>
    <t>PARAUCO</t>
  </si>
  <si>
    <t>PAZ&lt;XSGO&gt;</t>
  </si>
  <si>
    <t>Paz Corp S.A.</t>
  </si>
  <si>
    <t>PAZ</t>
  </si>
  <si>
    <t>PPXCL&lt;XSGO&gt;</t>
  </si>
  <si>
    <t>Peruvian Precious Metals Corp</t>
  </si>
  <si>
    <t>PPXCL</t>
  </si>
  <si>
    <t>MALLPLAZA&lt;XSGO&gt;</t>
  </si>
  <si>
    <t>Plaza S.A.</t>
  </si>
  <si>
    <t>MALLPLAZA</t>
  </si>
  <si>
    <t>FROWARD&lt;XSGO&gt;</t>
  </si>
  <si>
    <t>Portuaria Cabo Froward S.A.</t>
  </si>
  <si>
    <t>FROWARD</t>
  </si>
  <si>
    <t>POTASIOS-A&lt;XSGO&gt;</t>
  </si>
  <si>
    <t>Potasios De Chile S.A.</t>
  </si>
  <si>
    <t>POTASIOS-A</t>
  </si>
  <si>
    <t>POTASIOS-B&lt;XSGO&gt;</t>
  </si>
  <si>
    <t>POTASIOS-B</t>
  </si>
  <si>
    <t>COUNTRY-A&lt;XSGO&gt;</t>
  </si>
  <si>
    <t>Prince Of Wales Country Club S.A. Inmobiliaria</t>
  </si>
  <si>
    <t>COUNTRY-A</t>
  </si>
  <si>
    <t>COUNTRY-B&lt;XSGO&gt;</t>
  </si>
  <si>
    <t>COUNTRY-B</t>
  </si>
  <si>
    <t>COUNTRY-P&lt;XSGO&gt;</t>
  </si>
  <si>
    <t>COUNTRY-P</t>
  </si>
  <si>
    <t>P</t>
  </si>
  <si>
    <t>VENTANAS&lt;XSGO&gt;</t>
  </si>
  <si>
    <t>Puerto Ventanas S.A.</t>
  </si>
  <si>
    <t>VENTANAS</t>
  </si>
  <si>
    <t>PUERTO&lt;XSGO&gt;</t>
  </si>
  <si>
    <t>Puertos Y Logistica S.A.</t>
  </si>
  <si>
    <t>PUERTO</t>
  </si>
  <si>
    <t>QUEMCHI&lt;XSGO&gt;</t>
  </si>
  <si>
    <t>Quemchi S.A.</t>
  </si>
  <si>
    <t>QUEMCHI</t>
  </si>
  <si>
    <t>QUILICURA&lt;XSGO&gt;</t>
  </si>
  <si>
    <t>Quilicura S.A.</t>
  </si>
  <si>
    <t>QUILICURA</t>
  </si>
  <si>
    <t>QUINENCO&lt;XSGO&gt;</t>
  </si>
  <si>
    <t>Quiñenco S.A.</t>
  </si>
  <si>
    <t>QUINENCO</t>
  </si>
  <si>
    <t>RTX&lt;XSGO&gt;</t>
  </si>
  <si>
    <t>Raytheon Technologies Corp.</t>
  </si>
  <si>
    <t>RTX</t>
  </si>
  <si>
    <t>REBRISA-A&lt;XSGO&gt;</t>
  </si>
  <si>
    <t>Rebrisa S.A.</t>
  </si>
  <si>
    <t>REBRISA-A</t>
  </si>
  <si>
    <t>REBRISA-B&lt;XSGO&gt;</t>
  </si>
  <si>
    <t>REBRISA-B</t>
  </si>
  <si>
    <t>RIPLEY&lt;XSGO&gt;</t>
  </si>
  <si>
    <t>Ripley Corp S.A.</t>
  </si>
  <si>
    <t>RIPLEY</t>
  </si>
  <si>
    <t>SPORTFRAN&lt;XSGO&gt;</t>
  </si>
  <si>
    <t>S. A. Inmobiliaria Sport Francais</t>
  </si>
  <si>
    <t>SPORTFRAN</t>
  </si>
  <si>
    <t>SALFACORP&lt;XSGO&gt;</t>
  </si>
  <si>
    <t>Salfacorp S.A.</t>
  </si>
  <si>
    <t>SALFACORP</t>
  </si>
  <si>
    <t>SALMOCAM&lt;XSGO&gt;</t>
  </si>
  <si>
    <t>Salmones Camanchaca S.A.</t>
  </si>
  <si>
    <t>SALMOCAM</t>
  </si>
  <si>
    <t>SANTANA&lt;XSGO&gt;</t>
  </si>
  <si>
    <t>Santana S.A.</t>
  </si>
  <si>
    <t>SANTANA</t>
  </si>
  <si>
    <t>SCHWAGER&lt;XSGO&gt;</t>
  </si>
  <si>
    <t>Schwager Energy S.A.</t>
  </si>
  <si>
    <t>SCHWAGER</t>
  </si>
  <si>
    <t>SCOTIABKCL&lt;XSGO&gt;</t>
  </si>
  <si>
    <t>Scotiabank Chile</t>
  </si>
  <si>
    <t>SCOTIABKCL</t>
  </si>
  <si>
    <t>PREVISION&lt;XSGO&gt;</t>
  </si>
  <si>
    <t>Seguros Vida Security Prevision S.A.</t>
  </si>
  <si>
    <t>PREVISION</t>
  </si>
  <si>
    <t>SK&lt;XSGO&gt;</t>
  </si>
  <si>
    <t>Sigdo Koppers S.A.</t>
  </si>
  <si>
    <t>SK</t>
  </si>
  <si>
    <t>SIPSA&lt;XSGO&gt;</t>
  </si>
  <si>
    <t>Sipsa Sociedad Anonima</t>
  </si>
  <si>
    <t>SIPSA</t>
  </si>
  <si>
    <t>SMU&lt;XSGO&gt;</t>
  </si>
  <si>
    <t>Smu S.A.</t>
  </si>
  <si>
    <t>SMU</t>
  </si>
  <si>
    <t>GOLF&lt;XSGO&gt;</t>
  </si>
  <si>
    <t>Soc. Anonima De Deportes, Club De Golf Santiago</t>
  </si>
  <si>
    <t>GOLF</t>
  </si>
  <si>
    <t>CANALISTAS&lt;XSGO&gt;</t>
  </si>
  <si>
    <t>Soc. De Canalistas La Foresta De Apoquindo S.A.</t>
  </si>
  <si>
    <t>CANALISTAS</t>
  </si>
  <si>
    <t>SOFRUCO&lt;XSGO&gt;</t>
  </si>
  <si>
    <t>Sociedad Agricola La Rosa Sofruco S.A.</t>
  </si>
  <si>
    <t>SOFRUCO</t>
  </si>
  <si>
    <t>SANTA RITA&lt;XSGO&gt;</t>
  </si>
  <si>
    <t>Sociedad Anonima Viña Santa Rita</t>
  </si>
  <si>
    <t>SANTA RITA</t>
  </si>
  <si>
    <t>CAMPOS&lt;XSGO&gt;</t>
  </si>
  <si>
    <t>Sociedad De Inversiones Campos Chilenos S.A.</t>
  </si>
  <si>
    <t>CAMPOS</t>
  </si>
  <si>
    <t>ORO BLANCO&lt;XSGO&gt;</t>
  </si>
  <si>
    <t>Sociedad De Inversiones Oro Blanco S.A.</t>
  </si>
  <si>
    <t>ORO BLANCO</t>
  </si>
  <si>
    <t>CALICHERAA&lt;XSGO&gt;</t>
  </si>
  <si>
    <t>Sociedad De Inversiones Pampa Calichera S.A.</t>
  </si>
  <si>
    <t>CALICHERAA</t>
  </si>
  <si>
    <t>CALICHERAB&lt;XSGO&gt;</t>
  </si>
  <si>
    <t>CALICHERAB</t>
  </si>
  <si>
    <t>HIPODROMOA&lt;XSGO&gt;</t>
  </si>
  <si>
    <t>Sociedad Hipodromo Chile S.A.</t>
  </si>
  <si>
    <t>HIPODROMOA</t>
  </si>
  <si>
    <t>HIPODROMOB&lt;XSGO&gt;</t>
  </si>
  <si>
    <t>HIPODROMOB</t>
  </si>
  <si>
    <t>INMOBVINA&lt;XSGO&gt;</t>
  </si>
  <si>
    <t>Sociedad Inmobiliaria Viña Del Mar S.A.</t>
  </si>
  <si>
    <t>INMOBVINA</t>
  </si>
  <si>
    <t>SMSAAM&lt;XSGO&gt;</t>
  </si>
  <si>
    <t>Sociedad Matriz Saam S.A.</t>
  </si>
  <si>
    <t>SMSAAM</t>
  </si>
  <si>
    <t>COLOSO&lt;XSGO&gt;</t>
  </si>
  <si>
    <t>Sociedad Pesquera Coloso S.A.</t>
  </si>
  <si>
    <t>COLOSO</t>
  </si>
  <si>
    <t>PUCOBRE&lt;XSGO&gt;</t>
  </si>
  <si>
    <t>Sociedad Punta Del Cobre S.A.</t>
  </si>
  <si>
    <t>PUCOBRE</t>
  </si>
  <si>
    <t>SQM-A&lt;XSGO&gt;</t>
  </si>
  <si>
    <t>Sociedad Quimica Y Minera De Chile S.A.</t>
  </si>
  <si>
    <t>SQM-A</t>
  </si>
  <si>
    <t>SQM-B&lt;XSGO&gt;</t>
  </si>
  <si>
    <t>SQM-B</t>
  </si>
  <si>
    <t>SOCOVESA&lt;XSGO&gt;</t>
  </si>
  <si>
    <t>Socovesa S.A.</t>
  </si>
  <si>
    <t>SOCOVESA</t>
  </si>
  <si>
    <t>SONDA&lt;XSGO&gt;</t>
  </si>
  <si>
    <t>Sonda S.A.</t>
  </si>
  <si>
    <t>SONDA</t>
  </si>
  <si>
    <t>SOPROCAL&lt;XSGO&gt;</t>
  </si>
  <si>
    <t>Soprocal Calerias E Industrias S.A.</t>
  </si>
  <si>
    <t>SOPROCAL</t>
  </si>
  <si>
    <t>SOQUICOM&lt;XSGO&gt;</t>
  </si>
  <si>
    <t>Soquimich Comercial S.A.</t>
  </si>
  <si>
    <t>SOQUICOM</t>
  </si>
  <si>
    <t>CTC&lt;XSGO&gt;</t>
  </si>
  <si>
    <t>Telefonica Chile S.A.</t>
  </si>
  <si>
    <t>CTC</t>
  </si>
  <si>
    <t>UNION GOLF&lt;XSGO&gt;</t>
  </si>
  <si>
    <t>Union El Golf S.A.</t>
  </si>
  <si>
    <t>UNION GOLF</t>
  </si>
  <si>
    <t>CLUBUNION&lt;XSGO&gt;</t>
  </si>
  <si>
    <t>Union Inmobiliaria S.A.</t>
  </si>
  <si>
    <t>CLUBUNION</t>
  </si>
  <si>
    <t>SPORTING&lt;XSGO&gt;</t>
  </si>
  <si>
    <t>Valparaiso Sporting Club S.A.</t>
  </si>
  <si>
    <t>SPORTING</t>
  </si>
  <si>
    <t>CONCHATORO&lt;XSGO&gt;</t>
  </si>
  <si>
    <t>Viña Concha Y Toro S.A.</t>
  </si>
  <si>
    <t>CONCHATORO</t>
  </si>
  <si>
    <t>VSPT&lt;XSGO&gt;</t>
  </si>
  <si>
    <t>Viña San Pedro Tarapaca S.A.</t>
  </si>
  <si>
    <t>VSPT</t>
  </si>
  <si>
    <t>EMILIANA&lt;XSGO&gt;</t>
  </si>
  <si>
    <t>Viñedos Emiliana S.A.</t>
  </si>
  <si>
    <t>EMILIANA</t>
  </si>
  <si>
    <t>VCMBC1&lt;XSGO&gt;</t>
  </si>
  <si>
    <t>Volcan Compania Minera S.A.A., Clase B</t>
  </si>
  <si>
    <t>VCMBC1</t>
  </si>
  <si>
    <t>VCMAC1&lt;XSGO&gt;</t>
  </si>
  <si>
    <t>VCMAC1</t>
  </si>
  <si>
    <t>WATTS&lt;XSGO&gt;</t>
  </si>
  <si>
    <t>Watts S.A.</t>
  </si>
  <si>
    <t>WATTS</t>
  </si>
  <si>
    <t>ZOFRI&lt;XSGO&gt;</t>
  </si>
  <si>
    <t>Zona Franca De Iquique S.A.</t>
  </si>
  <si>
    <t>ZOFRI</t>
  </si>
  <si>
    <t>FECHAS</t>
  </si>
  <si>
    <t>NO MODIFIQUE ESTOS DATOS</t>
  </si>
  <si>
    <t>SELECCIONE UNA FECHA DE PREFERENCIA. SI DESEA TRABAJAR CON LA FECHA DEL ÚLT. BALANCE, DEJE ESTA CELDA EN BLANCO</t>
  </si>
  <si>
    <t>DIGITE EL CÓDIGO, OCUPE LA HOJA DE REFERENCIAS</t>
  </si>
  <si>
    <t>SELECCIONE LA MONEDA</t>
  </si>
  <si>
    <t>SELECCIONE PERIODO</t>
  </si>
  <si>
    <t>SELECCIONE LAS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</si>
</sst>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&quot;\ * #,##0.00_-;\-&quot;R$&quot;\ * #,##0.00_-;_-&quot;R$&quot;\ * &quot;-&quot;??_-;_-@_-"/>
    <numFmt numFmtId="165" formatCode="#,##0_ ;[Red]\-#,##0\ "/>
    <numFmt numFmtId="166" formatCode="0.0%"/>
    <numFmt numFmtId="167" formatCode="#,##0.0\ \x\ ;[Red]\-#,##0.0\ \x"/>
    <numFmt numFmtId="168" formatCode="#,##0.0%\ ;[Red]\-#,##0.0%"/>
    <numFmt numFmtId="169" formatCode="#,##0.0000_ ;[Red]\-#,##0.0000\ "/>
    <numFmt numFmtId="170" formatCode="dd\-mm\-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egoe UI"/>
      <family val="2"/>
    </font>
    <font>
      <b/>
      <sz val="9"/>
      <color rgb="FF006B66"/>
      <name val="Segoe UI"/>
      <family val="2"/>
    </font>
    <font>
      <sz val="9"/>
      <color theme="1" tint="0.249977111117893"/>
      <name val="Segoe UI"/>
      <family val="2"/>
    </font>
    <font>
      <sz val="9"/>
      <color rgb="FFC00000"/>
      <name val="Segoe UI"/>
      <family val="2"/>
    </font>
    <font>
      <b/>
      <sz val="9"/>
      <color theme="1" tint="0.249977111117893"/>
      <name val="Segoe UI"/>
      <family val="2"/>
    </font>
    <font>
      <sz val="20"/>
      <color rgb="FFC59C00"/>
      <name val="Segoe UI"/>
      <family val="2"/>
    </font>
    <font>
      <sz val="10"/>
      <color rgb="FF006B66"/>
      <name val="Segoe UI"/>
      <family val="2"/>
    </font>
    <font>
      <b/>
      <sz val="11"/>
      <color theme="0" tint="-0.499984740745262"/>
      <name val="Segoe UI"/>
      <family val="2"/>
    </font>
    <font>
      <b/>
      <sz val="9"/>
      <color theme="1"/>
      <name val="Segoe UI"/>
      <family val="2"/>
    </font>
    <font>
      <b/>
      <sz val="10"/>
      <color rgb="FF006B66"/>
      <name val="Segoe UI"/>
      <family val="2"/>
    </font>
    <font>
      <sz val="9"/>
      <color rgb="FF006B66"/>
      <name val="Segoe UI"/>
      <family val="2"/>
    </font>
    <font>
      <b/>
      <sz val="10"/>
      <color theme="0" tint="-0.499984740745262"/>
      <name val="Segoe UI"/>
      <family val="2"/>
    </font>
    <font>
      <sz val="9"/>
      <color theme="0" tint="-0.499984740745262"/>
      <name val="Segoe UI"/>
      <family val="2"/>
    </font>
    <font>
      <b/>
      <sz val="11"/>
      <color rgb="FF006B66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10"/>
      <color rgb="FF006B66"/>
      <name val="Calibri"/>
      <family val="2"/>
      <scheme val="minor"/>
    </font>
    <font>
      <sz val="8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rgb="FF006B66"/>
      </bottom>
      <diagonal/>
    </border>
    <border>
      <left style="thin">
        <color theme="0"/>
      </left>
      <right/>
      <top/>
      <bottom style="thick">
        <color rgb="FF006B66"/>
      </bottom>
      <diagonal/>
    </border>
    <border>
      <left/>
      <right/>
      <top/>
      <bottom style="thick">
        <color rgb="FF006B66"/>
      </bottom>
      <diagonal/>
    </border>
    <border>
      <left style="double">
        <color rgb="FFC59C00"/>
      </left>
      <right style="thin">
        <color theme="0" tint="-0.14996795556505021"/>
      </right>
      <top style="double">
        <color rgb="FFC59C00"/>
      </top>
      <bottom style="thin">
        <color theme="0" tint="-0.14996795556505021"/>
      </bottom>
      <diagonal/>
    </border>
    <border>
      <left/>
      <right style="double">
        <color rgb="FFC59C00"/>
      </right>
      <top style="double">
        <color rgb="FFC59C00"/>
      </top>
      <bottom style="thin">
        <color theme="0" tint="-0.14996795556505021"/>
      </bottom>
      <diagonal/>
    </border>
    <border>
      <left style="double">
        <color rgb="FFC59C00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double">
        <color rgb="FFC59C00"/>
      </right>
      <top/>
      <bottom style="thin">
        <color theme="0" tint="-0.14996795556505021"/>
      </bottom>
      <diagonal/>
    </border>
    <border>
      <left style="double">
        <color rgb="FFC59C00"/>
      </left>
      <right style="thin">
        <color theme="0" tint="-0.14996795556505021"/>
      </right>
      <top style="thin">
        <color theme="0" tint="-0.14996795556505021"/>
      </top>
      <bottom style="double">
        <color rgb="FFC59C00"/>
      </bottom>
      <diagonal/>
    </border>
    <border>
      <left/>
      <right style="double">
        <color rgb="FFC59C00"/>
      </right>
      <top/>
      <bottom style="double">
        <color rgb="FFC59C00"/>
      </bottom>
      <diagonal/>
    </border>
    <border>
      <left style="double">
        <color rgb="FFC59C00"/>
      </left>
      <right/>
      <top style="double">
        <color rgb="FFC59C00"/>
      </top>
      <bottom style="double">
        <color rgb="FFC59C00"/>
      </bottom>
      <diagonal/>
    </border>
    <border>
      <left/>
      <right style="double">
        <color rgb="FFC59C00"/>
      </right>
      <top style="double">
        <color rgb="FFC59C00"/>
      </top>
      <bottom style="double">
        <color rgb="FFC59C00"/>
      </bottom>
      <diagonal/>
    </border>
    <border>
      <left style="double">
        <color rgb="FF006B66"/>
      </left>
      <right style="thin">
        <color theme="0" tint="-0.14996795556505021"/>
      </right>
      <top style="double">
        <color rgb="FF006B66"/>
      </top>
      <bottom style="thin">
        <color theme="0" tint="-0.14996795556505021"/>
      </bottom>
      <diagonal/>
    </border>
    <border>
      <left style="thin">
        <color theme="0" tint="-0.14996795556505021"/>
      </left>
      <right style="double">
        <color rgb="FF006B66"/>
      </right>
      <top style="double">
        <color rgb="FF006B66"/>
      </top>
      <bottom style="thin">
        <color theme="0" tint="-0.14996795556505021"/>
      </bottom>
      <diagonal/>
    </border>
    <border>
      <left style="double">
        <color rgb="FF006B66"/>
      </left>
      <right style="thin">
        <color theme="0" tint="-0.14996795556505021"/>
      </right>
      <top style="thin">
        <color theme="0" tint="-0.14996795556505021"/>
      </top>
      <bottom style="double">
        <color rgb="FF006B66"/>
      </bottom>
      <diagonal/>
    </border>
    <border>
      <left style="thin">
        <color theme="0" tint="-0.14996795556505021"/>
      </left>
      <right style="double">
        <color rgb="FF006B66"/>
      </right>
      <top style="thin">
        <color theme="0" tint="-0.14996795556505021"/>
      </top>
      <bottom style="double">
        <color rgb="FF006B66"/>
      </bottom>
      <diagonal/>
    </border>
    <border>
      <left style="double">
        <color rgb="FF006B66"/>
      </left>
      <right/>
      <top style="double">
        <color rgb="FF006B66"/>
      </top>
      <bottom style="double">
        <color rgb="FF006B66"/>
      </bottom>
      <diagonal/>
    </border>
    <border>
      <left/>
      <right style="double">
        <color rgb="FF006B66"/>
      </right>
      <top style="double">
        <color rgb="FF006B66"/>
      </top>
      <bottom style="double">
        <color rgb="FF006B66"/>
      </bottom>
      <diagonal/>
    </border>
    <border>
      <left style="thin">
        <color indexed="64"/>
      </left>
      <right style="thin">
        <color theme="0" tint="-4.9989318521683403E-2"/>
      </right>
      <top style="medium">
        <color rgb="FFC59C00"/>
      </top>
      <bottom style="medium">
        <color rgb="FFC59C0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rgb="FFC59C00"/>
      </top>
      <bottom style="medium">
        <color rgb="FFC59C00"/>
      </bottom>
      <diagonal/>
    </border>
    <border>
      <left style="thin">
        <color theme="0" tint="-4.9989318521683403E-2"/>
      </left>
      <right style="thin">
        <color indexed="64"/>
      </right>
      <top style="medium">
        <color rgb="FFC59C00"/>
      </top>
      <bottom style="medium">
        <color rgb="FFC59C00"/>
      </bottom>
      <diagonal/>
    </border>
    <border>
      <left style="thin">
        <color theme="0"/>
      </left>
      <right style="thin">
        <color theme="0"/>
      </right>
      <top style="medium">
        <color rgb="FFC59C00"/>
      </top>
      <bottom style="medium">
        <color rgb="FFC59C00"/>
      </bottom>
      <diagonal/>
    </border>
    <border>
      <left style="thin">
        <color theme="0"/>
      </left>
      <right/>
      <top style="medium">
        <color rgb="FFC59C00"/>
      </top>
      <bottom style="medium">
        <color rgb="FFC59C00"/>
      </bottom>
      <diagonal/>
    </border>
    <border>
      <left/>
      <right/>
      <top style="thick">
        <color rgb="FFC59C00"/>
      </top>
      <bottom style="thick">
        <color rgb="FFC59C00"/>
      </bottom>
      <diagonal/>
    </border>
    <border>
      <left/>
      <right/>
      <top style="double">
        <color rgb="FF006B66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5" fillId="0" borderId="0" xfId="0" applyFont="1"/>
    <xf numFmtId="0" fontId="2" fillId="0" borderId="0" xfId="0" applyFont="1" applyAlignment="1">
      <alignment horizontal="center" vertical="center"/>
    </xf>
    <xf numFmtId="0" fontId="3" fillId="0" borderId="2" xfId="0" applyFont="1" applyBorder="1"/>
    <xf numFmtId="0" fontId="4" fillId="0" borderId="0" xfId="0" applyFont="1"/>
    <xf numFmtId="0" fontId="6" fillId="0" borderId="0" xfId="0" applyFont="1" applyAlignment="1">
      <alignment vertical="center"/>
    </xf>
    <xf numFmtId="165" fontId="2" fillId="0" borderId="0" xfId="0" applyNumberFormat="1" applyFont="1" applyAlignment="1">
      <alignment horizontal="center"/>
    </xf>
    <xf numFmtId="0" fontId="4" fillId="0" borderId="1" xfId="0" applyFont="1" applyBorder="1"/>
    <xf numFmtId="0" fontId="2" fillId="0" borderId="3" xfId="0" applyFont="1" applyBorder="1"/>
    <xf numFmtId="37" fontId="8" fillId="0" borderId="3" xfId="0" applyNumberFormat="1" applyFont="1" applyBorder="1" applyAlignment="1">
      <alignment horizontal="right"/>
    </xf>
    <xf numFmtId="165" fontId="4" fillId="0" borderId="0" xfId="0" applyNumberFormat="1" applyFont="1" applyAlignment="1">
      <alignment horizontal="center"/>
    </xf>
    <xf numFmtId="166" fontId="4" fillId="0" borderId="0" xfId="1" applyNumberFormat="1" applyFont="1" applyAlignment="1">
      <alignment horizontal="center"/>
    </xf>
    <xf numFmtId="168" fontId="4" fillId="0" borderId="0" xfId="1" applyNumberFormat="1" applyFont="1" applyAlignment="1">
      <alignment horizontal="center"/>
    </xf>
    <xf numFmtId="167" fontId="4" fillId="0" borderId="0" xfId="0" applyNumberFormat="1" applyFont="1" applyAlignment="1">
      <alignment horizontal="center"/>
    </xf>
    <xf numFmtId="168" fontId="4" fillId="0" borderId="1" xfId="1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5" fontId="4" fillId="0" borderId="0" xfId="2" applyNumberFormat="1" applyFont="1" applyAlignment="1">
      <alignment horizontal="center"/>
    </xf>
    <xf numFmtId="165" fontId="4" fillId="0" borderId="1" xfId="2" applyNumberFormat="1" applyFont="1" applyBorder="1" applyAlignment="1">
      <alignment horizontal="center"/>
    </xf>
    <xf numFmtId="169" fontId="4" fillId="0" borderId="0" xfId="2" applyNumberFormat="1" applyFont="1" applyAlignment="1">
      <alignment horizontal="center"/>
    </xf>
    <xf numFmtId="169" fontId="4" fillId="0" borderId="1" xfId="2" applyNumberFormat="1" applyFont="1" applyBorder="1" applyAlignment="1">
      <alignment horizontal="center"/>
    </xf>
    <xf numFmtId="0" fontId="10" fillId="0" borderId="0" xfId="0" applyFont="1"/>
    <xf numFmtId="37" fontId="12" fillId="0" borderId="7" xfId="0" applyNumberFormat="1" applyFont="1" applyFill="1" applyBorder="1" applyAlignment="1">
      <alignment horizontal="left"/>
    </xf>
    <xf numFmtId="37" fontId="12" fillId="0" borderId="9" xfId="0" applyNumberFormat="1" applyFont="1" applyFill="1" applyBorder="1" applyAlignment="1">
      <alignment horizontal="left"/>
    </xf>
    <xf numFmtId="170" fontId="14" fillId="0" borderId="13" xfId="0" applyNumberFormat="1" applyFont="1" applyBorder="1" applyAlignment="1">
      <alignment horizontal="left"/>
    </xf>
    <xf numFmtId="14" fontId="14" fillId="0" borderId="15" xfId="0" applyNumberFormat="1" applyFont="1" applyBorder="1" applyAlignment="1">
      <alignment horizontal="left"/>
    </xf>
    <xf numFmtId="14" fontId="12" fillId="0" borderId="5" xfId="0" applyNumberFormat="1" applyFont="1" applyFill="1" applyBorder="1" applyAlignment="1">
      <alignment horizontal="left"/>
    </xf>
    <xf numFmtId="0" fontId="15" fillId="2" borderId="18" xfId="0" applyFont="1" applyFill="1" applyBorder="1"/>
    <xf numFmtId="0" fontId="15" fillId="2" borderId="19" xfId="0" applyFont="1" applyFill="1" applyBorder="1"/>
    <xf numFmtId="0" fontId="15" fillId="2" borderId="20" xfId="0" applyFont="1" applyFill="1" applyBorder="1"/>
    <xf numFmtId="0" fontId="7" fillId="0" borderId="0" xfId="0" applyFont="1" applyBorder="1" applyAlignment="1">
      <alignment horizontal="left" vertical="center"/>
    </xf>
    <xf numFmtId="0" fontId="0" fillId="0" borderId="0" xfId="0" applyBorder="1"/>
    <xf numFmtId="0" fontId="9" fillId="0" borderId="0" xfId="0" applyFont="1" applyBorder="1" applyAlignment="1">
      <alignment horizontal="right" vertical="center"/>
    </xf>
    <xf numFmtId="0" fontId="7" fillId="0" borderId="23" xfId="0" applyFont="1" applyBorder="1" applyAlignment="1">
      <alignment horizontal="left" vertical="center"/>
    </xf>
    <xf numFmtId="0" fontId="0" fillId="0" borderId="23" xfId="0" applyBorder="1"/>
    <xf numFmtId="0" fontId="9" fillId="0" borderId="23" xfId="0" applyFont="1" applyBorder="1" applyAlignment="1">
      <alignment horizontal="right" vertical="center"/>
    </xf>
    <xf numFmtId="0" fontId="3" fillId="2" borderId="22" xfId="0" applyFont="1" applyFill="1" applyBorder="1" applyAlignment="1">
      <alignment horizontal="right" vertical="center"/>
    </xf>
    <xf numFmtId="15" fontId="4" fillId="2" borderId="21" xfId="0" quotePrefix="1" applyNumberFormat="1" applyFont="1" applyFill="1" applyBorder="1" applyAlignment="1" applyProtection="1">
      <alignment horizontal="center" vertical="center"/>
      <protection locked="0"/>
    </xf>
    <xf numFmtId="170" fontId="4" fillId="2" borderId="21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37" fontId="8" fillId="0" borderId="0" xfId="0" applyNumberFormat="1" applyFont="1" applyAlignment="1">
      <alignment horizontal="right" vertical="center"/>
    </xf>
    <xf numFmtId="37" fontId="16" fillId="0" borderId="12" xfId="0" applyNumberFormat="1" applyFont="1" applyBorder="1" applyAlignment="1">
      <alignment horizontal="right"/>
    </xf>
    <xf numFmtId="37" fontId="16" fillId="0" borderId="14" xfId="0" applyNumberFormat="1" applyFont="1" applyBorder="1" applyAlignment="1">
      <alignment horizontal="right"/>
    </xf>
    <xf numFmtId="37" fontId="17" fillId="0" borderId="4" xfId="0" applyNumberFormat="1" applyFont="1" applyFill="1" applyBorder="1" applyAlignment="1">
      <alignment horizontal="right"/>
    </xf>
    <xf numFmtId="37" fontId="17" fillId="0" borderId="6" xfId="0" applyNumberFormat="1" applyFont="1" applyFill="1" applyBorder="1" applyAlignment="1">
      <alignment horizontal="right"/>
    </xf>
    <xf numFmtId="37" fontId="17" fillId="0" borderId="8" xfId="0" applyNumberFormat="1" applyFont="1" applyFill="1" applyBorder="1" applyAlignment="1">
      <alignment horizontal="right"/>
    </xf>
    <xf numFmtId="0" fontId="18" fillId="0" borderId="0" xfId="0" applyFont="1"/>
    <xf numFmtId="37" fontId="11" fillId="0" borderId="10" xfId="0" applyNumberFormat="1" applyFont="1" applyFill="1" applyBorder="1" applyAlignment="1">
      <alignment horizontal="center" vertical="center"/>
    </xf>
    <xf numFmtId="37" fontId="11" fillId="0" borderId="11" xfId="0" applyNumberFormat="1" applyFont="1" applyFill="1" applyBorder="1" applyAlignment="1">
      <alignment horizontal="center" vertical="center"/>
    </xf>
    <xf numFmtId="37" fontId="13" fillId="0" borderId="16" xfId="0" applyNumberFormat="1" applyFont="1" applyFill="1" applyBorder="1" applyAlignment="1">
      <alignment horizontal="center" vertical="center"/>
    </xf>
    <xf numFmtId="37" fontId="13" fillId="0" borderId="17" xfId="0" applyNumberFormat="1" applyFont="1" applyFill="1" applyBorder="1" applyAlignment="1">
      <alignment horizontal="center" vertical="center"/>
    </xf>
    <xf numFmtId="0" fontId="18" fillId="0" borderId="24" xfId="0" applyFont="1" applyBorder="1" applyAlignment="1">
      <alignment horizontal="center" vertical="top"/>
    </xf>
  </cellXfs>
  <cellStyles count="3">
    <cellStyle name="Moneda" xfId="2" builtinId="4"/>
    <cellStyle name="Normal" xfId="0" builtinId="0"/>
    <cellStyle name="Porcentaje" xfId="1" builtinId="5"/>
  </cellStyles>
  <dxfs count="7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006B66"/>
      <color rgb="FFC59C00"/>
      <color rgb="FFDAE2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tdsrv.0e822d97e87e4478adc0cd50742a7f51">
      <tp t="e">
        <v>#N/A</v>
        <stp/>
        <stp>9e2bf486-fff1-4adf-a9e6-b05b880c7ade</stp>
        <stp>1</stp>
        <tr r="G48" s="1"/>
      </tp>
    </main>
    <main first="rtdsrv.0e822d97e87e4478adc0cd50742a7f51">
      <tp t="e">
        <v>#N/A</v>
        <stp/>
        <stp>a36de18f-badd-4486-bb1d-58a137aad4a6</stp>
        <stp>1</stp>
        <tr r="E64" s="1"/>
      </tp>
    </main>
    <main first="rtdsrv.0e822d97e87e4478adc0cd50742a7f51">
      <tp t="e">
        <v>#N/A</v>
        <stp/>
        <stp>bc582a5f-fb63-4e8b-9db7-72dd2894c302</stp>
        <stp>1</stp>
        <tr r="H35" s="1"/>
      </tp>
      <tp t="e">
        <v>#N/A</v>
        <stp/>
        <stp>3269910a-63cf-48ac-bd07-0cc2958f990c</stp>
        <stp>1</stp>
        <tr r="D22" s="1"/>
      </tp>
      <tp t="e">
        <v>#N/A</v>
        <stp/>
        <stp>cef8bad3-ccb1-414f-834e-429d259bf510</stp>
        <stp>1</stp>
        <tr r="C22" s="1"/>
      </tp>
    </main>
    <main first="rtdsrv.0e822d97e87e4478adc0cd50742a7f51">
      <tp t="e">
        <v>#N/A</v>
        <stp/>
        <stp>eefb62bf-4b27-4eaf-88c8-8fc0bb542139</stp>
        <stp>1</stp>
        <tr r="G30" s="1"/>
      </tp>
      <tp t="e">
        <v>#N/A</v>
        <stp/>
        <stp>88ca4545-cf86-4d95-8f10-4fa1690d2d73</stp>
        <stp>1</stp>
        <tr r="I57" s="1"/>
      </tp>
    </main>
    <main first="rtdsrv.0e822d97e87e4478adc0cd50742a7f51">
      <tp t="e">
        <v>#N/A</v>
        <stp/>
        <stp>95f35e22-dc15-45fa-892a-211940f411bf</stp>
        <stp>1</stp>
        <tr r="K38" s="1"/>
      </tp>
    </main>
    <main first="rtdsrv.0e822d97e87e4478adc0cd50742a7f51">
      <tp t="e">
        <v>#N/A</v>
        <stp/>
        <stp>552a6f29-36b9-4532-989b-826f7a601ef6</stp>
        <stp>1</stp>
        <tr r="G39" s="1"/>
      </tp>
    </main>
    <main first="rtdsrv.0e822d97e87e4478adc0cd50742a7f51">
      <tp t="e">
        <v>#N/A</v>
        <stp/>
        <stp>c51b619e-cd47-4add-aedd-fb770a9d8e96</stp>
        <stp>1</stp>
        <tr r="J76" s="1"/>
      </tp>
    </main>
    <main first="rtdsrv.0e822d97e87e4478adc0cd50742a7f51">
      <tp t="e">
        <v>#N/A</v>
        <stp/>
        <stp>f05bd5c3-98fb-4814-89d2-2df13232b6ab</stp>
        <stp>1</stp>
        <tr r="H55" s="1"/>
      </tp>
      <tp t="e">
        <v>#N/A</v>
        <stp/>
        <stp>02fb392f-6083-492b-a9b2-4afedb4abbc6</stp>
        <stp>1</stp>
        <tr r="K67" s="1"/>
      </tp>
      <tp t="e">
        <v>#N/A</v>
        <stp/>
        <stp>00e26bd3-6657-4dc7-a871-acbd854e537f</stp>
        <stp>1</stp>
        <tr r="C23" s="1"/>
      </tp>
    </main>
    <main first="rtdsrv.0e822d97e87e4478adc0cd50742a7f51">
      <tp t="e">
        <v>#N/A</v>
        <stp/>
        <stp>5d431af2-292d-45fa-a0ad-c22fe1f2709e</stp>
        <stp>1</stp>
        <tr r="H70" s="1"/>
      </tp>
    </main>
    <main first="rtdsrv.0e822d97e87e4478adc0cd50742a7f51">
      <tp t="e">
        <v>#N/A</v>
        <stp/>
        <stp>7781420e-288c-4eef-a15e-6a9de62be158</stp>
        <stp>1</stp>
        <tr r="E23" s="1"/>
      </tp>
      <tp t="e">
        <v>#N/A</v>
        <stp/>
        <stp>63edaf22-cb09-45c3-88e9-53f845d678f3</stp>
        <stp>1</stp>
        <tr r="I22" s="1"/>
      </tp>
    </main>
    <main first="rtdsrv.0e822d97e87e4478adc0cd50742a7f51">
      <tp t="e">
        <v>#N/A</v>
        <stp/>
        <stp>186a7400-efa3-4bf9-b289-1807f9e3785b</stp>
        <stp>1</stp>
        <tr r="E77" s="1"/>
      </tp>
      <tp t="e">
        <v>#N/A</v>
        <stp/>
        <stp>ac0a0b24-c31c-463f-ba5c-f83aaba092c6</stp>
        <stp>1</stp>
        <tr r="F25" s="1"/>
      </tp>
      <tp t="e">
        <v>#N/A</v>
        <stp/>
        <stp>d02bff28-6a53-4890-9d60-f318e2071296</stp>
        <stp>1</stp>
        <tr r="K45" s="1"/>
      </tp>
    </main>
    <main first="rtdsrv.0e822d97e87e4478adc0cd50742a7f51">
      <tp t="e">
        <v>#N/A</v>
        <stp/>
        <stp>52a54129-69eb-49c0-bce4-7e3c34818987</stp>
        <stp>1</stp>
        <tr r="E62" s="1"/>
      </tp>
    </main>
    <main first="rtdsrv.0e822d97e87e4478adc0cd50742a7f51">
      <tp t="e">
        <v>#N/A</v>
        <stp/>
        <stp>6eace4ef-801c-4b10-b0da-74118c0bfb60</stp>
        <stp>1</stp>
        <tr r="C75" s="1"/>
      </tp>
    </main>
    <main first="rtdsrv.0e822d97e87e4478adc0cd50742a7f51">
      <tp t="e">
        <v>#N/A</v>
        <stp/>
        <stp>abf8aa00-07ce-4097-be8b-e1e1278f75a9</stp>
        <stp>1</stp>
        <tr r="E29" s="1"/>
      </tp>
    </main>
    <main first="rtdsrv.0e822d97e87e4478adc0cd50742a7f51">
      <tp t="e">
        <v>#N/A</v>
        <stp/>
        <stp>e622cf40-2c21-4503-a722-812f9937f71b</stp>
        <stp>1</stp>
        <tr r="D43" s="1"/>
      </tp>
      <tp t="e">
        <v>#N/A</v>
        <stp/>
        <stp>fcf8553e-b867-4218-a796-7375102938bc</stp>
        <stp>1</stp>
        <tr r="G16" s="1"/>
      </tp>
    </main>
    <main first="rtdsrv.0e822d97e87e4478adc0cd50742a7f51">
      <tp t="e">
        <v>#N/A</v>
        <stp/>
        <stp>e79456b4-ba45-44d9-92b0-21a008cfb118</stp>
        <stp>1</stp>
        <tr r="L51" s="1"/>
      </tp>
    </main>
    <main first="rtdsrv.0e822d97e87e4478adc0cd50742a7f51">
      <tp t="e">
        <v>#N/A</v>
        <stp/>
        <stp>530e84d1-6310-49e0-afad-02f9830d0817</stp>
        <stp>1</stp>
        <tr r="F42" s="1"/>
      </tp>
      <tp t="e">
        <v>#N/A</v>
        <stp/>
        <stp>abcd3b07-8f86-4c3f-961c-e5036e00464e</stp>
        <stp>1</stp>
        <tr r="F26" s="1"/>
      </tp>
    </main>
    <main first="rtdsrv.0e822d97e87e4478adc0cd50742a7f51">
      <tp t="e">
        <v>#N/A</v>
        <stp/>
        <stp>d289ec5f-110e-497a-8d59-aef04bd9d060</stp>
        <stp>1</stp>
        <tr r="D49" s="1"/>
      </tp>
      <tp t="e">
        <v>#N/A</v>
        <stp/>
        <stp>8bb5d638-9519-484d-a4a3-33a57694ce93</stp>
        <stp>1</stp>
        <tr r="J45" s="1"/>
      </tp>
      <tp t="e">
        <v>#N/A</v>
        <stp/>
        <stp>9a0178f7-0ad7-49d6-8409-8e5cbd9503cb</stp>
        <stp>1</stp>
        <tr r="E60" s="1"/>
      </tp>
      <tp t="e">
        <v>#N/A</v>
        <stp/>
        <stp>d8e1cd14-af41-48cd-8dc3-136f75f14d21</stp>
        <stp>1</stp>
        <tr r="L33" s="1"/>
      </tp>
      <tp t="e">
        <v>#N/A</v>
        <stp/>
        <stp>d5ae26fc-d108-4723-a40e-8e7df0de7c26</stp>
        <stp>1</stp>
        <tr r="I55" s="1"/>
      </tp>
    </main>
    <main first="rtdsrv.0e822d97e87e4478adc0cd50742a7f51">
      <tp t="e">
        <v>#N/A</v>
        <stp/>
        <stp>51567d78-2bc1-4185-949e-200756bef8bc</stp>
        <stp>1</stp>
        <tr r="K59" s="1"/>
      </tp>
    </main>
    <main first="rtdsrv.0e822d97e87e4478adc0cd50742a7f51">
      <tp t="e">
        <v>#N/A</v>
        <stp/>
        <stp>d8af72ff-aa36-4c97-ac4f-1b7cae553963</stp>
        <stp>1</stp>
        <tr r="D34" s="1"/>
      </tp>
      <tp t="e">
        <v>#N/A</v>
        <stp/>
        <stp>f05e06b1-f0b0-4e3e-a355-c8e08cabae14</stp>
        <stp>1</stp>
        <tr r="L52" s="1"/>
      </tp>
    </main>
    <main first="rtdsrv.0e822d97e87e4478adc0cd50742a7f51">
      <tp t="e">
        <v>#N/A</v>
        <stp/>
        <stp>1192bce3-1551-40c4-9a15-458a3e211d19</stp>
        <stp>1</stp>
        <tr r="I77" s="1"/>
      </tp>
      <tp t="e">
        <v>#N/A</v>
        <stp/>
        <stp>230903c3-086b-46c6-8692-e8e442b0004b</stp>
        <stp>1</stp>
        <tr r="F55" s="1"/>
      </tp>
    </main>
    <main first="rtdsrv.0e822d97e87e4478adc0cd50742a7f51">
      <tp t="e">
        <v>#N/A</v>
        <stp/>
        <stp>f2f935c1-f337-4669-9e31-5dece08424e7</stp>
        <stp>1</stp>
        <tr r="H17" s="1"/>
      </tp>
      <tp t="e">
        <v>#N/A</v>
        <stp/>
        <stp>b8dd7adc-b0ab-4c94-b2db-941ace5d7436</stp>
        <stp>1</stp>
        <tr r="G64" s="1"/>
      </tp>
      <tp t="e">
        <v>#N/A</v>
        <stp/>
        <stp>4596e222-5d55-4aed-a5dd-047b0bf5ef22</stp>
        <stp>1</stp>
        <tr r="K17" s="1"/>
      </tp>
    </main>
    <main first="rtdsrv.0e822d97e87e4478adc0cd50742a7f51">
      <tp t="e">
        <v>#N/A</v>
        <stp/>
        <stp>2533db7e-9081-4325-8ac5-9c6e400a6915</stp>
        <stp>1</stp>
        <tr r="H27" s="1"/>
      </tp>
      <tp t="e">
        <v>#N/A</v>
        <stp/>
        <stp>cd98b4a4-f135-485b-a732-9bf516bd1a4c</stp>
        <stp>1</stp>
        <tr r="K75" s="1"/>
      </tp>
    </main>
    <main first="rtdsrv.0e822d97e87e4478adc0cd50742a7f51">
      <tp t="e">
        <v>#N/A</v>
        <stp/>
        <stp>bc45490a-ce73-4436-b423-e44d98414c74</stp>
        <stp>1</stp>
        <tr r="E63" s="1"/>
      </tp>
      <tp t="e">
        <v>#N/A</v>
        <stp/>
        <stp>e37dfa65-cf72-49a0-939f-d5e25bce8cfe</stp>
        <stp>1</stp>
        <tr r="J69" s="1"/>
      </tp>
    </main>
    <main first="rtdsrv.0e822d97e87e4478adc0cd50742a7f51">
      <tp t="e">
        <v>#N/A</v>
        <stp/>
        <stp>48933a73-77d4-4e3b-bfac-409e4a70b62b</stp>
        <stp>1</stp>
        <tr r="C76" s="1"/>
      </tp>
    </main>
    <main first="rtdsrv.0e822d97e87e4478adc0cd50742a7f51">
      <tp t="e">
        <v>#N/A</v>
        <stp/>
        <stp>83f9f3ed-43a6-431a-b1e0-c160d7a94a11</stp>
        <stp>1</stp>
        <tr r="I34" s="1"/>
      </tp>
      <tp t="e">
        <v>#N/A</v>
        <stp/>
        <stp>286fe88f-a03d-418c-9c51-e759a7437c8d</stp>
        <stp>1</stp>
        <tr r="K66" s="1"/>
      </tp>
    </main>
    <main first="rtdsrv.0e822d97e87e4478adc0cd50742a7f51">
      <tp t="e">
        <v>#N/A</v>
        <stp/>
        <stp>fcd18dbc-3e86-4c68-a11c-018737b24c38</stp>
        <stp>1</stp>
        <tr r="K31" s="1"/>
      </tp>
      <tp t="e">
        <v>#N/A</v>
        <stp/>
        <stp>bb0b6cd4-2326-411c-9c21-69919061f8f9</stp>
        <stp>1</stp>
        <tr r="H50" s="1"/>
      </tp>
    </main>
    <main first="rtdsrv.0e822d97e87e4478adc0cd50742a7f51">
      <tp t="e">
        <v>#N/A</v>
        <stp/>
        <stp>8756d8f8-85a6-444e-8b14-9c962696aea6</stp>
        <stp>1</stp>
        <tr r="F24" s="1"/>
      </tp>
      <tp t="e">
        <v>#N/A</v>
        <stp/>
        <stp>7e6d608e-8560-4cfe-ac84-5d5135fad020</stp>
        <stp>1</stp>
        <tr r="D57" s="1"/>
      </tp>
    </main>
    <main first="rtdsrv.0e822d97e87e4478adc0cd50742a7f51">
      <tp t="e">
        <v>#N/A</v>
        <stp/>
        <stp>a09a0099-193a-46c3-80db-1ea3d2d4cbe7</stp>
        <stp>1</stp>
        <tr r="G61" s="1"/>
      </tp>
    </main>
    <main first="rtdsrv.0e822d97e87e4478adc0cd50742a7f51">
      <tp t="e">
        <v>#N/A</v>
        <stp/>
        <stp>8943b60b-fc4c-4700-a90b-05af2728cd68</stp>
        <stp>1</stp>
        <tr r="C27" s="1"/>
      </tp>
    </main>
    <main first="rtdsrv.0e822d97e87e4478adc0cd50742a7f51">
      <tp t="e">
        <v>#N/A</v>
        <stp/>
        <stp>ae06d4bd-6eaf-4dc0-a6b9-932e54070da1</stp>
        <stp>1</stp>
        <tr r="L66" s="1"/>
      </tp>
      <tp t="e">
        <v>#N/A</v>
        <stp/>
        <stp>4ee489fd-7e73-4a80-ab0a-8efa04a2f42a</stp>
        <stp>1</stp>
        <tr r="H58" s="1"/>
      </tp>
      <tp t="e">
        <v>#N/A</v>
        <stp/>
        <stp>b58c9af3-77e1-411f-b6a3-aaf2673b19cc</stp>
        <stp>1</stp>
        <tr r="H22" s="1"/>
      </tp>
      <tp t="e">
        <v>#N/A</v>
        <stp/>
        <stp>e834d939-e2bb-40f5-8d9b-883baf5c3013</stp>
        <stp>1</stp>
        <tr r="D76" s="1"/>
      </tp>
    </main>
    <main first="rtdsrv.0e822d97e87e4478adc0cd50742a7f51">
      <tp t="e">
        <v>#N/A</v>
        <stp/>
        <stp>47d1444a-7d24-40de-ae7e-971f0dac995c</stp>
        <stp>1</stp>
        <tr r="L25" s="1"/>
      </tp>
      <tp t="e">
        <v>#N/A</v>
        <stp/>
        <stp>cdb88e0b-5282-4ed4-9960-07e3d159bb8a</stp>
        <stp>1</stp>
        <tr r="J34" s="1"/>
      </tp>
    </main>
    <main first="rtdsrv.0e822d97e87e4478adc0cd50742a7f51">
      <tp t="e">
        <v>#N/A</v>
        <stp/>
        <stp>a86b3385-c1e7-4faf-abfb-4c05861b4370</stp>
        <stp>1</stp>
        <tr r="D63" s="1"/>
      </tp>
      <tp t="e">
        <v>#N/A</v>
        <stp/>
        <stp>c5e6477c-2d8c-4abf-88e3-552aa942f7d5</stp>
        <stp>1</stp>
        <tr r="D28" s="1"/>
      </tp>
      <tp t="e">
        <v>#N/A</v>
        <stp/>
        <stp>98771ef6-0c12-46d1-b16d-0986a550cf70</stp>
        <stp>1</stp>
        <tr r="F63" s="1"/>
      </tp>
    </main>
    <main first="rtdsrv.0e822d97e87e4478adc0cd50742a7f51">
      <tp t="e">
        <v>#N/A</v>
        <stp/>
        <stp>4c5ca1a0-c23b-4459-a47f-2dfe18c7c815</stp>
        <stp>1</stp>
        <tr r="J16" s="1"/>
      </tp>
    </main>
    <main first="rtdsrv.0e822d97e87e4478adc0cd50742a7f51">
      <tp t="e">
        <v>#N/A</v>
        <stp/>
        <stp>a079b4a6-8937-4465-8327-635bffd065d0</stp>
        <stp>1</stp>
        <tr r="G50" s="1"/>
      </tp>
      <tp t="e">
        <v>#N/A</v>
        <stp/>
        <stp>4e770ee3-4203-48ed-bf87-9755cf089a91</stp>
        <stp>1</stp>
        <tr r="J42" s="1"/>
      </tp>
    </main>
    <main first="rtdsrv.0e822d97e87e4478adc0cd50742a7f51">
      <tp t="e">
        <v>#N/A</v>
        <stp/>
        <stp>b8ddbb9d-5d31-457c-a332-58d6eacf469e</stp>
        <stp>1</stp>
        <tr r="I18" s="1"/>
      </tp>
    </main>
    <main first="rtdsrv.0e822d97e87e4478adc0cd50742a7f51">
      <tp t="e">
        <v>#N/A</v>
        <stp/>
        <stp>fb497ed9-7723-4450-85ff-893b0a38e0e6</stp>
        <stp>1</stp>
        <tr r="K57" s="1"/>
      </tp>
      <tp t="e">
        <v>#N/A</v>
        <stp/>
        <stp>17f3a2c1-9e38-4a31-a7b3-bd7e467d6ffb</stp>
        <stp>1</stp>
        <tr r="J49" s="1"/>
      </tp>
      <tp t="e">
        <v>#N/A</v>
        <stp/>
        <stp>7ed932c8-ff37-405b-90c5-9f19345201db</stp>
        <stp>1</stp>
        <tr r="D70" s="1"/>
      </tp>
    </main>
    <main first="rtdsrv.0e822d97e87e4478adc0cd50742a7f51">
      <tp t="e">
        <v>#N/A</v>
        <stp/>
        <stp>dc63fee1-c834-4a22-9546-aec08f73cf28</stp>
        <stp>1</stp>
        <tr r="H60" s="1"/>
      </tp>
    </main>
    <main first="rtdsrv.0e822d97e87e4478adc0cd50742a7f51">
      <tp t="e">
        <v>#N/A</v>
        <stp/>
        <stp>3f2bd3a3-58b1-412d-b374-e7fbda55d1ce</stp>
        <stp>1</stp>
        <tr r="L50" s="1"/>
      </tp>
      <tp t="e">
        <v>#N/A</v>
        <stp/>
        <stp>2f254174-70e6-4079-a726-e5aa3a72d6d4</stp>
        <stp>1</stp>
        <tr r="E27" s="1"/>
      </tp>
      <tp t="e">
        <v>#N/A</v>
        <stp/>
        <stp>3360e118-a9d2-4bd1-9949-9cfe65696a59</stp>
        <stp>1</stp>
        <tr r="J59" s="1"/>
      </tp>
      <tp t="e">
        <v>#N/A</v>
        <stp/>
        <stp>991ea7c7-acee-4ed2-8917-b10224f20a28</stp>
        <stp>1</stp>
        <tr r="J74" s="1"/>
      </tp>
    </main>
    <main first="rtdsrv.0e822d97e87e4478adc0cd50742a7f51">
      <tp t="e">
        <v>#N/A</v>
        <stp/>
        <stp>6d54910a-168a-485a-b491-b5f43445c68e</stp>
        <stp>1</stp>
        <tr r="H62" s="1"/>
      </tp>
      <tp t="e">
        <v>#N/A</v>
        <stp/>
        <stp>2d3d893c-ea81-47db-86cf-06aea0d0bfd6</stp>
        <stp>1</stp>
        <tr r="G60" s="1"/>
      </tp>
    </main>
    <main first="rtdsrv.0e822d97e87e4478adc0cd50742a7f51">
      <tp t="e">
        <v>#N/A</v>
        <stp/>
        <stp>c9f4afa1-28a6-450d-965e-59b3c5b12969</stp>
        <stp>1</stp>
        <tr r="C25" s="1"/>
      </tp>
      <tp t="e">
        <v>#N/A</v>
        <stp/>
        <stp>c0c0c8a9-2e5e-4290-9c9d-b1ab23569170</stp>
        <stp>1</stp>
        <tr r="L61" s="1"/>
      </tp>
      <tp t="e">
        <v>#N/A</v>
        <stp/>
        <stp>0e6934fd-3931-4ed7-8456-fc0c2b75a416</stp>
        <stp>1</stp>
        <tr r="G35" s="1"/>
      </tp>
      <tp t="e">
        <v>#N/A</v>
        <stp/>
        <stp>05979515-ea4d-4285-a784-eb3de34671ad</stp>
        <stp>1</stp>
        <tr r="H68" s="1"/>
      </tp>
    </main>
    <main first="rtdsrv.0e822d97e87e4478adc0cd50742a7f51">
      <tp t="e">
        <v>#N/A</v>
        <stp/>
        <stp>14e70667-5f10-4fc8-bb5c-0577deb07aca</stp>
        <stp>1</stp>
        <tr r="H31" s="1"/>
      </tp>
      <tp t="e">
        <v>#N/A</v>
        <stp/>
        <stp>24e87f06-8267-4306-b1d0-045ff1385b0d</stp>
        <stp>1</stp>
        <tr r="H64" s="1"/>
      </tp>
    </main>
    <main first="rtdsrv.0e822d97e87e4478adc0cd50742a7f51">
      <tp t="e">
        <v>#N/A</v>
        <stp/>
        <stp>b5f74029-0549-49df-b7ce-f015e82e2a6b</stp>
        <stp>1</stp>
        <tr r="L39" s="1"/>
      </tp>
    </main>
    <main first="rtdsrv.0e822d97e87e4478adc0cd50742a7f51">
      <tp t="e">
        <v>#N/A</v>
        <stp/>
        <stp>f0b85166-1a27-4dc7-9f45-79ccdd8243dc</stp>
        <stp>1</stp>
        <tr r="G65" s="1"/>
      </tp>
    </main>
    <main first="rtdsrv.0e822d97e87e4478adc0cd50742a7f51">
      <tp t="e">
        <v>#N/A</v>
        <stp/>
        <stp>083ce23f-3163-4fd3-a6f5-f64ffb6b13dc</stp>
        <stp>1</stp>
        <tr r="H38" s="1"/>
      </tp>
      <tp t="e">
        <v>#N/A</v>
        <stp/>
        <stp>27f00a3c-bca6-4b97-83e6-9fcda3fe8199</stp>
        <stp>1</stp>
        <tr r="L75" s="1"/>
      </tp>
    </main>
    <main first="rtdsrv.0e822d97e87e4478adc0cd50742a7f51">
      <tp t="e">
        <v>#N/A</v>
        <stp/>
        <stp>8fcee4c1-b65a-4023-b36e-bf2b0f5b682c</stp>
        <stp>1</stp>
        <tr r="H66" s="1"/>
      </tp>
    </main>
    <main first="rtdsrv.0e822d97e87e4478adc0cd50742a7f51">
      <tp t="e">
        <v>#N/A</v>
        <stp/>
        <stp>907c979d-b74d-4e41-82aa-d9515e49b926</stp>
        <stp>1</stp>
        <tr r="J60" s="1"/>
      </tp>
    </main>
    <main first="rtdsrv.0e822d97e87e4478adc0cd50742a7f51">
      <tp t="e">
        <v>#N/A</v>
        <stp/>
        <stp>2f81253f-1849-49aa-91a0-fe42698d5ece</stp>
        <stp>1</stp>
        <tr r="G45" s="1"/>
      </tp>
    </main>
    <main first="rtdsrv.0e822d97e87e4478adc0cd50742a7f51">
      <tp t="e">
        <v>#N/A</v>
        <stp/>
        <stp>ea0ce56e-d9ab-491b-8494-8490a2f13fc7</stp>
        <stp>1</stp>
        <tr r="K69" s="1"/>
      </tp>
      <tp t="e">
        <v>#N/A</v>
        <stp/>
        <stp>8cdef971-e4c4-4e63-954a-af18186a2b3b</stp>
        <stp>1</stp>
        <tr r="D16" s="1"/>
      </tp>
      <tp t="e">
        <v>#N/A</v>
        <stp/>
        <stp>cdc372ca-249a-4f33-8992-1e34e483cf3b</stp>
        <stp>1</stp>
        <tr r="K33" s="1"/>
      </tp>
      <tp t="e">
        <v>#N/A</v>
        <stp/>
        <stp>b79d1d01-27c8-40e3-8b61-bf780972777d</stp>
        <stp>1</stp>
        <tr r="E76" s="1"/>
      </tp>
    </main>
    <main first="rtdsrv.0e822d97e87e4478adc0cd50742a7f51">
      <tp t="e">
        <v>#N/A</v>
        <stp/>
        <stp>b481b959-b7a6-477d-837a-904756d18f60</stp>
        <stp>1</stp>
        <tr r="D69" s="1"/>
      </tp>
    </main>
    <main first="rtdsrv.0e822d97e87e4478adc0cd50742a7f51">
      <tp t="e">
        <v>#N/A</v>
        <stp/>
        <stp>5aeec2ef-aee2-4d37-9a48-79ebb7a8e161</stp>
        <stp>1</stp>
        <tr r="J66" s="1"/>
      </tp>
      <tp t="e">
        <v>#N/A</v>
        <stp/>
        <stp>f5504f6d-8434-496a-825c-1e05abdb61ea</stp>
        <stp>1</stp>
        <tr r="F33" s="1"/>
      </tp>
    </main>
    <main first="rtdsrv.0e822d97e87e4478adc0cd50742a7f51">
      <tp t="e">
        <v>#N/A</v>
        <stp/>
        <stp>4bbfe64e-782e-482b-a4a4-4a0bf1c9cf3c</stp>
        <stp>1</stp>
        <tr r="E59" s="1"/>
      </tp>
    </main>
    <main first="rtdsrv.0e822d97e87e4478adc0cd50742a7f51">
      <tp t="e">
        <v>#N/A</v>
        <stp/>
        <stp>70467b4d-9683-4f31-b78b-6e3c8689893d</stp>
        <stp>1</stp>
        <tr r="C62" s="1"/>
      </tp>
    </main>
    <main first="rtdsrv.0e822d97e87e4478adc0cd50742a7f51">
      <tp t="e">
        <v>#N/A</v>
        <stp/>
        <stp>10ec9c78-b3c6-4e8c-803c-5dbd95eef105</stp>
        <stp>1</stp>
        <tr r="D24" s="1"/>
      </tp>
    </main>
    <main first="rtdsrv.0e822d97e87e4478adc0cd50742a7f51">
      <tp t="e">
        <v>#N/A</v>
        <stp/>
        <stp>8f6813c7-c859-481d-aa2d-f8e29ab7dcc7</stp>
        <stp>1</stp>
        <tr r="D23" s="1"/>
      </tp>
    </main>
    <main first="rtdsrv.0e822d97e87e4478adc0cd50742a7f51">
      <tp t="e">
        <v>#N/A</v>
        <stp/>
        <stp>17cd5ffc-4ffc-4dd6-b897-661fbad47f6d</stp>
        <stp>1</stp>
        <tr r="I33" s="1"/>
      </tp>
      <tp t="e">
        <v>#N/A</v>
        <stp/>
        <stp>a00c30d0-1a27-4703-a861-3f3cb55ad06d</stp>
        <stp>1</stp>
        <tr r="F59" s="1"/>
      </tp>
      <tp t="e">
        <v>#N/A</v>
        <stp/>
        <stp>18fd0d27-3f2f-42ab-a3bf-bd4287bf79f7</stp>
        <stp>1</stp>
        <tr r="D66" s="1"/>
      </tp>
      <tp t="e">
        <v>#N/A</v>
        <stp/>
        <stp>bdd4f9f7-0268-4e89-ad36-6d6b98ed667f</stp>
        <stp>1</stp>
        <tr r="I62" s="1"/>
      </tp>
    </main>
    <main first="rtdsrv.0e822d97e87e4478adc0cd50742a7f51">
      <tp t="e">
        <v>#N/A</v>
        <stp/>
        <stp>c7276267-ac0f-44e6-918f-61482950636d</stp>
        <stp>1</stp>
        <tr r="D77" s="1"/>
      </tp>
    </main>
    <main first="rtdsrv.0e822d97e87e4478adc0cd50742a7f51">
      <tp t="e">
        <v>#N/A</v>
        <stp/>
        <stp>842a0191-499e-46ee-9f08-d39f9bafcf47</stp>
        <stp>1</stp>
        <tr r="E55" s="1"/>
      </tp>
    </main>
    <main first="rtdsrv.0e822d97e87e4478adc0cd50742a7f51">
      <tp t="e">
        <v>#N/A</v>
        <stp/>
        <stp>744d0f78-16b6-49fb-ab1d-9bb7f92fe19f</stp>
        <stp>1</stp>
        <tr r="K48" s="1"/>
      </tp>
    </main>
    <main first="rtdsrv.0e822d97e87e4478adc0cd50742a7f51">
      <tp t="e">
        <v>#N/A</v>
        <stp/>
        <stp>591dc4f4-0ec6-46fc-bf1c-727603b6a466</stp>
        <stp>1</stp>
        <tr r="D30" s="1"/>
      </tp>
    </main>
    <main first="rtdsrv.0e822d97e87e4478adc0cd50742a7f51">
      <tp t="e">
        <v>#N/A</v>
        <stp/>
        <stp>99bd1b87-e225-44ab-b8d2-c5018bc28dde</stp>
        <stp>1</stp>
        <tr r="J31" s="1"/>
      </tp>
    </main>
    <main first="rtdsrv.0e822d97e87e4478adc0cd50742a7f51">
      <tp t="e">
        <v>#N/A</v>
        <stp/>
        <stp>2adc9358-23ae-4b6e-9318-0e3f916dfb42</stp>
        <stp>1</stp>
        <tr r="I63" s="1"/>
      </tp>
    </main>
    <main first="rtdsrv.0e822d97e87e4478adc0cd50742a7f51">
      <tp t="e">
        <v>#N/A</v>
        <stp/>
        <stp>c566052d-97b5-4351-ab52-742775804884</stp>
        <stp>1</stp>
        <tr r="L44" s="1"/>
      </tp>
    </main>
    <main first="rtdsrv.0e822d97e87e4478adc0cd50742a7f51">
      <tp t="e">
        <v>#N/A</v>
        <stp/>
        <stp>1f38f6bc-cece-48ed-902d-a09dd054c818</stp>
        <stp>1</stp>
        <tr r="I67" s="1"/>
      </tp>
    </main>
    <main first="rtdsrv.0e822d97e87e4478adc0cd50742a7f51">
      <tp t="e">
        <v>#N/A</v>
        <stp/>
        <stp>799bb511-095c-4195-a372-a4528340d57e</stp>
        <stp>1</stp>
        <tr r="G26" s="1"/>
      </tp>
      <tp t="e">
        <v>#N/A</v>
        <stp/>
        <stp>80d6146f-141f-4422-9ff9-cb6a37de52a6</stp>
        <stp>1</stp>
        <tr r="H56" s="1"/>
      </tp>
    </main>
    <main first="rtdsrv.0e822d97e87e4478adc0cd50742a7f51">
      <tp t="e">
        <v>#N/A</v>
        <stp/>
        <stp>6fa97cca-f054-4147-b56a-53c6818ded42</stp>
        <stp>1</stp>
        <tr r="L27" s="1"/>
      </tp>
    </main>
    <main first="rtdsrv.0e822d97e87e4478adc0cd50742a7f51">
      <tp t="e">
        <v>#N/A</v>
        <stp/>
        <stp>c825dbf6-a890-417a-a9d8-340975f8e2e5</stp>
        <stp>1</stp>
        <tr r="G29" s="1"/>
      </tp>
      <tp t="e">
        <v>#N/A</v>
        <stp/>
        <stp>8fe7489d-e4f5-4150-963e-967cb12f8bbf</stp>
        <stp>1</stp>
        <tr r="I61" s="1"/>
      </tp>
    </main>
    <main first="rtdsrv.0e822d97e87e4478adc0cd50742a7f51">
      <tp t="e">
        <v>#N/A</v>
        <stp/>
        <stp>8ec17549-d4c2-49c9-8845-278253c37255</stp>
        <stp>1</stp>
        <tr r="F35" s="1"/>
      </tp>
    </main>
    <main first="rtdsrv.0e822d97e87e4478adc0cd50742a7f51">
      <tp t="e">
        <v>#N/A</v>
        <stp/>
        <stp>c546c86f-c2e3-4139-9612-929dd49b971e</stp>
        <stp>1</stp>
        <tr r="H51" s="1"/>
      </tp>
      <tp t="e">
        <v>#N/A</v>
        <stp/>
        <stp>281ce274-6304-4fd4-94e9-799bbffe5f5a</stp>
        <stp>1</stp>
        <tr r="J32" s="1"/>
      </tp>
    </main>
    <main first="rtdsrv.0e822d97e87e4478adc0cd50742a7f51">
      <tp t="e">
        <v>#N/A</v>
        <stp/>
        <stp>beb4aedc-d8aa-483b-ae8d-77240b10c9d5</stp>
        <stp>1</stp>
        <tr r="L63" s="1"/>
      </tp>
      <tp t="e">
        <v>#N/A</v>
        <stp/>
        <stp>dd85f5e8-99f9-43f4-a428-4ddf8a4d4afe</stp>
        <stp>1</stp>
        <tr r="H30" s="1"/>
      </tp>
      <tp t="e">
        <v>#N/A</v>
        <stp/>
        <stp>0e45c2cf-5da7-41bf-92d4-c3f534d35d9b</stp>
        <stp>1</stp>
        <tr r="G56" s="1"/>
      </tp>
    </main>
    <main first="rtdsrv.0e822d97e87e4478adc0cd50742a7f51">
      <tp t="e">
        <v>#N/A</v>
        <stp/>
        <stp>b4cf9515-d91a-48df-80f7-1d6a26a9ab4d</stp>
        <stp>1</stp>
        <tr r="I16" s="1"/>
      </tp>
    </main>
    <main first="rtdsrv.0e822d97e87e4478adc0cd50742a7f51">
      <tp t="e">
        <v>#N/A</v>
        <stp/>
        <stp>9d7dc0f5-69e6-44db-838e-fd5837afcc28</stp>
        <stp>1</stp>
        <tr r="F61" s="1"/>
      </tp>
    </main>
    <main first="rtdsrv.0e822d97e87e4478adc0cd50742a7f51">
      <tp t="e">
        <v>#N/A</v>
        <stp/>
        <stp>f8dcfb4e-b8f7-4087-8fd2-2d119924d903</stp>
        <stp>1</stp>
        <tr r="E22" s="1"/>
      </tp>
    </main>
    <main first="rtdsrv.0e822d97e87e4478adc0cd50742a7f51">
      <tp t="e">
        <v>#N/A</v>
        <stp/>
        <stp>0a12a69e-30e6-4a02-9639-234d46adac54</stp>
        <stp>1</stp>
        <tr r="D51" s="1"/>
      </tp>
      <tp t="e">
        <v>#N/A</v>
        <stp/>
        <stp>0c5b2ad5-0f61-4538-b4d6-ce961fa8a0df</stp>
        <stp>1</stp>
        <tr r="G28" s="1"/>
      </tp>
    </main>
    <main first="rtdsrv.0e822d97e87e4478adc0cd50742a7f51">
      <tp t="e">
        <v>#N/A</v>
        <stp/>
        <stp>3de3784a-217c-4277-9405-15503a91c251</stp>
        <stp>1</stp>
        <tr r="C58" s="1"/>
      </tp>
      <tp t="e">
        <v>#N/A</v>
        <stp/>
        <stp>941df2af-6947-4285-9346-37fabbcc01fa</stp>
        <stp>1</stp>
        <tr r="H33" s="1"/>
      </tp>
      <tp t="e">
        <v>#N/A</v>
        <stp/>
        <stp>76845d2a-e507-4f87-832b-9333fe83c44e</stp>
        <stp>1</stp>
        <tr r="F51" s="1"/>
      </tp>
      <tp t="e">
        <v>#N/A</v>
        <stp/>
        <stp>a9412482-086d-43c6-ac72-e840c9a12598</stp>
        <stp>1</stp>
        <tr r="I52" s="1"/>
      </tp>
      <tp t="e">
        <v>#N/A</v>
        <stp/>
        <stp>abcd707d-7305-443e-90be-7ed2c0cc4b62</stp>
        <stp>1</stp>
        <tr r="F34" s="1"/>
      </tp>
      <tp t="e">
        <v>#N/A</v>
        <stp/>
        <stp>df60bc8a-9239-4f39-98e7-d982b452340c</stp>
        <stp>1</stp>
        <tr r="L45" s="1"/>
      </tp>
      <tp t="e">
        <v>#N/A</v>
        <stp/>
        <stp>96699222-7b8e-48f1-922c-0aaa79747879</stp>
        <stp>1</stp>
        <tr r="E74" s="1"/>
      </tp>
      <tp t="e">
        <v>#N/A</v>
        <stp/>
        <stp>600b1413-16e7-4066-9aa6-745e637d98ac</stp>
        <stp>1</stp>
        <tr r="F65" s="1"/>
      </tp>
      <tp t="e">
        <v>#N/A</v>
        <stp/>
        <stp>df97c4d4-22d3-46c0-8f6a-d44d8a94289f</stp>
        <stp>1</stp>
        <tr r="F74" s="1"/>
      </tp>
      <tp t="e">
        <v>#N/A</v>
        <stp/>
        <stp>01695e28-cf2c-46b9-81de-48f39f57e4cf</stp>
        <stp>1</stp>
        <tr r="G73" s="1"/>
      </tp>
      <tp t="e">
        <v>#N/A</v>
        <stp/>
        <stp>fed9b206-7010-4b64-b370-930bf7c35cc0</stp>
        <stp>1</stp>
        <tr r="J28" s="1"/>
      </tp>
    </main>
    <main first="rtdsrv.0e822d97e87e4478adc0cd50742a7f51">
      <tp t="e">
        <v>#N/A</v>
        <stp/>
        <stp>773d8de9-e588-4dda-9843-24e766717efa</stp>
        <stp>1</stp>
        <tr r="J25" s="1"/>
      </tp>
    </main>
    <main first="rtdsrv.0e822d97e87e4478adc0cd50742a7f51">
      <tp t="e">
        <v>#N/A</v>
        <stp/>
        <stp>fec47f02-93ae-43c7-99da-6cfd41be9e83</stp>
        <stp>1</stp>
        <tr r="F23" s="1"/>
      </tp>
      <tp t="e">
        <v>#N/A</v>
        <stp/>
        <stp>4286a31c-045a-47c1-87bf-ec7a389fd647</stp>
        <stp>1</stp>
        <tr r="K56" s="1"/>
      </tp>
    </main>
    <main first="rtdsrv.0e822d97e87e4478adc0cd50742a7f51">
      <tp t="e">
        <v>#N/A</v>
        <stp/>
        <stp>72632d73-cca1-4267-a186-0f49d11142ee</stp>
        <stp>1</stp>
        <tr r="E31" s="1"/>
      </tp>
      <tp t="e">
        <v>#N/A</v>
        <stp/>
        <stp>5d1451f6-4076-436b-9456-e7643e2d2f10</stp>
        <stp>1</stp>
        <tr r="I27" s="1"/>
      </tp>
      <tp t="e">
        <v>#N/A</v>
        <stp/>
        <stp>61ddd5af-01e5-45b2-9521-d25fff2bc870</stp>
        <stp>1</stp>
        <tr r="C39" s="1"/>
      </tp>
      <tp t="e">
        <v>#N/A</v>
        <stp/>
        <stp>d3863c3f-d66e-490e-a0d6-06c452e3952f</stp>
        <stp>1</stp>
        <tr r="I32" s="1"/>
      </tp>
      <tp t="e">
        <v>#N/A</v>
        <stp/>
        <stp>9eb1d3ad-0f5a-4dc4-8f2a-7eb64a8d57c1</stp>
        <stp>1</stp>
        <tr r="C68" s="1"/>
      </tp>
      <tp t="e">
        <v>#N/A</v>
        <stp/>
        <stp>60a5faf9-6061-4799-8669-c718f490df2b</stp>
        <stp>1</stp>
        <tr r="L77" s="1"/>
      </tp>
      <tp t="e">
        <v>#N/A</v>
        <stp/>
        <stp>b8545972-18b9-41aa-85c2-0b10cfbdf5af</stp>
        <stp>1</stp>
        <tr r="F76" s="1"/>
      </tp>
    </main>
    <main first="rtdsrv.0e822d97e87e4478adc0cd50742a7f51">
      <tp t="e">
        <v>#N/A</v>
        <stp/>
        <stp>3c80622c-7f1a-4f41-a9f2-fe3337481531</stp>
        <stp>1</stp>
        <tr r="K65" s="1"/>
      </tp>
      <tp t="e">
        <v>#N/A</v>
        <stp/>
        <stp>4ce845d0-60fa-4e93-bbee-3e5774c35102</stp>
        <stp>1</stp>
        <tr r="K23" s="1"/>
      </tp>
    </main>
    <main first="rtdsrv.0e822d97e87e4478adc0cd50742a7f51">
      <tp t="e">
        <v>#N/A</v>
        <stp/>
        <stp>38d8c4be-a221-4fe2-af36-f2267b655fd4</stp>
        <stp>1</stp>
        <tr r="J56" s="1"/>
      </tp>
    </main>
    <main first="rtdsrv.0e822d97e87e4478adc0cd50742a7f51">
      <tp t="e">
        <v>#N/A</v>
        <stp/>
        <stp>0fda43c2-0885-4e5f-a4a0-b0961edbfc9d</stp>
        <stp>1</stp>
        <tr r="D68" s="1"/>
      </tp>
      <tp t="e">
        <v>#N/A</v>
        <stp/>
        <stp>ab3fa93f-b1b7-4f73-9dfd-386fc84166c5</stp>
        <stp>1</stp>
        <tr r="E52" s="1"/>
      </tp>
    </main>
    <main first="rtdsrv.0e822d97e87e4478adc0cd50742a7f51">
      <tp t="e">
        <v>#N/A</v>
        <stp/>
        <stp>6ab697c5-54be-4d2e-8436-a61ecabe301a</stp>
        <stp>1</stp>
        <tr r="E32" s="1"/>
      </tp>
      <tp t="e">
        <v>#N/A</v>
        <stp/>
        <stp>fbf3f979-3766-4a0f-898b-4b2ba3bb7679</stp>
        <stp>1</stp>
        <tr r="H73" s="1"/>
      </tp>
    </main>
    <main first="rtdsrv.0e822d97e87e4478adc0cd50742a7f51">
      <tp t="e">
        <v>#N/A</v>
        <stp/>
        <stp>84922442-9699-445e-bf9d-7c136db591a5</stp>
        <stp>1</stp>
        <tr r="F68" s="1"/>
      </tp>
      <tp t="e">
        <v>#N/A</v>
        <stp/>
        <stp>b27470fd-3489-42c4-abcb-0a6737df7786</stp>
        <stp>1</stp>
        <tr r="E39" s="1"/>
      </tp>
    </main>
    <main first="rtdsrv.0e822d97e87e4478adc0cd50742a7f51">
      <tp t="e">
        <v>#N/A</v>
        <stp/>
        <stp>3168416a-22bf-45e5-be45-7e32d182fee0</stp>
        <stp>1</stp>
        <tr r="F64" s="1"/>
      </tp>
      <tp t="e">
        <v>#N/A</v>
        <stp/>
        <stp>4da43234-d83f-4b57-8660-0d2ba7dda463</stp>
        <stp>1</stp>
        <tr r="G31" s="1"/>
      </tp>
    </main>
    <main first="rtdsrv.0e822d97e87e4478adc0cd50742a7f51">
      <tp t="e">
        <v>#N/A</v>
        <stp/>
        <stp>bb02d749-4479-41c4-b2b6-ae3df5fc9634</stp>
        <stp>1</stp>
        <tr r="L48" s="1"/>
      </tp>
    </main>
    <main first="rtdsrv.0e822d97e87e4478adc0cd50742a7f51">
      <tp t="e">
        <v>#N/A</v>
        <stp/>
        <stp>b0b08bce-f45b-42a7-865d-8a808680c706</stp>
        <stp>1</stp>
        <tr r="D62" s="1"/>
      </tp>
      <tp t="e">
        <v>#N/A</v>
        <stp/>
        <stp>5e85859d-b0ac-425a-b9a1-86a5d4e03aa9</stp>
        <stp>1</stp>
        <tr r="G63" s="1"/>
      </tp>
    </main>
    <main first="rtdsrv.0e822d97e87e4478adc0cd50742a7f51">
      <tp t="e">
        <v>#N/A</v>
        <stp/>
        <stp>387f7f61-278c-4dff-841a-6299964b25c4</stp>
        <stp>1</stp>
        <tr r="C31" s="1"/>
      </tp>
      <tp t="e">
        <v>#N/A</v>
        <stp/>
        <stp>390b97f4-e0cf-42e9-bfa2-d0678bb856f6</stp>
        <stp>1</stp>
        <tr r="K62" s="1"/>
      </tp>
    </main>
    <main first="rtdsrv.0e822d97e87e4478adc0cd50742a7f51">
      <tp t="e">
        <v>#N/A</v>
        <stp/>
        <stp>13faacb8-225f-41ff-b153-c5cfa730deb5</stp>
        <stp>1</stp>
        <tr r="B2" s="7"/>
      </tp>
      <tp t="e">
        <v>#N/A</v>
        <stp/>
        <stp>29e12306-f9ef-4deb-8419-abeb2b20c500</stp>
        <stp>1</stp>
        <tr r="C56" s="1"/>
      </tp>
      <tp t="e">
        <v>#N/A</v>
        <stp/>
        <stp>48af6599-c29c-4d2f-8425-bf7ee972d9f1</stp>
        <stp>1</stp>
        <tr r="L42" s="1"/>
      </tp>
    </main>
    <main first="rtdsrv.0e822d97e87e4478adc0cd50742a7f51">
      <tp t="e">
        <v>#N/A</v>
        <stp/>
        <stp>d0c66799-cc6c-4877-96ad-0c2a0c121807</stp>
        <stp>1</stp>
        <tr r="J65" s="1"/>
      </tp>
      <tp t="e">
        <v>#N/A</v>
        <stp/>
        <stp>1481421c-eff2-4d90-8db5-18223cbc40cd</stp>
        <stp>1</stp>
        <tr r="G23" s="1"/>
      </tp>
    </main>
    <main first="rtdsrv.0e822d97e87e4478adc0cd50742a7f51">
      <tp t="e">
        <v>#N/A</v>
        <stp/>
        <stp>8bed39f6-02d5-445d-bff9-fe58e20c7aff</stp>
        <stp>1</stp>
        <tr r="K49" s="1"/>
      </tp>
      <tp t="e">
        <v>#N/A</v>
        <stp/>
        <stp>5eebdcf5-1757-4eff-84db-6c8908c8d56c</stp>
        <stp>1</stp>
        <tr r="K19" s="1"/>
      </tp>
      <tp t="e">
        <v>#N/A</v>
        <stp/>
        <stp>3518b964-0ee5-4e10-b26f-278368984dd8</stp>
        <stp>1</stp>
        <tr r="J36" s="1"/>
      </tp>
    </main>
    <main first="rtdsrv.0e822d97e87e4478adc0cd50742a7f51">
      <tp t="e">
        <v>#N/A</v>
        <stp/>
        <stp>39986eb8-2d34-4a68-b72e-de591f9c0017</stp>
        <stp>1</stp>
        <tr r="C44" s="1"/>
      </tp>
    </main>
    <main first="rtdsrv.0e822d97e87e4478adc0cd50742a7f51">
      <tp t="e">
        <v>#N/A</v>
        <stp/>
        <stp>2480c1ce-b1c5-405a-93dc-f27eaf6667b1</stp>
        <stp>1</stp>
        <tr r="C26" s="1"/>
      </tp>
      <tp t="e">
        <v>#N/A</v>
        <stp/>
        <stp>0c866b49-7f71-47b2-ab9b-f1153e8c35ae</stp>
        <stp>1</stp>
        <tr r="F17" s="1"/>
      </tp>
      <tp t="e">
        <v>#N/A</v>
        <stp/>
        <stp>68ae09a6-a6db-4804-ae28-e0a739c06404</stp>
        <stp>1</stp>
        <tr r="L32" s="1"/>
      </tp>
    </main>
    <main first="rtdsrv.0e822d97e87e4478adc0cd50742a7f51">
      <tp t="e">
        <v>#N/A</v>
        <stp/>
        <stp>855bf074-d2c0-4e74-8d10-3ab948395575</stp>
        <stp>1</stp>
        <tr r="C43" s="1"/>
      </tp>
    </main>
    <main first="rtdsrv.0e822d97e87e4478adc0cd50742a7f51">
      <tp t="e">
        <v>#N/A</v>
        <stp/>
        <stp>e6e76b6f-46cd-4a35-930f-93f2f52feb2c</stp>
        <stp>1</stp>
        <tr r="C16" s="1"/>
      </tp>
    </main>
    <main first="rtdsrv.0e822d97e87e4478adc0cd50742a7f51">
      <tp t="e">
        <v>#N/A</v>
        <stp/>
        <stp>9e295a3b-13d9-47d1-ac29-61ee0a332b2b</stp>
        <stp>1</stp>
        <tr r="K58" s="1"/>
      </tp>
    </main>
    <main first="rtdsrv.0e822d97e87e4478adc0cd50742a7f51">
      <tp t="e">
        <v>#N/A</v>
        <stp/>
        <stp>751f87b3-fae1-45e9-9a93-886261601ddc</stp>
        <stp>1</stp>
        <tr r="E25" s="1"/>
      </tp>
    </main>
    <main first="rtdsrv.0e822d97e87e4478adc0cd50742a7f51">
      <tp t="e">
        <v>#N/A</v>
        <stp/>
        <stp>d98db15b-b438-4aed-9ec6-6300f9940793</stp>
        <stp>1</stp>
        <tr r="G66" s="1"/>
      </tp>
      <tp t="e">
        <v>#N/A</v>
        <stp/>
        <stp>3bf685e6-fbd4-4786-905f-f662634c84ea</stp>
        <stp>1</stp>
        <tr r="F32" s="1"/>
      </tp>
      <tp t="e">
        <v>#N/A</v>
        <stp/>
        <stp>507c97c7-26e9-48dd-8e29-9498f1b17edb</stp>
        <stp>1</stp>
        <tr r="G68" s="1"/>
      </tp>
    </main>
    <main first="rtdsrv.0e822d97e87e4478adc0cd50742a7f51">
      <tp t="e">
        <v>#N/A</v>
        <stp/>
        <stp>69b71007-d209-4e27-a421-a674f1a8e2db</stp>
        <stp>1</stp>
        <tr r="C6" s="1"/>
      </tp>
      <tp t="e">
        <v>#N/A</v>
        <stp/>
        <stp>705ca3a9-0069-46a0-91d3-bc09bba6d2e6</stp>
        <stp>1</stp>
        <tr r="F19" s="1"/>
      </tp>
    </main>
    <main first="rtdsrv.0e822d97e87e4478adc0cd50742a7f51">
      <tp t="e">
        <v>#N/A</v>
        <stp/>
        <stp>61bb78d4-ead9-4d0b-828e-43693e25e388</stp>
        <stp>1</stp>
        <tr r="I76" s="1"/>
      </tp>
      <tp t="e">
        <v>#N/A</v>
        <stp/>
        <stp>18398889-1e8f-4fde-b104-e7f1c793ec9d</stp>
        <stp>1</stp>
        <tr r="D64" s="1"/>
      </tp>
    </main>
    <main first="rtdsrv.0e822d97e87e4478adc0cd50742a7f51">
      <tp t="e">
        <v>#N/A</v>
        <stp/>
        <stp>44ca3465-737a-40a0-b47f-5dfee79678e8</stp>
        <stp>1</stp>
        <tr r="L36" s="1"/>
      </tp>
    </main>
    <main first="rtdsrv.0e822d97e87e4478adc0cd50742a7f51">
      <tp t="e">
        <v>#N/A</v>
        <stp/>
        <stp>1e2d8d64-58a0-4dbe-bd60-bc48c9807c7e</stp>
        <stp>1</stp>
        <tr r="H49" s="1"/>
      </tp>
      <tp t="e">
        <v>#N/A</v>
        <stp/>
        <stp>3d97547b-ab44-41af-ba6b-b2a276a8a6cb</stp>
        <stp>1</stp>
        <tr r="G19" s="1"/>
      </tp>
    </main>
    <main first="rtdsrv.0e822d97e87e4478adc0cd50742a7f51">
      <tp t="e">
        <v>#N/A</v>
        <stp/>
        <stp>f30c6c39-2c2f-455e-9d20-e2a729c12e58</stp>
        <stp>1</stp>
        <tr r="I51" s="1"/>
      </tp>
    </main>
    <main first="rtdsrv.0e822d97e87e4478adc0cd50742a7f51">
      <tp t="e">
        <v>#N/A</v>
        <stp/>
        <stp>2f700173-4890-4a61-a391-baaf2d41d747</stp>
        <stp>1</stp>
        <tr r="D33" s="1"/>
      </tp>
      <tp t="e">
        <v>#N/A</v>
        <stp/>
        <stp>fdf8b2b6-a56b-4004-bb3e-148079b81608</stp>
        <stp>1</stp>
        <tr r="D35" s="1"/>
      </tp>
    </main>
    <main first="rtdsrv.0e822d97e87e4478adc0cd50742a7f51">
      <tp t="e">
        <v>#N/A</v>
        <stp/>
        <stp>029958f1-88c7-4a6b-a398-bce430c29776</stp>
        <stp>1</stp>
        <tr r="E58" s="1"/>
      </tp>
      <tp t="e">
        <v>#N/A</v>
        <stp/>
        <stp>83f116ab-9291-4d09-a0a6-d8040a093709</stp>
        <stp>1</stp>
        <tr r="J30" s="1"/>
      </tp>
      <tp t="e">
        <v>#N/A</v>
        <stp/>
        <stp>9980a93e-d7d2-4200-a1ce-2779a95ebe8e</stp>
        <stp>1</stp>
        <tr r="L31" s="1"/>
      </tp>
      <tp t="e">
        <v>#N/A</v>
        <stp/>
        <stp>cc1fddef-9349-453d-a4d7-c199fa0ff66d</stp>
        <stp>1</stp>
        <tr r="E30" s="1"/>
      </tp>
      <tp t="e">
        <v>#N/A</v>
        <stp/>
        <stp>dd9c8181-9202-4603-9b88-1a0ee62a2722</stp>
        <stp>1</stp>
        <tr r="F67" s="1"/>
      </tp>
      <tp t="e">
        <v>#N/A</v>
        <stp/>
        <stp>9dc0b5b7-830e-4870-b01c-a9a3e450f2b5</stp>
        <stp>1</stp>
        <tr r="C49" s="1"/>
      </tp>
      <tp t="e">
        <v>#N/A</v>
        <stp/>
        <stp>91d68fd1-a0ed-4ef6-9ed8-73d3269783aa</stp>
        <stp>1</stp>
        <tr r="C51" s="1"/>
      </tp>
      <tp t="e">
        <v>#N/A</v>
        <stp/>
        <stp>e6e9777c-e178-4f25-ba0b-14c217bfb23f</stp>
        <stp>1</stp>
        <tr r="C65" s="1"/>
      </tp>
      <tp t="e">
        <v>#N/A</v>
        <stp/>
        <stp>01295e5c-d29b-4796-b6d3-c7c0f8dd58d9</stp>
        <stp>1</stp>
        <tr r="D2" s="7"/>
      </tp>
      <tp t="e">
        <v>#N/A</v>
        <stp/>
        <stp>0dfb227f-548d-4df7-92ee-53bbf8ba8f99</stp>
        <stp>1</stp>
        <tr r="G44" s="1"/>
      </tp>
      <tp t="e">
        <v>#N/A</v>
        <stp/>
        <stp>76c664b5-8134-44cb-8e91-bc37082e8b65</stp>
        <stp>1</stp>
        <tr r="G42" s="1"/>
      </tp>
    </main>
    <main first="rtdsrv.0e822d97e87e4478adc0cd50742a7f51">
      <tp t="e">
        <v>#N/A</v>
        <stp/>
        <stp>e2910fec-436e-4fb3-8e06-0142ef45496f</stp>
        <stp>1</stp>
        <tr r="K68" s="1"/>
      </tp>
      <tp t="e">
        <v>#N/A</v>
        <stp/>
        <stp>7174da0c-ff2f-4577-8572-37344da6fdc1</stp>
        <stp>1</stp>
        <tr r="J39" s="1"/>
      </tp>
      <tp t="e">
        <v>#N/A</v>
        <stp/>
        <stp>ad1f9e9e-7a01-48ab-b580-2a08ad789a82</stp>
        <stp>1</stp>
        <tr r="H24" s="1"/>
      </tp>
    </main>
    <main first="rtdsrv.0e822d97e87e4478adc0cd50742a7f51">
      <tp t="e">
        <v>#N/A</v>
        <stp/>
        <stp>bf56ce5e-6866-4806-8c5f-b5197484e383</stp>
        <stp>1</stp>
        <tr r="H36" s="1"/>
      </tp>
    </main>
    <main first="rtdsrv.0e822d97e87e4478adc0cd50742a7f51">
      <tp t="e">
        <v>#N/A</v>
        <stp/>
        <stp>87a6bcd7-0024-446f-b03e-ddad9a89e83c</stp>
        <stp>1</stp>
        <tr r="L29" s="1"/>
      </tp>
    </main>
    <main first="rtdsrv.0e822d97e87e4478adc0cd50742a7f51">
      <tp t="e">
        <v>#N/A</v>
        <stp/>
        <stp>2c756b0d-d5ed-4fdf-9233-6f7c85e04cac</stp>
        <stp>1</stp>
        <tr r="D50" s="1"/>
      </tp>
      <tp t="e">
        <v>#N/A</v>
        <stp/>
        <stp>d47ef8ea-4f38-4f51-8b4f-b9a3ea4ca8ab</stp>
        <stp>1</stp>
        <tr r="H48" s="1"/>
      </tp>
    </main>
    <main first="rtdsrv.0e822d97e87e4478adc0cd50742a7f51">
      <tp t="e">
        <v>#N/A</v>
        <stp/>
        <stp>e4583278-f0e7-4524-950c-96718c40ed43</stp>
        <stp>1</stp>
        <tr r="G33" s="1"/>
      </tp>
    </main>
    <main first="rtdsrv.0e822d97e87e4478adc0cd50742a7f51">
      <tp t="e">
        <v>#N/A</v>
        <stp/>
        <stp>feda8f45-35d6-4c14-a691-8afe2889fba5</stp>
        <stp>1</stp>
        <tr r="E43" s="1"/>
      </tp>
    </main>
    <main first="rtdsrv.0e822d97e87e4478adc0cd50742a7f51">
      <tp t="e">
        <v>#N/A</v>
        <stp/>
        <stp>c7ab2671-66dd-4be5-8f6c-e3d0126cbb2e</stp>
        <stp>1</stp>
        <tr r="C30" s="1"/>
      </tp>
      <tp t="e">
        <v>#N/A</v>
        <stp/>
        <stp>a916a2cf-0552-42ef-8015-41f0c5be090a</stp>
        <stp>1</stp>
        <tr r="G76" s="1"/>
      </tp>
      <tp t="e">
        <v>#N/A</v>
        <stp/>
        <stp>b3c9fe40-c837-4ee5-aae7-ef2d69e8d659</stp>
        <stp>1</stp>
        <tr r="E67" s="1"/>
      </tp>
      <tp t="e">
        <v>#N/A</v>
        <stp/>
        <stp>dd96ceec-eee9-4a71-902f-dcd3d0778e87</stp>
        <stp>1</stp>
        <tr r="I70" s="1"/>
      </tp>
    </main>
    <main first="rtdsrv.0e822d97e87e4478adc0cd50742a7f51">
      <tp t="e">
        <v>#N/A</v>
        <stp/>
        <stp>909a6fc9-a709-457e-a421-9a47caea0d02</stp>
        <stp>1</stp>
        <tr r="E61" s="1"/>
      </tp>
    </main>
    <main first="rtdsrv.0e822d97e87e4478adc0cd50742a7f51">
      <tp t="e">
        <v>#N/A</v>
        <stp/>
        <stp>5e260718-490d-42ff-a3d7-5f4fce6b47c1</stp>
        <stp>1</stp>
        <tr r="I17" s="1"/>
      </tp>
      <tp t="e">
        <v>#N/A</v>
        <stp/>
        <stp>f111d0e2-5f6d-403c-8b21-b90dcb60a051</stp>
        <stp>1</stp>
        <tr r="G77" s="1"/>
      </tp>
    </main>
    <main first="rtdsrv.0e822d97e87e4478adc0cd50742a7f51">
      <tp t="e">
        <v>#N/A</v>
        <stp/>
        <stp>65698be4-fe6d-414a-a80b-a0614330a2c2</stp>
        <stp>1</stp>
        <tr r="I64" s="1"/>
      </tp>
      <tp t="e">
        <v>#N/A</v>
        <stp/>
        <stp>9ea364be-310c-46f5-9e1f-f1ffb31a8c76</stp>
        <stp>1</stp>
        <tr r="D36" s="1"/>
      </tp>
    </main>
    <main first="rtdsrv.0e822d97e87e4478adc0cd50742a7f51">
      <tp t="e">
        <v>#N/A</v>
        <stp/>
        <stp>e43932a2-fee9-44fd-b5be-5f05afbce4f6</stp>
        <stp>1</stp>
        <tr r="D56" s="1"/>
      </tp>
      <tp t="e">
        <v>#N/A</v>
        <stp/>
        <stp>07fb4a5e-2678-436d-8fb5-5730632bb6d1</stp>
        <stp>1</stp>
        <tr r="C77" s="1"/>
      </tp>
    </main>
    <main first="rtdsrv.0e822d97e87e4478adc0cd50742a7f51">
      <tp t="e">
        <v>#N/A</v>
        <stp/>
        <stp>c20186e8-e19f-44df-9dee-bcae0a3fdd2f</stp>
        <stp>1</stp>
        <tr r="G51" s="1"/>
      </tp>
    </main>
    <main first="rtdsrv.0e822d97e87e4478adc0cd50742a7f51">
      <tp t="e">
        <v>#N/A</v>
        <stp/>
        <stp>41216e32-834c-4e35-a696-8e87d0081f0d</stp>
        <stp>1</stp>
        <tr r="F77" s="1"/>
      </tp>
    </main>
    <main first="rtdsrv.0e822d97e87e4478adc0cd50742a7f51">
      <tp t="e">
        <v>#N/A</v>
        <stp/>
        <stp>f2ec663c-d210-4860-94fd-c2cae478c551</stp>
        <stp>1</stp>
        <tr r="C52" s="1"/>
      </tp>
    </main>
    <main first="rtdsrv.0e822d97e87e4478adc0cd50742a7f51">
      <tp t="e">
        <v>#N/A</v>
        <stp/>
        <stp>404e562f-7d75-46da-9052-312b3593b2c2</stp>
        <stp>1</stp>
        <tr r="J37" s="1"/>
      </tp>
    </main>
    <main first="rtdsrv.0e822d97e87e4478adc0cd50742a7f51">
      <tp t="e">
        <v>#N/A</v>
        <stp/>
        <stp>d7f40d4f-4472-442f-9488-f823d821c572</stp>
        <stp>1</stp>
        <tr r="C33" s="1"/>
      </tp>
      <tp t="e">
        <v>#N/A</v>
        <stp/>
        <stp>03f13a9c-b43c-4371-98e2-480b9987cf4f</stp>
        <stp>1</stp>
        <tr r="D52" s="1"/>
      </tp>
      <tp t="e">
        <v>#N/A</v>
        <stp/>
        <stp>9fe1ed56-3295-4b81-b141-2af65a5093aa</stp>
        <stp>1</stp>
        <tr r="G37" s="1"/>
      </tp>
      <tp t="e">
        <v>#N/A</v>
        <stp/>
        <stp>66f06274-621c-49fb-b9b1-ac6935c80d86</stp>
        <stp>1</stp>
        <tr r="E34" s="1"/>
      </tp>
      <tp t="e">
        <v>#N/A</v>
        <stp/>
        <stp>3a38a695-b701-419b-9484-615c35984c67</stp>
        <stp>1</stp>
        <tr r="J17" s="1"/>
      </tp>
    </main>
    <main first="rtdsrv.0e822d97e87e4478adc0cd50742a7f51">
      <tp t="e">
        <v>#N/A</v>
        <stp/>
        <stp>44382bef-0725-42e2-843b-84b20f180525</stp>
        <stp>1</stp>
        <tr r="K35" s="1"/>
      </tp>
    </main>
    <main first="rtdsrv.0e822d97e87e4478adc0cd50742a7f51">
      <tp t="e">
        <v>#N/A</v>
        <stp/>
        <stp>a40d1d24-d739-4193-aac0-57fe94f6ee79</stp>
        <stp>1</stp>
        <tr r="F69" s="1"/>
      </tp>
    </main>
    <main first="rtdsrv.0e822d97e87e4478adc0cd50742a7f51">
      <tp t="e">
        <v>#N/A</v>
        <stp/>
        <stp>57df6a75-b5b3-41a1-8e87-56f0d34e3bb4</stp>
        <stp>1</stp>
        <tr r="H28" s="1"/>
      </tp>
      <tp t="e">
        <v>#N/A</v>
        <stp/>
        <stp>32be5708-206e-4ce4-94cf-7b3a3a48b7f1</stp>
        <stp>1</stp>
        <tr r="D27" s="1"/>
      </tp>
      <tp t="e">
        <v>#N/A</v>
        <stp/>
        <stp>fbe9c994-430b-4556-bc32-8053c7478cb7</stp>
        <stp>1</stp>
        <tr r="H45" s="1"/>
      </tp>
    </main>
    <main first="rtdsrv.0e822d97e87e4478adc0cd50742a7f51">
      <tp t="e">
        <v>#N/A</v>
        <stp/>
        <stp>4795018d-9d37-4fd7-9384-ff7ec3553b64</stp>
        <stp>1</stp>
        <tr r="D67" s="1"/>
      </tp>
    </main>
    <main first="rtdsrv.0e822d97e87e4478adc0cd50742a7f51">
      <tp t="e">
        <v>#N/A</v>
        <stp/>
        <stp>258679ce-9c4c-45ff-9200-6355e87f2c6a</stp>
        <stp>1</stp>
        <tr r="L37" s="1"/>
      </tp>
      <tp t="e">
        <v>#N/A</v>
        <stp/>
        <stp>e385940d-3d2d-4d92-a477-bbe76a2825a0</stp>
        <stp>1</stp>
        <tr r="K37" s="1"/>
      </tp>
    </main>
    <main first="rtdsrv.0e822d97e87e4478adc0cd50742a7f51">
      <tp t="e">
        <v>#N/A</v>
        <stp/>
        <stp>c40fe8b8-6f58-4ce8-8b89-3f41d88aa819</stp>
        <stp>1</stp>
        <tr r="D73" s="1"/>
      </tp>
    </main>
    <main first="rtdsrv.0e822d97e87e4478adc0cd50742a7f51">
      <tp t="e">
        <v>#N/A</v>
        <stp/>
        <stp>eb686e44-6739-40ac-a56d-884698c22073</stp>
        <stp>1</stp>
        <tr r="H63" s="1"/>
      </tp>
      <tp t="e">
        <v>#N/A</v>
        <stp/>
        <stp>dbdff2c7-f0e3-44e9-af57-8f88b948b468</stp>
        <stp>1</stp>
        <tr r="H69" s="1"/>
      </tp>
      <tp t="e">
        <v>#N/A</v>
        <stp/>
        <stp>95eb7e0e-b45b-4009-90a9-fdea21b329c0</stp>
        <stp>1</stp>
        <tr r="I69" s="1"/>
      </tp>
    </main>
    <main first="rtdsrv.0e822d97e87e4478adc0cd50742a7f51">
      <tp t="e">
        <v>#N/A</v>
        <stp/>
        <stp>541523f4-eb0c-4e03-8a8b-449f0ebe8b46</stp>
        <stp>1</stp>
        <tr r="C74" s="1"/>
      </tp>
    </main>
    <main first="rtdsrv.0e822d97e87e4478adc0cd50742a7f51">
      <tp t="e">
        <v>#N/A</v>
        <stp/>
        <stp>0d18ac52-2d6f-4824-8f70-61f9b8180e5d</stp>
        <stp>1</stp>
        <tr r="F58" s="1"/>
      </tp>
    </main>
    <main first="rtdsrv.0e822d97e87e4478adc0cd50742a7f51">
      <tp t="e">
        <v>#N/A</v>
        <stp/>
        <stp>b5bc18b4-fc93-4644-9773-f3ac0e0c5278</stp>
        <stp>1</stp>
        <tr r="J24" s="1"/>
      </tp>
    </main>
    <main first="rtdsrv.0e822d97e87e4478adc0cd50742a7f51">
      <tp t="e">
        <v>#N/A</v>
        <stp/>
        <stp>2d2818a5-bd34-4723-b27c-120dcd5edcf3</stp>
        <stp>1</stp>
        <tr r="F43" s="1"/>
      </tp>
    </main>
    <main first="rtdsrv.0e822d97e87e4478adc0cd50742a7f51">
      <tp t="e">
        <v>#N/A</v>
        <stp/>
        <stp>0d070f6e-af9c-4f55-8c87-9794be0f52ca</stp>
        <stp>1</stp>
        <tr r="F16" s="1"/>
      </tp>
    </main>
    <main first="rtdsrv.0e822d97e87e4478adc0cd50742a7f51">
      <tp t="e">
        <v>#N/A</v>
        <stp/>
        <stp>27533b8e-debc-40f9-bcc5-2a2445a599ba</stp>
        <stp>1</stp>
        <tr r="K51" s="1"/>
      </tp>
    </main>
    <main first="rtdsrv.0e822d97e87e4478adc0cd50742a7f51">
      <tp t="e">
        <v>#N/A</v>
        <stp/>
        <stp>5aefd7f6-e981-4ac3-9cf5-343cd647a6ab</stp>
        <stp>1</stp>
        <tr r="L22" s="1"/>
      </tp>
      <tp t="e">
        <v>#N/A</v>
        <stp/>
        <stp>83f78b6a-ef31-452e-bcc6-e0eb6d8ef733</stp>
        <stp>1</stp>
        <tr r="F27" s="1"/>
      </tp>
      <tp t="e">
        <v>#N/A</v>
        <stp/>
        <stp>a06eaacd-0667-41d2-be5d-f7ecf219e5e8</stp>
        <stp>1</stp>
        <tr r="G55" s="1"/>
      </tp>
    </main>
    <main first="rtdsrv.0e822d97e87e4478adc0cd50742a7f51">
      <tp t="e">
        <v>#N/A</v>
        <stp/>
        <stp>161b796e-8a59-44e4-bfa7-a59182274f9d</stp>
        <stp>1</stp>
        <tr r="F44" s="1"/>
      </tp>
      <tp t="e">
        <v>#N/A</v>
        <stp/>
        <stp>c961b459-f978-431f-9500-d763dba62546</stp>
        <stp>1</stp>
        <tr r="C36" s="1"/>
      </tp>
    </main>
    <main first="rtdsrv.0e822d97e87e4478adc0cd50742a7f51">
      <tp t="e">
        <v>#N/A</v>
        <stp/>
        <stp>9b1e0ed6-da3e-402d-8932-cdb086b805ff</stp>
        <stp>1</stp>
        <tr r="C17" s="1"/>
      </tp>
      <tp t="e">
        <v>#N/A</v>
        <stp/>
        <stp>7e51cbae-3a82-4d55-9cda-517b80bd1bf1</stp>
        <stp>1</stp>
        <tr r="G67" s="1"/>
      </tp>
      <tp t="e">
        <v>#N/A</v>
        <stp/>
        <stp>58c67825-03f2-4859-9d58-9e5e65b3f6d4</stp>
        <stp>1</stp>
        <tr r="K25" s="1"/>
      </tp>
      <tp t="e">
        <v>#N/A</v>
        <stp/>
        <stp>c33625b2-3a1b-4e9b-a371-6666bfb4da35</stp>
        <stp>1</stp>
        <tr r="K76" s="1"/>
      </tp>
    </main>
    <main first="rtdsrv.0e822d97e87e4478adc0cd50742a7f51">
      <tp t="e">
        <v>#N/A</v>
        <stp/>
        <stp>18296f5e-28a4-431d-a031-02d36498022b</stp>
        <stp>1</stp>
        <tr r="D58" s="1"/>
      </tp>
    </main>
    <main first="rtdsrv.0e822d97e87e4478adc0cd50742a7f51">
      <tp t="e">
        <v>#N/A</v>
        <stp/>
        <stp>34c91174-dfc5-4745-bbd9-6949ea257a71</stp>
        <stp>1</stp>
        <tr r="I31" s="1"/>
      </tp>
      <tp t="e">
        <v>#N/A</v>
        <stp/>
        <stp>3ebfb9dc-32e9-4526-b82c-47f5ef9a0f5e</stp>
        <stp>1</stp>
        <tr r="I58" s="1"/>
      </tp>
    </main>
    <main first="rtdsrv.0e822d97e87e4478adc0cd50742a7f51">
      <tp t="e">
        <v>#N/A</v>
        <stp/>
        <stp>9fef14dc-5fd0-4191-b26d-7e24a8b4d134</stp>
        <stp>1</stp>
        <tr r="K73" s="1"/>
      </tp>
    </main>
    <main first="rtdsrv.0e822d97e87e4478adc0cd50742a7f51">
      <tp t="e">
        <v>#N/A</v>
        <stp/>
        <stp>579f54bc-2458-4754-a32f-1a0c1153ac51</stp>
        <stp>1</stp>
        <tr r="L67" s="1"/>
      </tp>
      <tp t="e">
        <v>#N/A</v>
        <stp/>
        <stp>42369755-c5d4-4a24-a00f-0420de4458ad</stp>
        <stp>1</stp>
        <tr r="F28" s="1"/>
      </tp>
    </main>
    <main first="rtdsrv.0e822d97e87e4478adc0cd50742a7f51">
      <tp t="e">
        <v>#N/A</v>
        <stp/>
        <stp>6fa13858-49cd-447d-8352-016f01b12a16</stp>
        <stp>1</stp>
        <tr r="C55" s="1"/>
      </tp>
      <tp t="e">
        <v>#N/A</v>
        <stp/>
        <stp>cbaeafa0-e1f9-43ea-a83d-6af76e9e3814</stp>
        <stp>1</stp>
        <tr r="L58" s="1"/>
      </tp>
      <tp t="e">
        <v>#N/A</v>
        <stp/>
        <stp>a849cb1e-f3a8-4d6c-9eed-27df812919a8</stp>
        <stp>1</stp>
        <tr r="C57" s="1"/>
      </tp>
    </main>
    <main first="rtdsrv.0e822d97e87e4478adc0cd50742a7f51">
      <tp t="e">
        <v>#N/A</v>
        <stp/>
        <stp>ccbc2ca5-9ce7-42c6-b0df-ba84ef0daa74</stp>
        <stp>1</stp>
        <tr r="K26" s="1"/>
      </tp>
      <tp t="e">
        <v>#N/A</v>
        <stp/>
        <stp>a8c22851-ba0d-440c-baef-90ca944e643f</stp>
        <stp>1</stp>
        <tr r="L57" s="1"/>
      </tp>
      <tp t="e">
        <v>#N/A</v>
        <stp/>
        <stp>c956a0ea-1a2b-4118-b0cd-499fc4e6fb5a</stp>
        <stp>1</stp>
        <tr r="E70" s="1"/>
      </tp>
      <tp t="e">
        <v>#N/A</v>
        <stp/>
        <stp>f917d4d6-e41a-4437-ac6a-ce3476876dba</stp>
        <stp>1</stp>
        <tr r="L35" s="1"/>
      </tp>
    </main>
    <main first="rtdsrv.0e822d97e87e4478adc0cd50742a7f51">
      <tp t="e">
        <v>#N/A</v>
        <stp/>
        <stp>911eca79-f8c6-4873-b1f2-d5c010873efe</stp>
        <stp>1</stp>
        <tr r="J64" s="1"/>
      </tp>
    </main>
    <main first="rtdsrv.0e822d97e87e4478adc0cd50742a7f51">
      <tp t="e">
        <v>#N/A</v>
        <stp/>
        <stp>a27c7e66-b420-4e73-a799-9592a82e6cc3</stp>
        <stp>1</stp>
        <tr r="I45" s="1"/>
      </tp>
      <tp t="e">
        <v>#N/A</v>
        <stp/>
        <stp>a300ba2d-9322-499a-bf27-17c9046bfd4a</stp>
        <stp>1</stp>
        <tr r="I28" s="1"/>
      </tp>
    </main>
    <main first="rtdsrv.0e822d97e87e4478adc0cd50742a7f51">
      <tp t="e">
        <v>#N/A</v>
        <stp/>
        <stp>ebb548b7-7eef-471a-bc35-bb82200413c3</stp>
        <stp>1</stp>
        <tr r="H67" s="1"/>
      </tp>
    </main>
    <main first="rtdsrv.0e822d97e87e4478adc0cd50742a7f51">
      <tp t="e">
        <v>#N/A</v>
        <stp/>
        <stp>f26479bb-3e55-4950-8cd3-38a3e53df912</stp>
        <stp>1</stp>
        <tr r="J33" s="1"/>
      </tp>
      <tp t="e">
        <v>#N/A</v>
        <stp/>
        <stp>eea0cec5-a431-49d2-8d35-7f8059c16091</stp>
        <stp>1</stp>
        <tr r="F18" s="1"/>
      </tp>
    </main>
    <main first="rtdsrv.0e822d97e87e4478adc0cd50742a7f51">
      <tp t="e">
        <v>#N/A</v>
        <stp/>
        <stp>6a0f5eef-777b-4122-ab07-e100a5b446cd</stp>
        <stp>1</stp>
        <tr r="F36" s="1"/>
      </tp>
    </main>
    <main first="rtdsrv.0e822d97e87e4478adc0cd50742a7f51">
      <tp t="e">
        <v>#N/A</v>
        <stp/>
        <stp>56d4b53a-f68c-4f97-9c0f-1502e60fe36b</stp>
        <stp>1</stp>
        <tr r="I30" s="1"/>
      </tp>
    </main>
    <main first="rtdsrv.0e822d97e87e4478adc0cd50742a7f51">
      <tp t="e">
        <v>#N/A</v>
        <stp/>
        <stp>241f0207-16b7-439d-a333-be72d665a39b</stp>
        <stp>1</stp>
        <tr r="D65" s="1"/>
      </tp>
    </main>
    <main first="rtdsrv.0e822d97e87e4478adc0cd50742a7f51">
      <tp t="e">
        <v>#N/A</v>
        <stp/>
        <stp>b1f47c62-6170-4104-b9fa-7ecbc596aa72</stp>
        <stp>1</stp>
        <tr r="G74" s="1"/>
      </tp>
    </main>
    <main first="rtdsrv.0e822d97e87e4478adc0cd50742a7f51">
      <tp t="e">
        <v>#N/A</v>
        <stp/>
        <stp>05123e93-4515-407b-8e68-d9592a3de4ba</stp>
        <stp>1</stp>
        <tr r="K36" s="1"/>
      </tp>
      <tp t="e">
        <v>#N/A</v>
        <stp/>
        <stp>11169f1b-eb11-4d73-88d7-214e0ca9c84a</stp>
        <stp>1</stp>
        <tr r="C60" s="1"/>
      </tp>
    </main>
    <main first="rtdsrv.0e822d97e87e4478adc0cd50742a7f51">
      <tp t="e">
        <v>#N/A</v>
        <stp/>
        <stp>d744b2bd-8a77-425e-8c10-5f380353175b</stp>
        <stp>1</stp>
        <tr r="K30" s="1"/>
      </tp>
    </main>
    <main first="rtdsrv.0e822d97e87e4478adc0cd50742a7f51">
      <tp t="e">
        <v>#N/A</v>
        <stp/>
        <stp>730795e2-9143-4c1b-9356-1defdfe8a2c1</stp>
        <stp>1</stp>
        <tr r="G49" s="1"/>
      </tp>
      <tp t="e">
        <v>#N/A</v>
        <stp/>
        <stp>bb7ff36a-aa46-4a9d-ad37-625fe7cc7ad2</stp>
        <stp>1</stp>
        <tr r="J18" s="1"/>
      </tp>
    </main>
    <main first="rtdsrv.0e822d97e87e4478adc0cd50742a7f51">
      <tp t="e">
        <v>#N/A</v>
        <stp/>
        <stp>eebf314c-bd2d-4661-95b5-ad638ae7a398</stp>
        <stp>1</stp>
        <tr r="H65" s="1"/>
      </tp>
      <tp t="e">
        <v>#N/A</v>
        <stp/>
        <stp>487dad06-272c-45f5-a8bb-6d60dc2f30ff</stp>
        <stp>1</stp>
        <tr r="L64" s="1"/>
      </tp>
    </main>
    <main first="rtdsrv.0e822d97e87e4478adc0cd50742a7f51">
      <tp t="e">
        <v>#N/A</v>
        <stp/>
        <stp>10a458f7-86dd-4748-aa45-83c79a663a14</stp>
        <stp>1</stp>
        <tr r="C67" s="1"/>
      </tp>
    </main>
    <main first="rtdsrv.0e822d97e87e4478adc0cd50742a7f51">
      <tp t="e">
        <v>#N/A</v>
        <stp/>
        <stp>2cd1cb3d-5a44-4108-9f4c-6c80d669a25d</stp>
        <stp>1</stp>
        <tr r="I73" s="1"/>
      </tp>
    </main>
    <main first="rtdsrv.0e822d97e87e4478adc0cd50742a7f51">
      <tp t="e">
        <v>#N/A</v>
        <stp/>
        <stp>abce09b8-9343-466d-95a9-92bb62c21d23</stp>
        <stp>1</stp>
        <tr r="H42" s="1"/>
      </tp>
      <tp t="e">
        <v>#N/A</v>
        <stp/>
        <stp>b5575ec1-f3cf-493d-b0d7-5b8d866fcbf9</stp>
        <stp>1</stp>
        <tr r="I43" s="1"/>
      </tp>
      <tp t="e">
        <v>#N/A</v>
        <stp/>
        <stp>16e63a45-36b0-4e0b-9cb8-877c59b8123c</stp>
        <stp>1</stp>
        <tr r="F49" s="1"/>
      </tp>
    </main>
    <main first="rtdsrv.0e822d97e87e4478adc0cd50742a7f51">
      <tp t="e">
        <v>#N/A</v>
        <stp/>
        <stp>64efd0c2-33c3-4a8d-bd33-67a642cee83b</stp>
        <stp>1</stp>
        <tr r="I56" s="1"/>
      </tp>
      <tp t="e">
        <v>#N/A</v>
        <stp/>
        <stp>5d091abe-24c8-405c-b662-39390a07f52f</stp>
        <stp>1</stp>
        <tr r="F29" s="1"/>
      </tp>
    </main>
    <main first="rtdsrv.0e822d97e87e4478adc0cd50742a7f51">
      <tp t="e">
        <v>#N/A</v>
        <stp/>
        <stp>0510853b-964c-4ac8-b6be-503aa2e42c95</stp>
        <stp>1</stp>
        <tr r="H32" s="1"/>
      </tp>
      <tp t="e">
        <v>#N/A</v>
        <stp/>
        <stp>476e16d5-7265-40fb-9a7f-f05781680ebe</stp>
        <stp>1</stp>
        <tr r="E28" s="1"/>
      </tp>
      <tp t="e">
        <v>#N/A</v>
        <stp/>
        <stp>4872ffca-a353-40eb-8912-952e1317c579</stp>
        <stp>1</stp>
        <tr r="E49" s="1"/>
      </tp>
      <tp t="e">
        <v>#N/A</v>
        <stp/>
        <stp>28abdc95-4547-4ab8-a4d7-0e81fd94792c</stp>
        <stp>1</stp>
        <tr r="J63" s="1"/>
      </tp>
      <tp t="e">
        <v>#N/A</v>
        <stp/>
        <stp>5126ec12-48f6-4773-ac7c-da778f0695e0</stp>
        <stp>1</stp>
        <tr r="J73" s="1"/>
      </tp>
    </main>
    <main first="rtdsrv.0e822d97e87e4478adc0cd50742a7f51">
      <tp t="e">
        <v>#N/A</v>
        <stp/>
        <stp>4e807c59-2005-486e-b29a-b78dddf2c9a0</stp>
        <stp>1</stp>
        <tr r="K77" s="1"/>
      </tp>
    </main>
    <main first="rtdsrv.0e822d97e87e4478adc0cd50742a7f51">
      <tp t="e">
        <v>#N/A</v>
        <stp/>
        <stp>cca72588-6a17-41c1-9b08-098664d10c64</stp>
        <stp>1</stp>
        <tr r="C48" s="1"/>
      </tp>
    </main>
    <main first="rtdsrv.0e822d97e87e4478adc0cd50742a7f51">
      <tp t="e">
        <v>#N/A</v>
        <stp/>
        <stp>42b8de36-5ec6-42f6-9844-e52626d4c05a</stp>
        <stp>1</stp>
        <tr r="E18" s="1"/>
      </tp>
      <tp t="e">
        <v>#N/A</v>
        <stp/>
        <stp>12ca89c7-b775-4e54-bf6c-f7a70a6652ab</stp>
        <stp>1</stp>
        <tr r="H43" s="1"/>
      </tp>
      <tp t="e">
        <v>#N/A</v>
        <stp/>
        <stp>5b4100e5-f409-496c-81c6-7cec3b1c3360</stp>
        <stp>1</stp>
        <tr r="L60" s="1"/>
      </tp>
      <tp t="e">
        <v>#N/A</v>
        <stp/>
        <stp>75fc0911-becc-428f-bab0-3e8634b46f2f</stp>
        <stp>1</stp>
        <tr r="J58" s="1"/>
      </tp>
      <tp t="e">
        <v>#N/A</v>
        <stp/>
        <stp>dc281469-729b-4c85-85ec-59c7b2f7f1af</stp>
        <stp>1</stp>
        <tr r="C66" s="1"/>
      </tp>
    </main>
    <main first="rtdsrv.0e822d97e87e4478adc0cd50742a7f51">
      <tp t="e">
        <v>#N/A</v>
        <stp/>
        <stp>17ffb3de-445f-483f-8ca3-bad6671c7dcf</stp>
        <stp>1</stp>
        <tr r="D29" s="1"/>
      </tp>
      <tp t="e">
        <v>#N/A</v>
        <stp/>
        <stp>cbaf0fc8-df65-477c-815d-d28ad63af34b</stp>
        <stp>1</stp>
        <tr r="L13" s="1"/>
      </tp>
      <tp t="e">
        <v>#N/A</v>
        <stp/>
        <stp>3bb5cc43-1c65-48bd-9f48-47ff7d10f39b</stp>
        <stp>1</stp>
        <tr r="D32" s="1"/>
      </tp>
      <tp t="e">
        <v>#N/A</v>
        <stp/>
        <stp>3d0c7e6c-f216-4571-9d6c-50865e88d246</stp>
        <stp>1</stp>
        <tr r="E42" s="1"/>
      </tp>
    </main>
    <main first="rtdsrv.0e822d97e87e4478adc0cd50742a7f51">
      <tp t="e">
        <v>#N/A</v>
        <stp/>
        <stp>b68346c1-27cc-41e0-a79e-d04f64316acc</stp>
        <stp>1</stp>
        <tr r="F48" s="1"/>
      </tp>
    </main>
    <main first="rtdsrv.0e822d97e87e4478adc0cd50742a7f51">
      <tp t="e">
        <v>#N/A</v>
        <stp/>
        <stp>7b0f8f20-01ba-4e3a-a540-933f995d76e0</stp>
        <stp>1</stp>
        <tr r="K29" s="1"/>
      </tp>
    </main>
    <main first="rtdsrv.0e822d97e87e4478adc0cd50742a7f51">
      <tp t="e">
        <v>#N/A</v>
        <stp/>
        <stp>b986f154-1760-4792-b3b0-d3baedf7f895</stp>
        <stp>1</stp>
        <tr r="I25" s="1"/>
      </tp>
    </main>
    <main first="rtdsrv.0e822d97e87e4478adc0cd50742a7f51">
      <tp t="e">
        <v>#N/A</v>
        <stp/>
        <stp>608d33a2-1fef-4340-93b7-e9afd0e8360e</stp>
        <stp>1</stp>
        <tr r="L38" s="1"/>
      </tp>
    </main>
    <main first="rtdsrv.0e822d97e87e4478adc0cd50742a7f51">
      <tp t="e">
        <v>#N/A</v>
        <stp/>
        <stp>f0a6be6c-d32c-4a03-80e5-1328ad2fea5b</stp>
        <stp>1</stp>
        <tr r="L43" s="1"/>
      </tp>
    </main>
    <main first="rtdsrv.0e822d97e87e4478adc0cd50742a7f51">
      <tp t="e">
        <v>#N/A</v>
        <stp/>
        <stp>e0f458ba-a9f3-40da-8523-bc7953745884</stp>
        <stp>1</stp>
        <tr r="J27" s="1"/>
      </tp>
    </main>
    <main first="rtdsrv.0e822d97e87e4478adc0cd50742a7f51">
      <tp t="e">
        <v>#N/A</v>
        <stp/>
        <stp>32984ca4-aa8b-4cc2-9f6b-dc2cce1968f6</stp>
        <stp>1</stp>
        <tr r="E26" s="1"/>
      </tp>
    </main>
    <main first="rtdsrv.0e822d97e87e4478adc0cd50742a7f51">
      <tp t="e">
        <v>#N/A</v>
        <stp/>
        <stp>433c7940-caea-4611-9e4e-c11880c2c5d1</stp>
        <stp>1</stp>
        <tr r="K74" s="1"/>
      </tp>
    </main>
    <main first="rtdsrv.0e822d97e87e4478adc0cd50742a7f51">
      <tp t="e">
        <v>#N/A</v>
        <stp/>
        <stp>87e7d353-821c-49d0-813f-1f60a9827c04</stp>
        <stp>1</stp>
        <tr r="I59" s="1"/>
      </tp>
      <tp t="e">
        <v>#N/A</v>
        <stp/>
        <stp>7bd04eda-578a-4b7d-8a15-95471f636bb5</stp>
        <stp>1</stp>
        <tr r="I49" s="1"/>
      </tp>
      <tp t="e">
        <v>#N/A</v>
        <stp/>
        <stp>9d8cbacd-f3f3-491a-a0bb-7bd7a4084434</stp>
        <stp>1</stp>
        <tr r="D31" s="1"/>
      </tp>
      <tp t="e">
        <v>#N/A</v>
        <stp/>
        <stp>b0e23f04-cf96-4c86-8148-d9d248df6cf2</stp>
        <stp>1</stp>
        <tr r="L34" s="1"/>
      </tp>
    </main>
    <main first="rtdsrv.0e822d97e87e4478adc0cd50742a7f51">
      <tp t="e">
        <v>#N/A</v>
        <stp/>
        <stp>89d8ca08-5658-4522-b527-92c1b0009b6a</stp>
        <stp>1</stp>
        <tr r="D60" s="1"/>
      </tp>
    </main>
    <main first="rtdsrv.0e822d97e87e4478adc0cd50742a7f51">
      <tp t="e">
        <v>#N/A</v>
        <stp/>
        <stp>6d1dc314-09c7-49bc-aea8-f3eb6e1851a3</stp>
        <stp>1</stp>
        <tr r="L56" s="1"/>
      </tp>
    </main>
    <main first="rtdsrv.0e822d97e87e4478adc0cd50742a7f51">
      <tp t="e">
        <v>#N/A</v>
        <stp/>
        <stp>3615042b-b7f3-4ad0-acd3-f8ed9a207d4f</stp>
        <stp>1</stp>
        <tr r="H19" s="1"/>
      </tp>
    </main>
    <main first="rtdsrv.0e822d97e87e4478adc0cd50742a7f51">
      <tp t="e">
        <v>#N/A</v>
        <stp/>
        <stp>4ef8b11d-a636-4a6a-9240-9264569a4d4a</stp>
        <stp>1</stp>
        <tr r="K43" s="1"/>
      </tp>
      <tp t="e">
        <v>#N/A</v>
        <stp/>
        <stp>41649e4a-30af-4240-a633-e4b677cdf0f6</stp>
        <stp>1</stp>
        <tr r="E44" s="1"/>
      </tp>
    </main>
    <main first="rtdsrv.0e822d97e87e4478adc0cd50742a7f51">
      <tp t="e">
        <v>#N/A</v>
        <stp/>
        <stp>caf6a109-2b31-4494-8d88-8b06667c8a0f</stp>
        <stp>1</stp>
        <tr r="F52" s="1"/>
      </tp>
    </main>
    <main first="rtdsrv.0e822d97e87e4478adc0cd50742a7f51">
      <tp t="e">
        <v>#N/A</v>
        <stp/>
        <stp>a6f5019f-fd7e-4a4c-8f47-727814869cd0</stp>
        <stp>1</stp>
        <tr r="E38" s="1"/>
      </tp>
      <tp t="e">
        <v>#N/A</v>
        <stp/>
        <stp>2a28069f-16d5-46f9-bd85-8c8d02e9d2a0</stp>
        <stp>1</stp>
        <tr r="H57" s="1"/>
      </tp>
      <tp t="e">
        <v>#N/A</v>
        <stp/>
        <stp>a0bf029c-763e-4f06-9aa2-6b2180fc25f8</stp>
        <stp>1</stp>
        <tr r="L30" s="1"/>
      </tp>
      <tp t="e">
        <v>#N/A</v>
        <stp/>
        <stp>aa11d5c3-644d-48e9-8d13-16574b1334c1</stp>
        <stp>1</stp>
        <tr r="G57" s="1"/>
      </tp>
    </main>
    <main first="rtdsrv.0e822d97e87e4478adc0cd50742a7f51">
      <tp t="e">
        <v>#N/A</v>
        <stp/>
        <stp>5583be97-4933-4b79-b4a4-26eb1a6e3c33</stp>
        <stp>1</stp>
        <tr r="G59" s="1"/>
      </tp>
    </main>
    <main first="rtdsrv.0e822d97e87e4478adc0cd50742a7f51">
      <tp t="e">
        <v>#N/A</v>
        <stp/>
        <stp>c6a9479f-51c1-43c4-87fc-ee9fccdedfb7</stp>
        <stp>1</stp>
        <tr r="F37" s="1"/>
      </tp>
      <tp t="e">
        <v>#N/A</v>
        <stp/>
        <stp>778e481a-430e-4d94-ad66-114bb05d9e54</stp>
        <stp>1</stp>
        <tr r="H18" s="1"/>
      </tp>
      <tp t="e">
        <v>#N/A</v>
        <stp/>
        <stp>4efad84e-3b09-4931-a508-5d9d09a2d169</stp>
        <stp>1</stp>
        <tr r="H39" s="1"/>
      </tp>
    </main>
    <main first="rtdsrv.0e822d97e87e4478adc0cd50742a7f51">
      <tp t="e">
        <v>#N/A</v>
        <stp/>
        <stp>6faac22d-faf6-4152-b807-07807351fee2</stp>
        <stp>1</stp>
        <tr r="L73" s="1"/>
      </tp>
      <tp t="e">
        <v>#N/A</v>
        <stp/>
        <stp>3720cf68-b9af-4511-9373-83a6b53aa1e1</stp>
        <stp>1</stp>
        <tr r="J26" s="1"/>
      </tp>
      <tp t="e">
        <v>#N/A</v>
        <stp/>
        <stp>df54c90e-6e55-452b-b0b0-37a48a637987</stp>
        <stp>1</stp>
        <tr r="G22" s="1"/>
      </tp>
      <tp t="e">
        <v>#N/A</v>
        <stp/>
        <stp>0289f0f7-7fc7-4cff-8382-97fed57fd7c6</stp>
        <stp>1</stp>
        <tr r="K18" s="1"/>
      </tp>
      <tp t="e">
        <v>#N/A</v>
        <stp/>
        <stp>1b8b9940-dcb8-46ae-82a7-9a48d40331c6</stp>
        <stp>1</stp>
        <tr r="L28" s="1"/>
      </tp>
    </main>
    <main first="rtdsrv.0e822d97e87e4478adc0cd50742a7f51">
      <tp t="e">
        <v>#N/A</v>
        <stp/>
        <stp>89e5ad1c-0b39-485c-b04e-114a6c3efd28</stp>
        <stp>1</stp>
        <tr r="I39" s="1"/>
      </tp>
    </main>
    <main first="rtdsrv.0e822d97e87e4478adc0cd50742a7f51">
      <tp t="e">
        <v>#N/A</v>
        <stp/>
        <stp>e10fe1e5-d7de-4ea2-a16f-725fa1bef7e3</stp>
        <stp>1</stp>
        <tr r="I60" s="1"/>
      </tp>
      <tp t="e">
        <v>#N/A</v>
        <stp/>
        <stp>53758df7-ed99-458c-88ec-682dadaeff14</stp>
        <stp>1</stp>
        <tr r="E24" s="1"/>
      </tp>
    </main>
    <main first="rtdsrv.0e822d97e87e4478adc0cd50742a7f51">
      <tp t="e">
        <v>#N/A</v>
        <stp/>
        <stp>0dae1271-a5a6-412d-9f68-e739b7d0f947</stp>
        <stp>1</stp>
        <tr r="I48" s="1"/>
      </tp>
      <tp t="e">
        <v>#N/A</v>
        <stp/>
        <stp>54ceb109-1230-47d5-878b-a2bd6726a991</stp>
        <stp>1</stp>
        <tr r="E68" s="1"/>
      </tp>
      <tp t="e">
        <v>#N/A</v>
        <stp/>
        <stp>5f85e998-3d81-4d7a-b435-50551170eaf5</stp>
        <stp>1</stp>
        <tr r="D26" s="1"/>
      </tp>
      <tp t="e">
        <v>#N/A</v>
        <stp/>
        <stp>e120797e-84d4-43d7-9650-60f8c9e7ba77</stp>
        <stp>1</stp>
        <tr r="L23" s="1"/>
      </tp>
      <tp t="e">
        <v>#N/A</v>
        <stp/>
        <stp>7f4c77f5-e416-4e06-bf7e-ae6ba8ebc9dc</stp>
        <stp>1</stp>
        <tr r="G58" s="1"/>
      </tp>
      <tp t="e">
        <v>#N/A</v>
        <stp/>
        <stp>b9efce4f-119d-4925-a5b6-3757e2d173dd</stp>
        <stp>1</stp>
        <tr r="H37" s="1"/>
      </tp>
    </main>
    <main first="rtdsrv.0e822d97e87e4478adc0cd50742a7f51">
      <tp t="e">
        <v>#N/A</v>
        <stp/>
        <stp>ce9846ce-392e-4c8a-9a71-250f1b7165ab</stp>
        <stp>1</stp>
        <tr r="H16" s="1"/>
      </tp>
    </main>
    <main first="rtdsrv.0e822d97e87e4478adc0cd50742a7f51">
      <tp t="e">
        <v>#N/A</v>
        <stp/>
        <stp>571ec093-3bfd-4512-b10b-58b59a66d4fd</stp>
        <stp>1</stp>
        <tr r="F22" s="1"/>
      </tp>
    </main>
    <main first="rtdsrv.0e822d97e87e4478adc0cd50742a7f51">
      <tp t="e">
        <v>#N/A</v>
        <stp/>
        <stp>206b0e29-c3a3-4053-9030-d706347795c2</stp>
        <stp>1</stp>
        <tr r="L62" s="1"/>
      </tp>
      <tp t="e">
        <v>#N/A</v>
        <stp/>
        <stp>45298ea1-36eb-4af2-8000-f77623f47c36</stp>
        <stp>1</stp>
        <tr r="H77" s="1"/>
      </tp>
    </main>
    <main first="rtdsrv.0e822d97e87e4478adc0cd50742a7f51">
      <tp t="e">
        <v>#N/A</v>
        <stp/>
        <stp>0cae3a88-521f-4346-9a49-b6e09e132f5e</stp>
        <stp>1</stp>
        <tr r="K32" s="1"/>
      </tp>
      <tp t="e">
        <v>#N/A</v>
        <stp/>
        <stp>01815cfd-33df-4115-befc-3c9c6957e496</stp>
        <stp>1</stp>
        <tr r="I19" s="1"/>
      </tp>
      <tp t="e">
        <v>#N/A</v>
        <stp/>
        <stp>d17d888c-440f-4033-b7c2-af990b29a3ee</stp>
        <stp>1</stp>
        <tr r="I35" s="1"/>
      </tp>
    </main>
    <main first="rtdsrv.0e822d97e87e4478adc0cd50742a7f51">
      <tp t="e">
        <v>#N/A</v>
        <stp/>
        <stp>44d49f4b-8fd1-4c1d-9155-a9e9b6cd5925</stp>
        <stp>1</stp>
        <tr r="J52" s="1"/>
      </tp>
    </main>
    <main first="rtdsrv.0e822d97e87e4478adc0cd50742a7f51">
      <tp t="e">
        <v>#N/A</v>
        <stp/>
        <stp>8a4e2146-b4b3-4950-9a77-70b12a52aa52</stp>
        <stp>1</stp>
        <tr r="E36" s="1"/>
      </tp>
      <tp t="e">
        <v>#N/A</v>
        <stp/>
        <stp>4b4275a1-6847-4213-9fbb-eb384db24c66</stp>
        <stp>1</stp>
        <tr r="I26" s="1"/>
      </tp>
    </main>
    <main first="rtdsrv.0e822d97e87e4478adc0cd50742a7f51">
      <tp t="e">
        <v>#N/A</v>
        <stp/>
        <stp>81876096-8076-4de9-a827-d10365db02ab</stp>
        <stp>1</stp>
        <tr r="C28" s="1"/>
      </tp>
      <tp t="e">
        <v>#N/A</v>
        <stp/>
        <stp>45ea453f-a8fd-4406-8d1a-4f78921e9f80</stp>
        <stp>1</stp>
        <tr r="J44" s="1"/>
      </tp>
    </main>
    <main first="rtdsrv.0e822d97e87e4478adc0cd50742a7f51">
      <tp t="e">
        <v>#N/A</v>
        <stp/>
        <stp>20985c45-22a9-4f7b-bfcd-7cbeb9b49cb9</stp>
        <stp>1</stp>
        <tr r="D18" s="1"/>
      </tp>
    </main>
    <main first="rtdsrv.0e822d97e87e4478adc0cd50742a7f51">
      <tp t="e">
        <v>#N/A</v>
        <stp/>
        <stp>8f111696-69ad-4745-a67d-06916fff6ddf</stp>
        <stp>1</stp>
        <tr r="G75" s="1"/>
      </tp>
      <tp t="e">
        <v>#N/A</v>
        <stp/>
        <stp>87e6dbf4-a23f-46d8-a74a-0640e963fb5d</stp>
        <stp>1</stp>
        <tr r="F60" s="1"/>
      </tp>
      <tp t="e">
        <v>#N/A</v>
        <stp/>
        <stp>7dd4b114-f399-4986-af9f-909d523bd94f</stp>
        <stp>1</stp>
        <tr r="K24" s="1"/>
      </tp>
    </main>
    <main first="rtdsrv.0e822d97e87e4478adc0cd50742a7f51">
      <tp t="e">
        <v>#N/A</v>
        <stp/>
        <stp>2663caa6-f2d1-42c9-a7a4-125b8292f93c</stp>
        <stp>1</stp>
        <tr r="G18" s="1"/>
      </tp>
    </main>
    <main first="rtdsrv.0e822d97e87e4478adc0cd50742a7f51">
      <tp t="e">
        <v>#N/A</v>
        <stp/>
        <stp>5eed9ec7-ec48-459d-bd89-db34ebd7efa2</stp>
        <stp>1</stp>
        <tr r="E16" s="1"/>
      </tp>
    </main>
    <main first="rtdsrv.0e822d97e87e4478adc0cd50742a7f51">
      <tp t="e">
        <v>#N/A</v>
        <stp/>
        <stp>8aa208b9-d2c2-47b8-9024-e99c1d8b6d2f</stp>
        <stp>1</stp>
        <tr r="D44" s="1"/>
      </tp>
      <tp t="e">
        <v>#N/A</v>
        <stp/>
        <stp>2a23dc45-e9b9-49bd-93fc-c15521abd102</stp>
        <stp>1</stp>
        <tr r="E51" s="1"/>
      </tp>
      <tp t="e">
        <v>#N/A</v>
        <stp/>
        <stp>ffc1a016-8db9-43c3-a459-fdc6cd01d0a1</stp>
        <stp>1</stp>
        <tr r="K16" s="1"/>
      </tp>
      <tp t="e">
        <v>#N/A</v>
        <stp/>
        <stp>f6256648-a953-4306-8dd5-9cf7a640f8f5</stp>
        <stp>1</stp>
        <tr r="E17" s="1"/>
      </tp>
      <tp t="e">
        <v>#N/A</v>
        <stp/>
        <stp>f85a3fe1-b81b-45a6-a310-b75ad27beac7</stp>
        <stp>1</stp>
        <tr r="K34" s="1"/>
      </tp>
      <tp t="e">
        <v>#N/A</v>
        <stp/>
        <stp>86ae9099-4795-4869-9d97-a22715261fed</stp>
        <stp>1</stp>
        <tr r="J62" s="1"/>
      </tp>
    </main>
    <main first="rtdsrv.0e822d97e87e4478adc0cd50742a7f51">
      <tp t="e">
        <v>#N/A</v>
        <stp/>
        <stp>da0ad800-a5a6-4548-930b-58c6715870b3</stp>
        <stp>1</stp>
        <tr r="C61" s="1"/>
      </tp>
      <tp t="e">
        <v>#N/A</v>
        <stp/>
        <stp>4f136d80-ae93-4fd8-8a68-425a39966bb2</stp>
        <stp>1</stp>
        <tr r="C63" s="1"/>
      </tp>
      <tp t="e">
        <v>#N/A</v>
        <stp/>
        <stp>33fc1b5a-66b5-4bcc-b321-6b5325fdaac6</stp>
        <stp>1</stp>
        <tr r="L69" s="1"/>
      </tp>
    </main>
    <main first="rtdsrv.0e822d97e87e4478adc0cd50742a7f51">
      <tp t="e">
        <v>#N/A</v>
        <stp/>
        <stp>a92badc0-a4f1-47a0-be7a-57a1561a4250</stp>
        <stp>1</stp>
        <tr r="K63" s="1"/>
      </tp>
    </main>
    <main first="rtdsrv.0e822d97e87e4478adc0cd50742a7f51">
      <tp t="e">
        <v>#N/A</v>
        <stp/>
        <stp>c8527e2c-b6a6-4525-82b9-0dafa1ccddb6</stp>
        <stp>1</stp>
        <tr r="I75" s="1"/>
      </tp>
    </main>
    <main first="rtdsrv.0e822d97e87e4478adc0cd50742a7f51">
      <tp t="e">
        <v>#N/A</v>
        <stp/>
        <stp>68cefafc-4b94-4572-b12c-501770df21e7</stp>
        <stp>1</stp>
        <tr r="L74" s="1"/>
      </tp>
      <tp t="e">
        <v>#N/A</v>
        <stp/>
        <stp>6709d2f6-4994-4ce3-906c-2381283aadd2</stp>
        <stp>1</stp>
        <tr r="C50" s="1"/>
      </tp>
      <tp t="e">
        <v>#N/A</v>
        <stp/>
        <stp>92f396bd-2b1b-4800-ae71-f250e3f4f775</stp>
        <stp>1</stp>
        <tr r="D75" s="1"/>
      </tp>
    </main>
    <main first="rtdsrv.0e822d97e87e4478adc0cd50742a7f51">
      <tp t="e">
        <v>#N/A</v>
        <stp/>
        <stp>674fa321-b78d-4808-967b-6ff54e10840e</stp>
        <stp>1</stp>
        <tr r="D17" s="1"/>
      </tp>
      <tp t="e">
        <v>#N/A</v>
        <stp/>
        <stp>4e811930-0622-404b-af93-90685edef8d1</stp>
        <stp>1</stp>
        <tr r="K44" s="1"/>
      </tp>
    </main>
    <main first="rtdsrv.0e822d97e87e4478adc0cd50742a7f51">
      <tp t="e">
        <v>#N/A</v>
        <stp/>
        <stp>d7cae153-a8b0-4888-b690-edebe23d2a7b</stp>
        <stp>1</stp>
        <tr r="H44" s="1"/>
      </tp>
      <tp t="e">
        <v>#N/A</v>
        <stp/>
        <stp>fc1c6323-cd17-44a2-b804-5c5817357c24</stp>
        <stp>1</stp>
        <tr r="L24" s="1"/>
      </tp>
      <tp t="e">
        <v>#N/A</v>
        <stp/>
        <stp>56e187aa-b7d5-4972-93ae-e14f1398cc6d</stp>
        <stp>1</stp>
        <tr r="D61" s="1"/>
      </tp>
      <tp t="e">
        <v>#N/A</v>
        <stp/>
        <stp>98ca8ff3-5157-4815-ba71-dff331b49ed4</stp>
        <stp>1</stp>
        <tr r="I24" s="1"/>
      </tp>
      <tp t="e">
        <v>#N/A</v>
        <stp/>
        <stp>ff04bd77-27a3-4d81-8098-a63d4cd5c47a</stp>
        <stp>1</stp>
        <tr r="H52" s="1"/>
      </tp>
      <tp t="e">
        <v>#N/A</v>
        <stp/>
        <stp>a6ce8d02-0ade-4b34-8816-fb2e2d0de14f</stp>
        <stp>1</stp>
        <tr r="D42" s="1"/>
      </tp>
    </main>
    <main first="rtdsrv.0e822d97e87e4478adc0cd50742a7f51">
      <tp t="e">
        <v>#N/A</v>
        <stp/>
        <stp>8c54be3b-f704-4987-bed1-76b1435676f4</stp>
        <stp>1</stp>
        <tr r="K60" s="1"/>
      </tp>
      <tp t="e">
        <v>#N/A</v>
        <stp/>
        <stp>a4dda8f4-c5ad-4788-97ba-2bf0e2958764</stp>
        <stp>1</stp>
        <tr r="G52" s="1"/>
      </tp>
      <tp t="e">
        <v>#N/A</v>
        <stp/>
        <stp>e73f21bd-8f09-4aab-8921-500a7b701ac4</stp>
        <stp>1</stp>
        <tr r="H74" s="1"/>
      </tp>
    </main>
    <main first="rtdsrv.0e822d97e87e4478adc0cd50742a7f51">
      <tp t="e">
        <v>#N/A</v>
        <stp/>
        <stp>7862422e-1f1f-4ec0-9f76-d098c4388f65</stp>
        <stp>1</stp>
        <tr r="F45" s="1"/>
      </tp>
      <tp t="e">
        <v>#N/A</v>
        <stp/>
        <stp>8a0c7612-e9c2-4ad0-92ef-3b73da84c25b</stp>
        <stp>1</stp>
        <tr r="D45" s="1"/>
      </tp>
      <tp t="e">
        <v>#N/A</v>
        <stp/>
        <stp>c3103be6-1bee-49c9-b247-ef308092ea25</stp>
        <stp>1</stp>
        <tr r="D55" s="1"/>
      </tp>
      <tp t="e">
        <v>#N/A</v>
        <stp/>
        <stp>b88191b9-f9b2-42ae-a5c0-fc9c7c070fdb</stp>
        <stp>1</stp>
        <tr r="F38" s="1"/>
      </tp>
    </main>
    <main first="rtdsrv.0e822d97e87e4478adc0cd50742a7f51">
      <tp t="e">
        <v>#N/A</v>
        <stp/>
        <stp>52217204-8466-4ce2-9869-11847811872c</stp>
        <stp>1</stp>
        <tr r="J55" s="1"/>
      </tp>
      <tp t="e">
        <v>#N/A</v>
        <stp/>
        <stp>7e4d1082-4198-47d9-a9ed-65f6def3eec3</stp>
        <stp>1</stp>
        <tr r="F39" s="1"/>
      </tp>
      <tp t="e">
        <v>#N/A</v>
        <stp/>
        <stp>c91b1ded-3939-4660-ae44-5a869228a59c</stp>
        <stp>1</stp>
        <tr r="I74" s="1"/>
      </tp>
      <tp t="e">
        <v>#N/A</v>
        <stp/>
        <stp>d828183b-7b82-4f09-950e-f0de044ff611</stp>
        <stp>1</stp>
        <tr r="J23" s="1"/>
      </tp>
    </main>
    <main first="rtdsrv.0e822d97e87e4478adc0cd50742a7f51">
      <tp t="e">
        <v>#N/A</v>
        <stp/>
        <stp>cff041fe-d8a9-4ff4-932e-9f2fb2b72d05</stp>
        <stp>1</stp>
        <tr r="E33" s="1"/>
      </tp>
      <tp t="e">
        <v>#N/A</v>
        <stp/>
        <stp>ef7eb7a3-ceff-4d4c-b0e0-c3b7f7080e16</stp>
        <stp>1</stp>
        <tr r="K52" s="1"/>
      </tp>
      <tp t="e">
        <v>#N/A</v>
        <stp/>
        <stp>c293e690-ae6e-4168-9051-f33ba9332dcc</stp>
        <stp>1</stp>
        <tr r="I29" s="1"/>
      </tp>
      <tp t="e">
        <v>#N/A</v>
        <stp/>
        <stp>d7a268ac-9a9a-4c62-8eb6-a4efbef9318c</stp>
        <stp>1</stp>
        <tr r="L59" s="1"/>
      </tp>
    </main>
    <main first="rtdsrv.0e822d97e87e4478adc0cd50742a7f51">
      <tp t="e">
        <v>#N/A</v>
        <stp/>
        <stp>b7ef2553-dfa2-414f-9548-fa112fa49626</stp>
        <stp>1</stp>
        <tr r="G25" s="1"/>
      </tp>
      <tp t="e">
        <v>#N/A</v>
        <stp/>
        <stp>13f593a2-9abf-48ec-ac77-03d4216deafc</stp>
        <stp>1</stp>
        <tr r="H76" s="1"/>
      </tp>
    </main>
    <main first="rtdsrv.0e822d97e87e4478adc0cd50742a7f51">
      <tp t="e">
        <v>#N/A</v>
        <stp/>
        <stp>d79e1de8-9a4d-4396-a1b8-ccd7cadf42ce</stp>
        <stp>1</stp>
        <tr r="K27" s="1"/>
      </tp>
      <tp t="e">
        <v>#N/A</v>
        <stp/>
        <stp>67279a21-e7a8-4bce-b23b-8f6bb7796c43</stp>
        <stp>1</stp>
        <tr r="J43" s="1"/>
      </tp>
    </main>
    <main first="rtdsrv.0e822d97e87e4478adc0cd50742a7f51">
      <tp t="e">
        <v>#N/A</v>
        <stp/>
        <stp>7018fee6-da45-49e3-b916-34b868244adb</stp>
        <stp>1</stp>
        <tr r="I23" s="1"/>
      </tp>
      <tp t="e">
        <v>#N/A</v>
        <stp/>
        <stp>93278fca-7e8a-4507-bd63-001046a499e2</stp>
        <stp>1</stp>
        <tr r="J22" s="1"/>
      </tp>
      <tp t="e">
        <v>#N/A</v>
        <stp/>
        <stp>b74c61e6-9b77-46ae-8e3a-70a1c78d5876</stp>
        <stp>1</stp>
        <tr r="H26" s="1"/>
      </tp>
      <tp t="e">
        <v>#N/A</v>
        <stp/>
        <stp>e50bd40d-9a38-49e0-b8c3-532fe3952902</stp>
        <stp>1</stp>
        <tr r="H59" s="1"/>
      </tp>
      <tp t="e">
        <v>#N/A</v>
        <stp/>
        <stp>57f717b2-f663-44ed-97af-2454df9d6f2a</stp>
        <stp>1</stp>
        <tr r="K55" s="1"/>
      </tp>
      <tp t="e">
        <v>#N/A</v>
        <stp/>
        <stp>12dd2ee3-a36f-46aa-a14b-11e25e681de3</stp>
        <stp>1</stp>
        <tr r="J77" s="1"/>
      </tp>
    </main>
    <main first="rtdsrv.0e822d97e87e4478adc0cd50742a7f51">
      <tp t="e">
        <v>#N/A</v>
        <stp/>
        <stp>369d2be7-ed70-4c09-8b40-a19b93b5e46d</stp>
        <stp>1</stp>
        <tr r="I37" s="1"/>
      </tp>
      <tp t="e">
        <v>#N/A</v>
        <stp/>
        <stp>af174029-2ddc-4649-a01c-aa2b960f5b75</stp>
        <stp>1</stp>
        <tr r="E37" s="1"/>
      </tp>
    </main>
    <main first="rtdsrv.0e822d97e87e4478adc0cd50742a7f51">
      <tp t="e">
        <v>#N/A</v>
        <stp/>
        <stp>3fb36227-a89d-4fb6-b4e0-62ce964abd41</stp>
        <stp>1</stp>
        <tr r="C59" s="1"/>
      </tp>
    </main>
    <main first="rtdsrv.0e822d97e87e4478adc0cd50742a7f51">
      <tp t="e">
        <v>#N/A</v>
        <stp/>
        <stp>71e07afe-1832-4823-adc0-6bb6c11cc78f</stp>
        <stp>1</stp>
        <tr r="L16" s="1"/>
      </tp>
      <tp t="e">
        <v>#N/A</v>
        <stp/>
        <stp>afff4fdf-0c71-4cbf-a6d3-f5d904ae53fe</stp>
        <stp>1</stp>
        <tr r="H25" s="1"/>
      </tp>
      <tp t="e">
        <v>#N/A</v>
        <stp/>
        <stp>2038d540-662d-404a-a03a-2c7f1008e909</stp>
        <stp>1</stp>
        <tr r="D59" s="1"/>
      </tp>
      <tp t="e">
        <v>#N/A</v>
        <stp/>
        <stp>21d6cff2-200d-4172-abce-7e69db7ab4f0</stp>
        <stp>1</stp>
        <tr r="I68" s="1"/>
      </tp>
      <tp t="e">
        <v>#N/A</v>
        <stp/>
        <stp>2cd3bdf9-b547-42f1-8d9a-c9df99ef1818</stp>
        <stp>1</stp>
        <tr r="E45" s="1"/>
      </tp>
    </main>
    <main first="rtdsrv.0e822d97e87e4478adc0cd50742a7f51">
      <tp t="e">
        <v>#N/A</v>
        <stp/>
        <stp>46cc06e3-2923-4262-8aea-8e4a3061ff54</stp>
        <stp>1</stp>
        <tr r="K70" s="1"/>
      </tp>
    </main>
    <main first="rtdsrv.0e822d97e87e4478adc0cd50742a7f51">
      <tp t="e">
        <v>#N/A</v>
        <stp/>
        <stp>a1f40f4d-edcc-42bf-a877-b4a9ee8ad944</stp>
        <stp>1</stp>
        <tr r="I38" s="1"/>
      </tp>
      <tp t="e">
        <v>#N/A</v>
        <stp/>
        <stp>8d0fd8a8-92a0-4493-8539-28048d13b068</stp>
        <stp>1</stp>
        <tr r="H34" s="1"/>
      </tp>
    </main>
    <main first="rtdsrv.0e822d97e87e4478adc0cd50742a7f51">
      <tp t="e">
        <v>#N/A</v>
        <stp/>
        <stp>87052b78-f664-41e0-94f1-8a68e7425b65</stp>
        <stp>1</stp>
        <tr r="G24" s="1"/>
      </tp>
    </main>
    <main first="rtdsrv.0e822d97e87e4478adc0cd50742a7f51">
      <tp t="e">
        <v>#N/A</v>
        <stp/>
        <stp>005d2748-8021-477e-ae06-78a4a0e42644</stp>
        <stp>1</stp>
        <tr r="D25" s="1"/>
      </tp>
      <tp t="e">
        <v>#N/A</v>
        <stp/>
        <stp>b8fbe492-c3a5-4840-bb57-4290716bb835</stp>
        <stp>1</stp>
        <tr r="C38" s="1"/>
      </tp>
      <tp t="e">
        <v>#N/A</v>
        <stp/>
        <stp>1e384ba5-0d68-4e8b-a2e9-44d1c8c4bd36</stp>
        <stp>1</stp>
        <tr r="K64" s="1"/>
      </tp>
    </main>
    <main first="rtdsrv.0e822d97e87e4478adc0cd50742a7f51">
      <tp t="e">
        <v>#N/A</v>
        <stp/>
        <stp>153a3ce0-16cd-45a3-8c0b-64cc5d85f2be</stp>
        <stp>1</stp>
        <tr r="H23" s="1"/>
      </tp>
    </main>
    <main first="rtdsrv.0e822d97e87e4478adc0cd50742a7f51">
      <tp t="e">
        <v>#N/A</v>
        <stp/>
        <stp>425350f6-df73-47ba-95ff-9d2a304b0cb2</stp>
        <stp>1</stp>
        <tr r="H61" s="1"/>
      </tp>
      <tp t="e">
        <v>#N/A</v>
        <stp/>
        <stp>dc582bbb-c8f6-462b-9d18-5a589025e303</stp>
        <stp>1</stp>
        <tr r="E69" s="1"/>
      </tp>
    </main>
    <main first="rtdsrv.0e822d97e87e4478adc0cd50742a7f51">
      <tp t="e">
        <v>#N/A</v>
        <stp/>
        <stp>6c639222-d50b-4111-9f3c-1b5422b4c014</stp>
        <stp>1</stp>
        <tr r="E65" s="1"/>
      </tp>
    </main>
    <main first="rtdsrv.0e822d97e87e4478adc0cd50742a7f51">
      <tp t="e">
        <v>#N/A</v>
        <stp/>
        <stp>a557c49b-c8be-49d5-a316-b47031818f7c</stp>
        <stp>1</stp>
        <tr r="K42" s="1"/>
      </tp>
      <tp t="e">
        <v>#N/A</v>
        <stp/>
        <stp>0b45f0e4-9b22-44f2-b120-33cc7319a772</stp>
        <stp>1</stp>
        <tr r="I36" s="1"/>
      </tp>
      <tp t="e">
        <v>#N/A</v>
        <stp/>
        <stp>95fbc0c4-6ce5-401c-90ac-891ed84ddd86</stp>
        <stp>1</stp>
        <tr r="E75" s="1"/>
      </tp>
    </main>
    <main first="rtdsrv.0e822d97e87e4478adc0cd50742a7f51">
      <tp t="e">
        <v>#N/A</v>
        <stp/>
        <stp>bb02431d-0dd6-46e9-9c3d-33965d5d276b</stp>
        <stp>1</stp>
        <tr r="J68" s="1"/>
      </tp>
      <tp t="e">
        <v>#N/A</v>
        <stp/>
        <stp>6a388fd8-44f3-4d1a-ace6-dd78a4759c5c</stp>
        <stp>1</stp>
        <tr r="K22" s="1"/>
      </tp>
    </main>
    <main first="rtdsrv.0e822d97e87e4478adc0cd50742a7f51">
      <tp t="e">
        <v>#N/A</v>
        <stp/>
        <stp>b3ad27c9-9ff8-4656-b860-a31bac2244e2</stp>
        <stp>1</stp>
        <tr r="E57" s="1"/>
      </tp>
    </main>
    <main first="rtdsrv.0e822d97e87e4478adc0cd50742a7f51">
      <tp t="e">
        <v>#N/A</v>
        <stp/>
        <stp>26fabb54-0464-48d9-8417-31e7177a9628</stp>
        <stp>1</stp>
        <tr r="C45" s="1"/>
      </tp>
    </main>
    <main first="rtdsrv.0e822d97e87e4478adc0cd50742a7f51">
      <tp t="e">
        <v>#N/A</v>
        <stp/>
        <stp>41af4f4a-8492-4e1d-a91d-7a2065127885</stp>
        <stp>1</stp>
        <tr r="D39" s="1"/>
      </tp>
      <tp t="e">
        <v>#N/A</v>
        <stp/>
        <stp>ddade19a-6857-4a84-92d0-e5992248f3fd</stp>
        <stp>1</stp>
        <tr r="C64" s="1"/>
      </tp>
    </main>
    <main first="rtdsrv.0e822d97e87e4478adc0cd50742a7f51">
      <tp t="e">
        <v>#N/A</v>
        <stp/>
        <stp>c719c52c-0706-4f2d-a851-7c7556914ecd</stp>
        <stp>1</stp>
        <tr r="E48" s="1"/>
      </tp>
      <tp t="e">
        <v>#N/A</v>
        <stp/>
        <stp>d850637e-a624-4be8-927a-c86f8b9faf31</stp>
        <stp>1</stp>
        <tr r="F57" s="1"/>
      </tp>
      <tp t="e">
        <v>#N/A</v>
        <stp/>
        <stp>2281214c-90fa-4def-9b39-655db8d695c6</stp>
        <stp>1</stp>
        <tr r="J48" s="1"/>
      </tp>
    </main>
    <main first="rtdsrv.0e822d97e87e4478adc0cd50742a7f51">
      <tp t="e">
        <v>#N/A</v>
        <stp/>
        <stp>0139a409-7b78-478d-ae2a-11cc40e79258</stp>
        <stp>1</stp>
        <tr r="C24" s="1"/>
      </tp>
      <tp t="e">
        <v>#N/A</v>
        <stp/>
        <stp>385277c6-87e3-4395-a46c-dca6ccf19ca9</stp>
        <stp>1</stp>
        <tr r="J38" s="1"/>
      </tp>
      <tp t="e">
        <v>#N/A</v>
        <stp/>
        <stp>4550ffdb-e470-4924-bae4-b813350edc2e</stp>
        <stp>1</stp>
        <tr r="L65" s="1"/>
      </tp>
    </main>
    <main first="rtdsrv.0e822d97e87e4478adc0cd50742a7f51">
      <tp t="e">
        <v>#N/A</v>
        <stp/>
        <stp>8a3d535d-ea2f-41b7-a091-226927bb9a64</stp>
        <stp>1</stp>
        <tr r="C5" s="1"/>
      </tp>
      <tp t="e">
        <v>#N/A</v>
        <stp/>
        <stp>f4c08ef1-0fdb-4678-924b-5e601a1bc712</stp>
        <stp>1</stp>
        <tr r="D48" s="1"/>
      </tp>
    </main>
    <main first="rtdsrv.0e822d97e87e4478adc0cd50742a7f51">
      <tp t="e">
        <v>#N/A</v>
        <stp/>
        <stp>9061fd4f-c63f-4b6b-963d-80b48c52fc73</stp>
        <stp>1</stp>
        <tr r="G34" s="1"/>
      </tp>
      <tp t="e">
        <v>#N/A</v>
        <stp/>
        <stp>c1eb3390-ed45-47e9-9599-0f639f2fc067</stp>
        <stp>1</stp>
        <tr r="F70" s="1"/>
      </tp>
    </main>
    <main first="rtdsrv.0e822d97e87e4478adc0cd50742a7f51">
      <tp t="e">
        <v>#N/A</v>
        <stp/>
        <stp>7b86b5e8-5f62-4a5e-942c-96e7024d4a49</stp>
        <stp>1</stp>
        <tr r="G32" s="1"/>
      </tp>
    </main>
    <main first="rtdsrv.0e822d97e87e4478adc0cd50742a7f51">
      <tp t="e">
        <v>#N/A</v>
        <stp/>
        <stp>cac40591-93a3-4b66-80c4-ce33d7467841</stp>
        <stp>1</stp>
        <tr r="L18" s="1"/>
      </tp>
      <tp t="e">
        <v>#N/A</v>
        <stp/>
        <stp>62aa5dab-7154-457d-aba5-f4512c48a69a</stp>
        <stp>1</stp>
        <tr r="K61" s="1"/>
      </tp>
      <tp t="e">
        <v>#N/A</v>
        <stp/>
        <stp>1bc58f2c-33f0-49f1-b601-530a8a576437</stp>
        <stp>1</stp>
        <tr r="I50" s="1"/>
      </tp>
    </main>
    <main first="rtdsrv.0e822d97e87e4478adc0cd50742a7f51">
      <tp t="e">
        <v>#N/A</v>
        <stp/>
        <stp>b8d3bb2a-b427-455a-8fa7-cdd13fa0d18f</stp>
        <stp>1</stp>
        <tr r="L49" s="1"/>
      </tp>
    </main>
    <main first="rtdsrv.0e822d97e87e4478adc0cd50742a7f51">
      <tp t="e">
        <v>#N/A</v>
        <stp/>
        <stp>bf7a883e-3f6d-4ced-839d-50fc2cbda8bd</stp>
        <stp>1</stp>
        <tr r="J29" s="1"/>
      </tp>
      <tp t="e">
        <v>#N/A</v>
        <stp/>
        <stp>3935241f-75bd-4934-a9b9-fc6ccf4ddc4d</stp>
        <stp>1</stp>
        <tr r="C18" s="1"/>
      </tp>
      <tp t="e">
        <v>#N/A</v>
        <stp/>
        <stp>7c99893f-33f2-44b1-b4eb-0a23aa205dcf</stp>
        <stp>1</stp>
        <tr r="I44" s="1"/>
      </tp>
    </main>
    <main first="rtdsrv.0e822d97e87e4478adc0cd50742a7f51">
      <tp t="e">
        <v>#N/A</v>
        <stp/>
        <stp>2d95af1c-8339-4231-84f1-6757dc43251a</stp>
        <stp>1</stp>
        <tr r="D38" s="1"/>
      </tp>
    </main>
    <main first="rtdsrv.0e822d97e87e4478adc0cd50742a7f51">
      <tp t="e">
        <v>#N/A</v>
        <stp/>
        <stp>0541b748-5082-4471-8984-97659ac3fb61</stp>
        <stp>1</stp>
        <tr r="C2" s="7"/>
      </tp>
    </main>
    <main first="rtdsrv.0e822d97e87e4478adc0cd50742a7f51">
      <tp t="e">
        <v>#N/A</v>
        <stp/>
        <stp>48c0b4bd-9beb-43a4-9752-a327773326a5</stp>
        <stp>1</stp>
        <tr r="F75" s="1"/>
      </tp>
      <tp t="e">
        <v>#N/A</v>
        <stp/>
        <stp>ebd4cb76-70b1-41fa-939d-cd912b12135a</stp>
        <stp>1</stp>
        <tr r="F31" s="1"/>
      </tp>
      <tp t="e">
        <v>#N/A</v>
        <stp/>
        <stp>69ad3fe9-ea9d-4216-87cc-104cc9317526</stp>
        <stp>1</stp>
        <tr r="I66" s="1"/>
      </tp>
    </main>
    <main first="rtdsrv.0e822d97e87e4478adc0cd50742a7f51">
      <tp t="e">
        <v>#N/A</v>
        <stp/>
        <stp>0bf53f2f-dd37-44b3-82e1-6a85543c9d91</stp>
        <stp>1</stp>
        <tr r="G43" s="1"/>
      </tp>
      <tp t="e">
        <v>#N/A</v>
        <stp/>
        <stp>302f7fff-1efe-44d5-8c1a-8e518046945f</stp>
        <stp>1</stp>
        <tr r="I42" s="1"/>
      </tp>
      <tp t="e">
        <v>#N/A</v>
        <stp/>
        <stp>4a3fcc04-cb29-4a3e-8498-7d036b4e4d4d</stp>
        <stp>1</stp>
        <tr r="K39" s="1"/>
      </tp>
      <tp t="e">
        <v>#N/A</v>
        <stp/>
        <stp>c739c9ce-c4c7-4c8a-9bd6-f0cae50937a6</stp>
        <stp>1</stp>
        <tr r="C34" s="1"/>
      </tp>
    </main>
    <main first="rtdsrv.0e822d97e87e4478adc0cd50742a7f51">
      <tp t="e">
        <v>#N/A</v>
        <stp/>
        <stp>92e659f5-6b35-4408-8569-dab50bba201c</stp>
        <stp>1</stp>
        <tr r="C19" s="1"/>
      </tp>
    </main>
    <main first="rtdsrv.0e822d97e87e4478adc0cd50742a7f51">
      <tp t="e">
        <v>#N/A</v>
        <stp/>
        <stp>8fceedaa-53a5-45eb-9b9f-b83bf0b90579</stp>
        <stp>1</stp>
        <tr r="C32" s="1"/>
      </tp>
    </main>
    <main first="rtdsrv.0e822d97e87e4478adc0cd50742a7f51">
      <tp t="e">
        <v>#N/A</v>
        <stp/>
        <stp>87a66b83-9095-4ac3-9b51-cd65371c3459</stp>
        <stp>1</stp>
        <tr r="L68" s="1"/>
      </tp>
    </main>
    <main first="rtdsrv.0e822d97e87e4478adc0cd50742a7f51">
      <tp t="e">
        <v>#N/A</v>
        <stp/>
        <stp>03c1e42a-2206-47d3-85c9-1acfd39f016d</stp>
        <stp>1</stp>
        <tr r="E19" s="1"/>
      </tp>
      <tp t="e">
        <v>#N/A</v>
        <stp/>
        <stp>bedda547-51cd-4069-828f-bd95cffb601d</stp>
        <stp>1</stp>
        <tr r="C70" s="1"/>
      </tp>
      <tp t="e">
        <v>#N/A</v>
        <stp/>
        <stp>a65e3ac9-93b9-46d7-b276-85efb4de279b</stp>
        <stp>1</stp>
        <tr r="G70" s="1"/>
      </tp>
      <tp t="e">
        <v>#N/A</v>
        <stp/>
        <stp>ed53c3a4-430a-4671-ace5-1ceb2858b671</stp>
        <stp>1</stp>
        <tr r="C37" s="1"/>
      </tp>
    </main>
    <main first="rtdsrv.0e822d97e87e4478adc0cd50742a7f51">
      <tp t="e">
        <v>#N/A</v>
        <stp/>
        <stp>dc736564-52e7-474c-9cf3-5b6aaa577041</stp>
        <stp>1</stp>
        <tr r="C42" s="1"/>
      </tp>
      <tp t="e">
        <v>#N/A</v>
        <stp/>
        <stp>28c7c1f3-2aef-4af4-93ee-74637cb93268</stp>
        <stp>1</stp>
        <tr r="G27" s="1"/>
      </tp>
    </main>
    <main first="rtdsrv.0e822d97e87e4478adc0cd50742a7f51">
      <tp t="e">
        <v>#N/A</v>
        <stp/>
        <stp>4cfe239a-b3bc-4a03-8ab7-eb2493ecff1c</stp>
        <stp>1</stp>
        <tr r="L26" s="1"/>
      </tp>
    </main>
    <main first="rtdsrv.0e822d97e87e4478adc0cd50742a7f51">
      <tp t="e">
        <v>#N/A</v>
        <stp/>
        <stp>f7d92638-693a-4a50-960f-2abe24d294a6</stp>
        <stp>1</stp>
        <tr r="H75" s="1"/>
      </tp>
    </main>
    <main first="rtdsrv.0e822d97e87e4478adc0cd50742a7f51">
      <tp t="e">
        <v>#N/A</v>
        <stp/>
        <stp>ae667c71-5871-44cc-98b4-d9c5f0654e86</stp>
        <stp>1</stp>
        <tr r="A2" s="7"/>
      </tp>
      <tp t="e">
        <v>#N/A</v>
        <stp/>
        <stp>af6ee7d3-3954-436b-837d-2a2d577f849a</stp>
        <stp>1</stp>
        <tr r="L17" s="1"/>
      </tp>
      <tp t="e">
        <v>#N/A</v>
        <stp/>
        <stp>6974b849-aedf-429e-80d8-566ca568ea93</stp>
        <stp>1</stp>
        <tr r="F50" s="1"/>
      </tp>
    </main>
    <main first="rtdsrv.0e822d97e87e4478adc0cd50742a7f51">
      <tp t="e">
        <v>#N/A</v>
        <stp/>
        <stp>af03afc2-f5f1-4fd3-846e-75d444b7e331</stp>
        <stp>1</stp>
        <tr r="E73" s="1"/>
      </tp>
      <tp t="e">
        <v>#N/A</v>
        <stp/>
        <stp>b76edb16-d1e5-4789-81a4-609c1722908c</stp>
        <stp>1</stp>
        <tr r="F62" s="1"/>
      </tp>
      <tp t="e">
        <v>#N/A</v>
        <stp/>
        <stp>57f60bdd-fc0b-4c31-9303-e30c28755f1e</stp>
        <stp>1</stp>
        <tr r="I65" s="1"/>
      </tp>
    </main>
    <main first="rtdsrv.0e822d97e87e4478adc0cd50742a7f51">
      <tp t="e">
        <v>#N/A</v>
        <stp/>
        <stp>71808677-d6a0-4180-8f06-0843d48b0dc5</stp>
        <stp>1</stp>
        <tr r="K50" s="1"/>
      </tp>
      <tp t="e">
        <v>#N/A</v>
        <stp/>
        <stp>e34f20e1-0fea-4b99-987c-c9eaae520fa1</stp>
        <stp>1</stp>
        <tr r="J70" s="1"/>
      </tp>
    </main>
    <main first="rtdsrv.0e822d97e87e4478adc0cd50742a7f51">
      <tp t="e">
        <v>#N/A</v>
        <stp/>
        <stp>81779c60-04c2-48d9-b2b7-d40d53925e6c</stp>
        <stp>1</stp>
        <tr r="G38" s="1"/>
      </tp>
    </main>
    <main first="rtdsrv.0e822d97e87e4478adc0cd50742a7f51">
      <tp t="e">
        <v>#N/A</v>
        <stp/>
        <stp>081d9061-c673-42ab-9429-5aa1c312c23b</stp>
        <stp>1</stp>
        <tr r="D19" s="1"/>
      </tp>
      <tp t="e">
        <v>#N/A</v>
        <stp/>
        <stp>9aa9a9c5-5277-41da-af4d-44b47354561c</stp>
        <stp>1</stp>
        <tr r="G69" s="1"/>
      </tp>
      <tp t="e">
        <v>#N/A</v>
        <stp/>
        <stp>96bbcfc8-612e-498d-84ba-55f58647fcbc</stp>
        <stp>1</stp>
        <tr r="F56" s="1"/>
      </tp>
      <tp t="e">
        <v>#N/A</v>
        <stp/>
        <stp>c727e716-46ad-4ffe-8469-6423cd1d306a</stp>
        <stp>1</stp>
        <tr r="G62" s="1"/>
      </tp>
      <tp t="e">
        <v>#N/A</v>
        <stp/>
        <stp>7ec5f588-ae7b-45b2-a279-d148f0cf6fa8</stp>
        <stp>1</stp>
        <tr r="J67" s="1"/>
      </tp>
    </main>
    <main first="rtdsrv.0e822d97e87e4478adc0cd50742a7f51">
      <tp t="e">
        <v>#N/A</v>
        <stp/>
        <stp>e9c40d01-b448-4182-816a-b17af312524c</stp>
        <stp>1</stp>
        <tr r="L55" s="1"/>
      </tp>
      <tp t="e">
        <v>#N/A</v>
        <stp/>
        <stp>de53573a-981e-43b4-8ff6-4cbf4712b704</stp>
        <stp>1</stp>
        <tr r="G17" s="1"/>
      </tp>
    </main>
    <main first="rtdsrv.0e822d97e87e4478adc0cd50742a7f51">
      <tp t="e">
        <v>#N/A</v>
        <stp/>
        <stp>00f9d15d-6f2a-468b-980b-f28044e977fa</stp>
        <stp>1</stp>
        <tr r="F66" s="1"/>
      </tp>
      <tp t="e">
        <v>#N/A</v>
        <stp/>
        <stp>d39bd5a1-bf21-4ac8-bfd2-d7a897de8e47</stp>
        <stp>1</stp>
        <tr r="D37" s="1"/>
      </tp>
    </main>
    <main first="rtdsrv.0e822d97e87e4478adc0cd50742a7f51">
      <tp t="e">
        <v>#N/A</v>
        <stp/>
        <stp>547562a3-3974-4ebc-8b6c-f813d2fbda25</stp>
        <stp>1</stp>
        <tr r="L76" s="1"/>
      </tp>
    </main>
    <main first="rtdsrv.0e822d97e87e4478adc0cd50742a7f51">
      <tp t="e">
        <v>#N/A</v>
        <stp/>
        <stp>4d6ff4cf-a728-4561-b2ca-c748604d5dc1</stp>
        <stp>1</stp>
        <tr r="J35" s="1"/>
      </tp>
      <tp t="e">
        <v>#N/A</v>
        <stp/>
        <stp>8f9a6ceb-356b-4eb4-90a3-2f82668a5572</stp>
        <stp>1</stp>
        <tr r="J50" s="1"/>
      </tp>
    </main>
    <main first="rtdsrv.0e822d97e87e4478adc0cd50742a7f51">
      <tp t="e">
        <v>#N/A</v>
        <stp/>
        <stp>1997994d-f8f8-45d6-a998-f5f935ab3872</stp>
        <stp>1</stp>
        <tr r="H29" s="1"/>
      </tp>
    </main>
    <main first="rtdsrv.0e822d97e87e4478adc0cd50742a7f51">
      <tp t="e">
        <v>#N/A</v>
        <stp/>
        <stp>80351d8a-e71a-4eac-9744-c1430940dac2</stp>
        <stp>1</stp>
        <tr r="F73" s="1"/>
      </tp>
    </main>
    <main first="rtdsrv.0e822d97e87e4478adc0cd50742a7f51">
      <tp t="e">
        <v>#N/A</v>
        <stp/>
        <stp>cc2c57bb-4ae1-4e7f-92f1-88709c4ae8da</stp>
        <stp>1</stp>
        <tr r="J51" s="1"/>
      </tp>
    </main>
    <main first="rtdsrv.0e822d97e87e4478adc0cd50742a7f51">
      <tp t="e">
        <v>#N/A</v>
        <stp/>
        <stp>5c1c2a8b-1145-4609-a7c9-fb2f50888cb5</stp>
        <stp>1</stp>
        <tr r="J75" s="1"/>
      </tp>
    </main>
    <main first="rtdsrv.0e822d97e87e4478adc0cd50742a7f51">
      <tp t="e">
        <v>#N/A</v>
        <stp/>
        <stp>bc174ea1-c7b0-4d17-9d8f-b91b9bfa7ee3</stp>
        <stp>1</stp>
        <tr r="C69" s="1"/>
      </tp>
      <tp t="e">
        <v>#N/A</v>
        <stp/>
        <stp>fe7c459d-ced6-4566-8905-795c2ef02674</stp>
        <stp>1</stp>
        <tr r="C29" s="1"/>
      </tp>
      <tp t="e">
        <v>#N/A</v>
        <stp/>
        <stp>f6ae1a91-2958-465e-8725-ef5476eac063</stp>
        <stp>1</stp>
        <tr r="E35" s="1"/>
      </tp>
      <tp t="e">
        <v>#N/A</v>
        <stp/>
        <stp>7e20dd7e-6892-4597-9a64-f8c8056e3044</stp>
        <stp>1</stp>
        <tr r="C73" s="1"/>
      </tp>
    </main>
    <main first="rtdsrv.0e822d97e87e4478adc0cd50742a7f51">
      <tp t="e">
        <v>#N/A</v>
        <stp/>
        <stp>4da8aee0-f0b4-4341-b49f-c44bc5f38f1c</stp>
        <stp>1</stp>
        <tr r="G36" s="1"/>
      </tp>
    </main>
    <main first="rtdsrv.0e822d97e87e4478adc0cd50742a7f51">
      <tp t="e">
        <v>#N/A</v>
        <stp/>
        <stp>d92712f2-973e-481d-960f-f2fb69fd2358</stp>
        <stp>1</stp>
        <tr r="F30" s="1"/>
      </tp>
      <tp t="e">
        <v>#N/A</v>
        <stp/>
        <stp>aa7a32e7-7176-4b00-b6e7-5e02630935ac</stp>
        <stp>1</stp>
        <tr r="L19" s="1"/>
      </tp>
    </main>
    <main first="rtdsrv.0e822d97e87e4478adc0cd50742a7f51">
      <tp t="e">
        <v>#N/A</v>
        <stp/>
        <stp>a44b2f29-f095-4dae-95d5-de8b4d2a10d5</stp>
        <stp>1</stp>
        <tr r="E50" s="1"/>
      </tp>
      <tp t="e">
        <v>#N/A</v>
        <stp/>
        <stp>3da06093-6e04-475e-9531-69f21dd6fc40</stp>
        <stp>1</stp>
        <tr r="E56" s="1"/>
      </tp>
      <tp t="e">
        <v>#N/A</v>
        <stp/>
        <stp>8242b5af-aff9-4d1f-8275-cd0f48839c62</stp>
        <stp>1</stp>
        <tr r="E66" s="1"/>
      </tp>
      <tp t="e">
        <v>#N/A</v>
        <stp/>
        <stp>eb049483-734c-415f-9fb5-e5a64d443480</stp>
        <stp>1</stp>
        <tr r="L70" s="1"/>
      </tp>
    </main>
    <main first="rtdsrv.0e822d97e87e4478adc0cd50742a7f51">
      <tp t="e">
        <v>#N/A</v>
        <stp/>
        <stp>52243a04-1756-4a7a-b8ca-05b20b782715</stp>
        <stp>1</stp>
        <tr r="J61" s="1"/>
      </tp>
      <tp t="e">
        <v>#N/A</v>
        <stp/>
        <stp>065875f7-5287-4b43-9c61-7421bac7852c</stp>
        <stp>1</stp>
        <tr r="D74" s="1"/>
      </tp>
      <tp t="e">
        <v>#N/A</v>
        <stp/>
        <stp>f0465acb-c1e5-43d3-9c26-8692d4537453</stp>
        <stp>1</stp>
        <tr r="C35" s="1"/>
      </tp>
    </main>
    <main first="rtdsrv.0e822d97e87e4478adc0cd50742a7f51">
      <tp t="e">
        <v>#N/A</v>
        <stp/>
        <stp>7850f7f7-f027-4d43-97e1-dce12d8f3ae6</stp>
        <stp>1</stp>
        <tr r="J19" s="1"/>
      </tp>
      <tp t="e">
        <v>#N/A</v>
        <stp/>
        <stp>b8cb37c5-7def-4af6-b0ec-e485d315a018</stp>
        <stp>1</stp>
        <tr r="J57" s="1"/>
      </tp>
    </main>
    <main first="rtdsrv.0e822d97e87e4478adc0cd50742a7f51">
      <tp t="e">
        <v>#N/A</v>
        <stp/>
        <stp>874adaf9-bafa-4e68-b2d7-4e4f93e7520a</stp>
        <stp>1</stp>
        <tr r="K28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77</xdr:row>
      <xdr:rowOff>57150</xdr:rowOff>
    </xdr:from>
    <xdr:to>
      <xdr:col>12</xdr:col>
      <xdr:colOff>18225</xdr:colOff>
      <xdr:row>77</xdr:row>
      <xdr:rowOff>129150</xdr:rowOff>
    </xdr:to>
    <xdr:sp macro="" textlink="">
      <xdr:nvSpPr>
        <xdr:cNvPr id="3" name="Retângu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4300" y="14316075"/>
          <a:ext cx="9648000" cy="72000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38000">
              <a:srgbClr val="006B66"/>
            </a:gs>
            <a:gs pos="81000">
              <a:srgbClr val="BD9613"/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0</xdr:colOff>
      <xdr:row>1</xdr:row>
      <xdr:rowOff>0</xdr:rowOff>
    </xdr:to>
    <xdr:sp macro="" textlink="">
      <xdr:nvSpPr>
        <xdr:cNvPr id="6" name="Retângu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10020300" cy="480060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38000">
              <a:srgbClr val="006B66"/>
            </a:gs>
            <a:gs pos="81000">
              <a:srgbClr val="BD9613"/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10</xdr:col>
      <xdr:colOff>304800</xdr:colOff>
      <xdr:row>0</xdr:row>
      <xdr:rowOff>60960</xdr:rowOff>
    </xdr:from>
    <xdr:to>
      <xdr:col>11</xdr:col>
      <xdr:colOff>962025</xdr:colOff>
      <xdr:row>0</xdr:row>
      <xdr:rowOff>499110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0980" y="60960"/>
          <a:ext cx="1876425" cy="438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129540</xdr:rowOff>
    </xdr:from>
    <xdr:to>
      <xdr:col>0</xdr:col>
      <xdr:colOff>906780</xdr:colOff>
      <xdr:row>0</xdr:row>
      <xdr:rowOff>784860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129540"/>
          <a:ext cx="830579" cy="655320"/>
        </a:xfrm>
        <a:prstGeom prst="rect">
          <a:avLst/>
        </a:prstGeom>
      </xdr:spPr>
    </xdr:pic>
    <xdr:clientData/>
  </xdr:twoCellAnchor>
  <xdr:twoCellAnchor>
    <xdr:from>
      <xdr:col>1</xdr:col>
      <xdr:colOff>609600</xdr:colOff>
      <xdr:row>0</xdr:row>
      <xdr:rowOff>114300</xdr:rowOff>
    </xdr:from>
    <xdr:to>
      <xdr:col>3</xdr:col>
      <xdr:colOff>228600</xdr:colOff>
      <xdr:row>0</xdr:row>
      <xdr:rowOff>762000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950720" y="114300"/>
          <a:ext cx="3619500" cy="647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L" sz="1100">
              <a:solidFill>
                <a:srgbClr val="006B66"/>
              </a:solidFill>
            </a:rPr>
            <a:t>Utilice</a:t>
          </a:r>
          <a:r>
            <a:rPr lang="es-CL" sz="1100" baseline="0">
              <a:solidFill>
                <a:srgbClr val="006B66"/>
              </a:solidFill>
            </a:rPr>
            <a:t> esta hoja para conocer las referencias de los códigos, junto con el nombre de la empresa y la clase de la acción. Contáctenos si desea modificar el país en análisis.</a:t>
          </a:r>
          <a:endParaRPr lang="es-CL" sz="1100">
            <a:solidFill>
              <a:srgbClr val="006B66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4"/>
  <dimension ref="A1:Y80"/>
  <sheetViews>
    <sheetView showGridLines="0" tabSelected="1" zoomScale="90" zoomScaleNormal="90" workbookViewId="0">
      <pane xSplit="2" ySplit="13" topLeftCell="C14" activePane="bottomRight" state="frozen"/>
      <selection pane="topRight" activeCell="C1" sqref="C1"/>
      <selection pane="bottomLeft" activeCell="A16" sqref="A16"/>
      <selection pane="bottomRight" activeCell="C16" sqref="C16"/>
    </sheetView>
  </sheetViews>
  <sheetFormatPr baseColWidth="10" defaultColWidth="9.140625" defaultRowHeight="15" x14ac:dyDescent="0.25"/>
  <cols>
    <col min="1" max="1" width="1.7109375" style="1" customWidth="1"/>
    <col min="2" max="2" width="21.5703125" style="1" customWidth="1"/>
    <col min="3" max="4" width="17.7109375" style="1" customWidth="1"/>
    <col min="5" max="5" width="19" style="1" customWidth="1"/>
    <col min="6" max="12" width="17.7109375" style="1" customWidth="1"/>
    <col min="13" max="13" width="1.7109375" customWidth="1"/>
    <col min="14" max="14" width="8.5703125" customWidth="1"/>
    <col min="15" max="25" width="8.85546875" customWidth="1"/>
    <col min="26" max="16384" width="9.140625" style="1"/>
  </cols>
  <sheetData>
    <row r="1" spans="1:25" customFormat="1" ht="44.45" customHeight="1" x14ac:dyDescent="0.25">
      <c r="A1" s="1"/>
      <c r="B1" s="1"/>
      <c r="C1" s="1"/>
    </row>
    <row r="2" spans="1:25" customFormat="1" ht="12.95" customHeight="1" thickBot="1" x14ac:dyDescent="0.3">
      <c r="A2" s="1"/>
    </row>
    <row r="3" spans="1:25" customFormat="1" ht="13.9" customHeight="1" thickTop="1" thickBot="1" x14ac:dyDescent="0.3">
      <c r="A3" s="1"/>
      <c r="B3" s="49" t="s">
        <v>68</v>
      </c>
      <c r="C3" s="50"/>
      <c r="D3" s="1"/>
      <c r="E3" s="47" t="s">
        <v>67</v>
      </c>
      <c r="F3" s="48"/>
      <c r="H3" s="1"/>
      <c r="I3" s="1"/>
    </row>
    <row r="4" spans="1:25" customFormat="1" ht="7.9" customHeight="1" thickTop="1" thickBot="1" x14ac:dyDescent="0.3">
      <c r="A4" s="1"/>
      <c r="D4" s="1"/>
      <c r="E4" s="21"/>
      <c r="F4" s="1"/>
      <c r="H4" s="1"/>
      <c r="I4" s="1"/>
      <c r="J4" s="1"/>
    </row>
    <row r="5" spans="1:25" customFormat="1" ht="13.9" customHeight="1" thickTop="1" x14ac:dyDescent="0.25">
      <c r="A5" s="1"/>
      <c r="B5" s="41" t="s">
        <v>69</v>
      </c>
      <c r="C5" s="24">
        <f>_xll.ECONOMATICA($F$6,"Fin Statm Date")</f>
        <v>43921</v>
      </c>
      <c r="D5" s="2"/>
      <c r="E5" s="43" t="s">
        <v>62</v>
      </c>
      <c r="F5" s="26">
        <v>43263</v>
      </c>
      <c r="G5" s="46" t="s">
        <v>713</v>
      </c>
      <c r="H5" s="1"/>
      <c r="I5" s="1"/>
    </row>
    <row r="6" spans="1:25" customFormat="1" ht="13.9" customHeight="1" thickBot="1" x14ac:dyDescent="0.3">
      <c r="A6" s="1"/>
      <c r="B6" s="42" t="s">
        <v>70</v>
      </c>
      <c r="C6" s="25" t="str">
        <f>_xll.ECONOMATICA($F$6,"NAME")</f>
        <v>Cencosud S.A.</v>
      </c>
      <c r="D6" s="2"/>
      <c r="E6" s="44" t="s">
        <v>63</v>
      </c>
      <c r="F6" s="22" t="s">
        <v>180</v>
      </c>
      <c r="G6" s="46" t="s">
        <v>714</v>
      </c>
      <c r="H6" s="1"/>
      <c r="I6" s="1"/>
      <c r="J6" s="1"/>
    </row>
    <row r="7" spans="1:25" customFormat="1" ht="13.9" customHeight="1" thickTop="1" x14ac:dyDescent="0.25">
      <c r="A7" s="1"/>
      <c r="B7" s="51" t="s">
        <v>712</v>
      </c>
      <c r="C7" s="51"/>
      <c r="D7" s="2"/>
      <c r="E7" s="44" t="s">
        <v>64</v>
      </c>
      <c r="F7" s="22" t="s">
        <v>8</v>
      </c>
      <c r="G7" s="46" t="s">
        <v>715</v>
      </c>
      <c r="H7" s="1"/>
      <c r="I7" s="1"/>
    </row>
    <row r="8" spans="1:25" customFormat="1" ht="13.9" customHeight="1" x14ac:dyDescent="0.25">
      <c r="A8" s="1"/>
      <c r="B8" s="1"/>
      <c r="C8" s="1"/>
      <c r="D8" s="2"/>
      <c r="E8" s="44" t="s">
        <v>65</v>
      </c>
      <c r="F8" s="22" t="s">
        <v>10</v>
      </c>
      <c r="G8" s="46" t="s">
        <v>716</v>
      </c>
      <c r="H8" s="1"/>
      <c r="I8" s="1"/>
    </row>
    <row r="9" spans="1:25" customFormat="1" ht="13.9" customHeight="1" thickBot="1" x14ac:dyDescent="0.3">
      <c r="A9" s="1"/>
      <c r="B9" s="1"/>
      <c r="C9" s="1"/>
      <c r="D9" s="2"/>
      <c r="E9" s="45" t="s">
        <v>66</v>
      </c>
      <c r="F9" s="23" t="s">
        <v>9</v>
      </c>
      <c r="G9" s="46" t="s">
        <v>717</v>
      </c>
      <c r="H9" s="1"/>
      <c r="I9" s="1"/>
    </row>
    <row r="10" spans="1:25" customFormat="1" ht="12.95" customHeight="1" thickTop="1" thickBot="1" x14ac:dyDescent="0.3">
      <c r="A10" s="1"/>
    </row>
    <row r="11" spans="1:25" customFormat="1" ht="20.100000000000001" customHeight="1" thickTop="1" thickBot="1" x14ac:dyDescent="0.3">
      <c r="A11" s="1"/>
      <c r="B11" s="33"/>
      <c r="C11" s="34"/>
      <c r="D11" s="34"/>
      <c r="E11" s="34"/>
      <c r="F11" s="34"/>
      <c r="G11" s="34"/>
      <c r="H11" s="34"/>
      <c r="I11" s="34"/>
      <c r="J11" s="34"/>
      <c r="K11" s="34"/>
      <c r="L11" s="35" t="s">
        <v>11</v>
      </c>
    </row>
    <row r="12" spans="1:25" customFormat="1" ht="6" customHeight="1" thickTop="1" thickBot="1" x14ac:dyDescent="0.3">
      <c r="A12" s="1"/>
      <c r="B12" s="30"/>
      <c r="C12" s="31"/>
      <c r="D12" s="31"/>
      <c r="E12" s="31"/>
      <c r="F12" s="31"/>
      <c r="G12" s="31"/>
      <c r="H12" s="31"/>
      <c r="I12" s="31"/>
      <c r="J12" s="31"/>
      <c r="K12" s="31"/>
      <c r="L12" s="32"/>
    </row>
    <row r="13" spans="1:25" customFormat="1" ht="15" customHeight="1" thickBot="1" x14ac:dyDescent="0.3">
      <c r="A13" s="1"/>
      <c r="B13" s="36" t="s">
        <v>711</v>
      </c>
      <c r="C13" s="37">
        <f t="shared" ref="C13:F13" si="0">EOMONTH(D13,-3)</f>
        <v>42460</v>
      </c>
      <c r="D13" s="37">
        <f>EOMONTH(E13,-3)</f>
        <v>42551</v>
      </c>
      <c r="E13" s="37">
        <f t="shared" si="0"/>
        <v>42643</v>
      </c>
      <c r="F13" s="37">
        <f t="shared" si="0"/>
        <v>42735</v>
      </c>
      <c r="G13" s="37">
        <f t="shared" ref="G13:J13" si="1">EOMONTH(H13,-3)</f>
        <v>42825</v>
      </c>
      <c r="H13" s="37">
        <f t="shared" si="1"/>
        <v>42916</v>
      </c>
      <c r="I13" s="37">
        <f t="shared" si="1"/>
        <v>43008</v>
      </c>
      <c r="J13" s="37">
        <f t="shared" si="1"/>
        <v>43100</v>
      </c>
      <c r="K13" s="37">
        <f>EOMONTH(L13,-3)</f>
        <v>43190</v>
      </c>
      <c r="L13" s="38">
        <f>_xll.ECONOMATICA($F$6,"Fin Statm Date",,IF(F5="","LATEST",F5))</f>
        <v>43281</v>
      </c>
    </row>
    <row r="14" spans="1:25" customFormat="1" ht="6" customHeight="1" x14ac:dyDescent="0.25">
      <c r="A14" s="1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40"/>
    </row>
    <row r="15" spans="1:25" s="3" customFormat="1" ht="15" customHeight="1" thickBot="1" x14ac:dyDescent="0.3">
      <c r="A15" s="1"/>
      <c r="B15" s="4" t="s">
        <v>12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 s="3" customFormat="1" ht="15" customHeight="1" thickTop="1" x14ac:dyDescent="0.25">
      <c r="A16" s="1"/>
      <c r="B16" s="5" t="s">
        <v>13</v>
      </c>
      <c r="C16" s="19">
        <f>IFERROR(_xll.ECONOMATICA($F$6,"EPS",$F$8,C$13,,,$F$7,,,,,),"-")</f>
        <v>112.263710122905</v>
      </c>
      <c r="D16" s="19">
        <f>IFERROR(_xll.ECONOMATICA($F$6,"EPS",$F$8,D$13,,,$F$7,,,,,),"-")</f>
        <v>124.61272260942501</v>
      </c>
      <c r="E16" s="19">
        <f>IFERROR(_xll.ECONOMATICA($F$6,"EPS",$F$8,E$13,,,$F$7,,,,,),"-")</f>
        <v>147.47139324341001</v>
      </c>
      <c r="F16" s="19">
        <f>IFERROR(_xll.ECONOMATICA($F$6,"EPS",$F$8,F$13,,,$F$7,,,,,),"-")</f>
        <v>136.73790893703699</v>
      </c>
      <c r="G16" s="19">
        <f>IFERROR(_xll.ECONOMATICA($F$6,"EPS",$F$8,G$13,,,$F$7,,,,,),"-")</f>
        <v>122.091072511161</v>
      </c>
      <c r="H16" s="19">
        <f>IFERROR(_xll.ECONOMATICA($F$6,"EPS",$F$8,H$13,,,$F$7,,,,,),"-")</f>
        <v>99.608670803718297</v>
      </c>
      <c r="I16" s="19">
        <f>IFERROR(_xll.ECONOMATICA($F$6,"EPS",$F$8,I$13,,,$F$7,,,,,),"-")</f>
        <v>97.121672193054096</v>
      </c>
      <c r="J16" s="19">
        <f>IFERROR(_xll.ECONOMATICA($F$6,"EPS",$F$8,J$13,,,$F$7,,,,,),"-")</f>
        <v>153.70453399978601</v>
      </c>
      <c r="K16" s="19">
        <f>IFERROR(_xll.ECONOMATICA($F$6,"EPS",$F$8,K$13,,,$F$7,,,,,),"-")</f>
        <v>148.29682685760801</v>
      </c>
      <c r="L16" s="19">
        <f>IFERROR(_xll.ECONOMATICA($F$6,"EPS",$F$8,L$13,,,$F$7,,,,,),"-")</f>
        <v>141.318931847578</v>
      </c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 s="3" customFormat="1" ht="15" customHeight="1" x14ac:dyDescent="0.25">
      <c r="A17" s="1"/>
      <c r="B17" s="5" t="s">
        <v>14</v>
      </c>
      <c r="C17" s="19">
        <f>IFERROR(_xll.ECONOMATICA($F$6,"BVperShare",,C$13,,,$F$7,,,,,),"-")</f>
        <v>1406.7401994857901</v>
      </c>
      <c r="D17" s="19">
        <f>IFERROR(_xll.ECONOMATICA($F$6,"BVperShare",,D$13,,,$F$7,,,,,),"-")</f>
        <v>1405.0823845621201</v>
      </c>
      <c r="E17" s="19">
        <f>IFERROR(_xll.ECONOMATICA($F$6,"BVperShare",,E$13,,,$F$7,,,,,),"-")</f>
        <v>1391.17055320553</v>
      </c>
      <c r="F17" s="19">
        <f>IFERROR(_xll.ECONOMATICA($F$6,"BVperShare",,F$13,,,$F$7,,,,,),"-")</f>
        <v>1427.14669352397</v>
      </c>
      <c r="G17" s="19">
        <f>IFERROR(_xll.ECONOMATICA($F$6,"BVperShare",,G$13,,,$F$7,,,,,),"-")</f>
        <v>1470.4966653492299</v>
      </c>
      <c r="H17" s="19">
        <f>IFERROR(_xll.ECONOMATICA($F$6,"BVperShare",,H$13,,,$F$7,,,,,),"-")</f>
        <v>1401.51944777928</v>
      </c>
      <c r="I17" s="19">
        <f>IFERROR(_xll.ECONOMATICA($F$6,"BVperShare",,I$13,,,$F$7,,,,,),"-")</f>
        <v>1380.4239340685299</v>
      </c>
      <c r="J17" s="19">
        <f>IFERROR(_xll.ECONOMATICA($F$6,"BVperShare",,J$13,,,$F$7,,,,,),"-")</f>
        <v>1400.6180510632701</v>
      </c>
      <c r="K17" s="19">
        <f>IFERROR(_xll.ECONOMATICA($F$6,"BVperShare",,K$13,,,$F$7,,,,,),"-")</f>
        <v>1392.9951550662499</v>
      </c>
      <c r="L17" s="19">
        <f>IFERROR(_xll.ECONOMATICA($F$6,"BVperShare",,L$13,,,$F$7,,,,,),"-")</f>
        <v>1307.60870030709</v>
      </c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 s="3" customFormat="1" ht="15" customHeight="1" x14ac:dyDescent="0.25">
      <c r="A18" s="1"/>
      <c r="B18" s="5" t="s">
        <v>15</v>
      </c>
      <c r="C18" s="19">
        <f>IFERROR(_xll.ECONOMATICA($F$6,"Sales/Share",$F$8,C$13,,,$F$7,,,,,),"-")</f>
        <v>3825.94226887077</v>
      </c>
      <c r="D18" s="19">
        <f>IFERROR(_xll.ECONOMATICA($F$6,"Sales/Share",$F$8,D$13,,,$F$7,,,,,),"-")</f>
        <v>3787.0866727605498</v>
      </c>
      <c r="E18" s="19">
        <f>IFERROR(_xll.ECONOMATICA($F$6,"Sales/Share",$F$8,E$13,,,$F$7,,,,,),"-")</f>
        <v>3720.0637176260402</v>
      </c>
      <c r="F18" s="19">
        <f>IFERROR(_xll.ECONOMATICA($F$6,"Sales/Share",$F$8,F$13,,,$F$7,,,,,),"-")</f>
        <v>3643.83049543574</v>
      </c>
      <c r="G18" s="19">
        <f>IFERROR(_xll.ECONOMATICA($F$6,"Sales/Share",$F$8,G$13,,,$F$7,,,,,),"-")</f>
        <v>3647.0894788689902</v>
      </c>
      <c r="H18" s="19">
        <f>IFERROR(_xll.ECONOMATICA($F$6,"Sales/Share",$F$8,H$13,,,$F$7,,,,,),"-")</f>
        <v>3663.9484015181702</v>
      </c>
      <c r="I18" s="19">
        <f>IFERROR(_xll.ECONOMATICA($F$6,"Sales/Share",$F$8,I$13,,,$F$7,,,,,),"-")</f>
        <v>3657.9989348538202</v>
      </c>
      <c r="J18" s="19">
        <f>IFERROR(_xll.ECONOMATICA($F$6,"Sales/Share",$F$8,J$13,,,$F$7,,,,,),"-")</f>
        <v>3653.0171792730698</v>
      </c>
      <c r="K18" s="19">
        <f>IFERROR(_xll.ECONOMATICA($F$6,"Sales/Share",$F$8,K$13,,,$F$7,,,,,),"-")</f>
        <v>3617.6338842771902</v>
      </c>
      <c r="L18" s="19">
        <f>IFERROR(_xll.ECONOMATICA($F$6,"Sales/Share",$F$8,L$13,,,$F$7,,,,,),"-")</f>
        <v>3554.7406259588902</v>
      </c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 s="3" customFormat="1" ht="15" customHeight="1" x14ac:dyDescent="0.25">
      <c r="A19" s="1"/>
      <c r="B19" s="8" t="s">
        <v>16</v>
      </c>
      <c r="C19" s="20">
        <f>IFERROR(_xll.ECONOMATICA($F$6,"EBITDA/Share",$F$8,C$13,,,$F$7,,,,,),"-")</f>
        <v>324.60857581393799</v>
      </c>
      <c r="D19" s="20">
        <f>IFERROR(_xll.ECONOMATICA($F$6,"EBITDA/Share",$F$8,D$13,,,$F$7,,,,,),"-")</f>
        <v>372.07579630287398</v>
      </c>
      <c r="E19" s="20">
        <f>IFERROR(_xll.ECONOMATICA($F$6,"EBITDA/Share",$F$8,E$13,,,$F$7,,,,,),"-")</f>
        <v>378.98408690188103</v>
      </c>
      <c r="F19" s="20">
        <f>IFERROR(_xll.ECONOMATICA($F$6,"EBITDA/Share",$F$8,F$13,,,$F$7,,,,,),"-")</f>
        <v>367.30242230324097</v>
      </c>
      <c r="G19" s="20">
        <f>IFERROR(_xll.ECONOMATICA($F$6,"EBITDA/Share",$F$8,G$13,,,$F$7,,,,,),"-")</f>
        <v>356.608493350446</v>
      </c>
      <c r="H19" s="20">
        <f>IFERROR(_xll.ECONOMATICA($F$6,"EBITDA/Share",$F$8,H$13,,,$F$7,,,,,),"-")</f>
        <v>332.85932630579902</v>
      </c>
      <c r="I19" s="20">
        <f>IFERROR(_xll.ECONOMATICA($F$6,"EBITDA/Share",$F$8,I$13,,,$F$7,,,,,),"-")</f>
        <v>329.50591825554102</v>
      </c>
      <c r="J19" s="20">
        <f>IFERROR(_xll.ECONOMATICA($F$6,"EBITDA/Share",$F$8,J$13,,,$F$7,,,,,),"-")</f>
        <v>372.90542900562298</v>
      </c>
      <c r="K19" s="20">
        <f>IFERROR(_xll.ECONOMATICA($F$6,"EBITDA/Share",$F$8,K$13,,,$F$7,,,,,),"-")</f>
        <v>373.80863785557398</v>
      </c>
      <c r="L19" s="20">
        <f>IFERROR(_xll.ECONOMATICA($F$6,"EBITDA/Share",$F$8,L$13,,,$F$7,,,,,),"-")</f>
        <v>372.256901721936</v>
      </c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 customFormat="1" ht="8.1" customHeight="1" x14ac:dyDescent="0.25">
      <c r="A20" s="1"/>
    </row>
    <row r="21" spans="1:25" s="3" customFormat="1" ht="15" customHeight="1" thickBot="1" x14ac:dyDescent="0.3">
      <c r="A21" s="1"/>
      <c r="B21" s="4" t="s">
        <v>17</v>
      </c>
      <c r="C21" s="9"/>
      <c r="D21" s="9"/>
      <c r="E21" s="9"/>
      <c r="F21" s="9"/>
      <c r="G21" s="9"/>
      <c r="H21" s="9"/>
      <c r="I21" s="9"/>
      <c r="J21" s="9"/>
      <c r="K21" s="9"/>
      <c r="L21" s="10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 s="3" customFormat="1" ht="15" customHeight="1" thickTop="1" x14ac:dyDescent="0.25">
      <c r="A22" s="1"/>
      <c r="B22" s="5" t="s">
        <v>18</v>
      </c>
      <c r="C22" s="11">
        <f>IFERROR(_xll.ECONOMATICA($F$6,"TtNetDebt",,C$13,,,$F$7,$F$9,,,,),"-")</f>
        <v>2794424.0690000001</v>
      </c>
      <c r="D22" s="11">
        <f>IFERROR(_xll.ECONOMATICA($F$6,"TtNetDebt",,D$13,,,$F$7,$F$9,,,,),"-")</f>
        <v>2999992.6090000002</v>
      </c>
      <c r="E22" s="11">
        <f>IFERROR(_xll.ECONOMATICA($F$6,"TtNetDebt",,E$13,,,$F$7,$F$9,,,,),"-")</f>
        <v>3052671.0359999998</v>
      </c>
      <c r="F22" s="11">
        <f>IFERROR(_xll.ECONOMATICA($F$6,"TtNetDebt",,F$13,,,$F$7,$F$9,,,,),"-")</f>
        <v>2816427.057</v>
      </c>
      <c r="G22" s="11">
        <f>IFERROR(_xll.ECONOMATICA($F$6,"TtNetDebt",,G$13,,,$F$7,$F$9,,,,),"-")</f>
        <v>2961769.3119999999</v>
      </c>
      <c r="H22" s="11">
        <f>IFERROR(_xll.ECONOMATICA($F$6,"TtNetDebt",,H$13,,,$F$7,$F$9,,,,),"-")</f>
        <v>3137809.8169999998</v>
      </c>
      <c r="I22" s="11">
        <f>IFERROR(_xll.ECONOMATICA($F$6,"TtNetDebt",,I$13,,,$F$7,$F$9,,,,),"-")</f>
        <v>3181459.8489999999</v>
      </c>
      <c r="J22" s="11">
        <f>IFERROR(_xll.ECONOMATICA($F$6,"TtNetDebt",,J$13,,,$F$7,$F$9,,,,),"-")</f>
        <v>2884837.7969999998</v>
      </c>
      <c r="K22" s="11">
        <f>IFERROR(_xll.ECONOMATICA($F$6,"TtNetDebt",,K$13,,,$F$7,$F$9,,,,),"-")</f>
        <v>2902733.7549999999</v>
      </c>
      <c r="L22" s="11">
        <f>IFERROR(_xll.ECONOMATICA($F$6,"TtNetDebt",,L$13,,,$F$7,$F$9,,,,),"-")</f>
        <v>3086390.9369999999</v>
      </c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 s="3" customFormat="1" ht="15" customHeight="1" x14ac:dyDescent="0.25">
      <c r="A23" s="1"/>
      <c r="B23" s="5" t="s">
        <v>19</v>
      </c>
      <c r="C23" s="11">
        <f>IFERROR(_xll.ECONOMATICA($F$6,"TtDebtGr",,C$13,,,$F$7,$F$9,,,,),"-")</f>
        <v>3142592.111</v>
      </c>
      <c r="D23" s="11">
        <f>IFERROR(_xll.ECONOMATICA($F$6,"TtDebtGr",,D$13,,,$F$7,$F$9,,,,),"-")</f>
        <v>3262902.7080000001</v>
      </c>
      <c r="E23" s="11">
        <f>IFERROR(_xll.ECONOMATICA($F$6,"TtDebtGr",,E$13,,,$F$7,$F$9,,,,),"-")</f>
        <v>3334335.659</v>
      </c>
      <c r="F23" s="11">
        <f>IFERROR(_xll.ECONOMATICA($F$6,"TtDebtGr",,F$13,,,$F$7,$F$9,,,,),"-")</f>
        <v>3311634.682</v>
      </c>
      <c r="G23" s="11">
        <f>IFERROR(_xll.ECONOMATICA($F$6,"TtDebtGr",,G$13,,,$F$7,$F$9,,,,),"-")</f>
        <v>3308222.7790000001</v>
      </c>
      <c r="H23" s="11">
        <f>IFERROR(_xll.ECONOMATICA($F$6,"TtDebtGr",,H$13,,,$F$7,$F$9,,,,),"-")</f>
        <v>3369118.1269999999</v>
      </c>
      <c r="I23" s="11">
        <f>IFERROR(_xll.ECONOMATICA($F$6,"TtDebtGr",,I$13,,,$F$7,$F$9,,,,),"-")</f>
        <v>3390410.7579999999</v>
      </c>
      <c r="J23" s="11">
        <f>IFERROR(_xll.ECONOMATICA($F$6,"TtDebtGr",,J$13,,,$F$7,$F$9,,,,),"-")</f>
        <v>3267020.781</v>
      </c>
      <c r="K23" s="11">
        <f>IFERROR(_xll.ECONOMATICA($F$6,"TtDebtGr",,K$13,,,$F$7,$F$9,,,,),"-")</f>
        <v>3198604.0729999999</v>
      </c>
      <c r="L23" s="11">
        <f>IFERROR(_xll.ECONOMATICA($F$6,"TtDebtGr",,L$13,,,$F$7,$F$9,,,,),"-")</f>
        <v>3387841.977</v>
      </c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1:25" s="3" customFormat="1" ht="15" customHeight="1" x14ac:dyDescent="0.25">
      <c r="A24" s="1"/>
      <c r="B24" s="5" t="s">
        <v>20</v>
      </c>
      <c r="C24" s="12">
        <f>IFERROR(_xll.ECONOMATICA($F$6,"DebtGr/Assets",,C$13,,,,"Decimal",,,,),"-")</f>
        <v>0.32052318421425302</v>
      </c>
      <c r="D24" s="12">
        <f>IFERROR(_xll.ECONOMATICA($F$6,"DebtGr/Assets",,D$13,,,,"Decimal",,,,),"-")</f>
        <v>0.33020282832905701</v>
      </c>
      <c r="E24" s="12">
        <f>IFERROR(_xll.ECONOMATICA($F$6,"DebtGr/Assets",,E$13,,,,"Decimal",,,,),"-")</f>
        <v>0.33349599695124199</v>
      </c>
      <c r="F24" s="12">
        <f>IFERROR(_xll.ECONOMATICA($F$6,"DebtGr/Assets",,F$13,,,,"Decimal",,,,),"-")</f>
        <v>0.31694052482373097</v>
      </c>
      <c r="G24" s="12">
        <f>IFERROR(_xll.ECONOMATICA($F$6,"DebtGr/Assets",,G$13,,,,"Decimal",,,,),"-")</f>
        <v>0.31690736105170803</v>
      </c>
      <c r="H24" s="12">
        <f>IFERROR(_xll.ECONOMATICA($F$6,"DebtGr/Assets",,H$13,,,,"Decimal",,,,),"-")</f>
        <v>0.331776535536628</v>
      </c>
      <c r="I24" s="12">
        <f>IFERROR(_xll.ECONOMATICA($F$6,"DebtGr/Assets",,I$13,,,,"Decimal",,,,),"-")</f>
        <v>0.34559125221276199</v>
      </c>
      <c r="J24" s="12">
        <f>IFERROR(_xll.ECONOMATICA($F$6,"DebtGr/Assets",,J$13,,,,"Decimal",,,,),"-")</f>
        <v>0.32589674091082999</v>
      </c>
      <c r="K24" s="12">
        <f>IFERROR(_xll.ECONOMATICA($F$6,"DebtGr/Assets",,K$13,,,,"Decimal",,,,),"-")</f>
        <v>0.32583924413542298</v>
      </c>
      <c r="L24" s="12">
        <f>IFERROR(_xll.ECONOMATICA($F$6,"DebtGr/Assets",,L$13,,,,"Decimal",,,,),"-")</f>
        <v>0.35190665954432898</v>
      </c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 s="3" customFormat="1" ht="15" customHeight="1" x14ac:dyDescent="0.25">
      <c r="A25" s="1"/>
      <c r="B25" s="5" t="s">
        <v>21</v>
      </c>
      <c r="C25" s="13">
        <f>IFERROR(_xll.ECONOMATICA($F$6,"DebtGr/StkEq",,C$13,,,,"DECIMAL",,,,),"-")</f>
        <v>0.78971739191561896</v>
      </c>
      <c r="D25" s="13">
        <f>IFERROR(_xll.ECONOMATICA($F$6,"DebtGr/StkEq",,D$13,,,,"DECIMAL",,,,),"-")</f>
        <v>0.81693302313215099</v>
      </c>
      <c r="E25" s="13">
        <f>IFERROR(_xll.ECONOMATICA($F$6,"DebtGr/StkEq",,E$13,,,,"DECIMAL",,,,),"-")</f>
        <v>0.84316779924673002</v>
      </c>
      <c r="F25" s="13">
        <f>IFERROR(_xll.ECONOMATICA($F$6,"DebtGr/StkEq",,F$13,,,,"DECIMAL",,,,),"-")</f>
        <v>0.81086991470190695</v>
      </c>
      <c r="G25" s="13">
        <f>IFERROR(_xll.ECONOMATICA($F$6,"DebtGr/StkEq",,G$13,,,,"DECIMAL",,,,),"-")</f>
        <v>0.78598232405609503</v>
      </c>
      <c r="H25" s="13">
        <f>IFERROR(_xll.ECONOMATICA($F$6,"DebtGr/StkEq",,H$13,,,,"DECIMAL",,,,),"-")</f>
        <v>0.83968312739976703</v>
      </c>
      <c r="I25" s="13">
        <f>IFERROR(_xll.ECONOMATICA($F$6,"DebtGr/StkEq",,I$13,,,,"DECIMAL",,,,),"-")</f>
        <v>0.85785601601004602</v>
      </c>
      <c r="J25" s="13">
        <f>IFERROR(_xll.ECONOMATICA($F$6,"DebtGr/StkEq",,J$13,,,,"DECIMAL",,,,),"-")</f>
        <v>0.81491726162144895</v>
      </c>
      <c r="K25" s="13">
        <f>IFERROR(_xll.ECONOMATICA($F$6,"DebtGr/StkEq",,K$13,,,,"DECIMAL",,,,),"-")</f>
        <v>0.80206747893011199</v>
      </c>
      <c r="L25" s="13">
        <f>IFERROR(_xll.ECONOMATICA($F$6,"DebtGr/StkEq",,L$13,,,,"DECIMAL",,,,),"-")</f>
        <v>0.90490510131581703</v>
      </c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 s="3" customFormat="1" ht="15" customHeight="1" x14ac:dyDescent="0.25">
      <c r="A26" s="1"/>
      <c r="B26" s="5" t="s">
        <v>22</v>
      </c>
      <c r="C26" s="13">
        <f>IFERROR(_xll.ECONOMATICA($F$6,"NetDebt/StckhEq",,C$13,,,,"DECIMAL",,,,),"-")</f>
        <v>0.70222453622031</v>
      </c>
      <c r="D26" s="13">
        <f>IFERROR(_xll.ECONOMATICA($F$6,"NetDebt/StckhEq",,D$13,,,,"DECIMAL",,,,),"-")</f>
        <v>0.75110821583308296</v>
      </c>
      <c r="E26" s="13">
        <f>IFERROR(_xll.ECONOMATICA($F$6,"NetDebt/StckhEq",,E$13,,,,"DECIMAL",,,,),"-")</f>
        <v>0.77194205457461096</v>
      </c>
      <c r="F26" s="13">
        <f>IFERROR(_xll.ECONOMATICA($F$6,"NetDebt/StckhEq",,F$13,,,,"DECIMAL",,,,),"-")</f>
        <v>0.68961591080413198</v>
      </c>
      <c r="G26" s="13">
        <f>IFERROR(_xll.ECONOMATICA($F$6,"NetDebt/StckhEq",,G$13,,,,"DECIMAL",,,,),"-")</f>
        <v>0.70367036402109095</v>
      </c>
      <c r="H26" s="13">
        <f>IFERROR(_xll.ECONOMATICA($F$6,"NetDebt/StckhEq",,H$13,,,,"DECIMAL",,,,),"-")</f>
        <v>0.78203430720022904</v>
      </c>
      <c r="I26" s="13">
        <f>IFERROR(_xll.ECONOMATICA($F$6,"NetDebt/StckhEq",,I$13,,,,"DECIMAL",,,,),"-")</f>
        <v>0.804986376567977</v>
      </c>
      <c r="J26" s="13">
        <f>IFERROR(_xll.ECONOMATICA($F$6,"NetDebt/StckhEq",,J$13,,,,"DECIMAL",,,,),"-")</f>
        <v>0.71958652097498998</v>
      </c>
      <c r="K26" s="13">
        <f>IFERROR(_xll.ECONOMATICA($F$6,"NetDebt/StckhEq",,K$13,,,,"DECIMAL",,,,),"-")</f>
        <v>0.72787637723842602</v>
      </c>
      <c r="L26" s="13">
        <f>IFERROR(_xll.ECONOMATICA($F$6,"NetDebt/StckhEq",,L$13,,,,"DECIMAL",,,,),"-")</f>
        <v>0.82438641545479197</v>
      </c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 s="3" customFormat="1" ht="15" customHeight="1" x14ac:dyDescent="0.25">
      <c r="A27" s="1"/>
      <c r="B27" s="5" t="s">
        <v>23</v>
      </c>
      <c r="C27" s="13">
        <f>IFERROR(_xll.ECONOMATICA($F$6,"Cap Str (Stk Eq)",,C$13,,,,"DECIMAL",,,,),"-")</f>
        <v>0.44125929097062899</v>
      </c>
      <c r="D27" s="13">
        <f>IFERROR(_xll.ECONOMATICA($F$6,"Cap Str (Stk Eq)",,D$13,,,,"DECIMAL",,,,),"-")</f>
        <v>0.449628943385323</v>
      </c>
      <c r="E27" s="13">
        <f>IFERROR(_xll.ECONOMATICA($F$6,"Cap Str (Stk Eq)",,E$13,,,,"DECIMAL",,,,),"-")</f>
        <v>0.457462237742147</v>
      </c>
      <c r="F27" s="13">
        <f>IFERROR(_xll.ECONOMATICA($F$6,"Cap Str (Stk Eq)",,F$13,,,,"DECIMAL",,,,),"-")</f>
        <v>0.44770606614532898</v>
      </c>
      <c r="G27" s="13">
        <f>IFERROR(_xll.ECONOMATICA($F$6,"Cap Str (Stk Eq)",,G$13,,,,"DECIMAL",,,,),"-")</f>
        <v>0.44006522062176401</v>
      </c>
      <c r="H27" s="13">
        <f>IFERROR(_xll.ECONOMATICA($F$6,"Cap Str (Stk Eq)",,H$13,,,,"DECIMAL",,,,),"-")</f>
        <v>0.45645572531560902</v>
      </c>
      <c r="I27" s="13">
        <f>IFERROR(_xll.ECONOMATICA($F$6,"Cap Str (Stk Eq)",,I$13,,,,"DECIMAL",,,,),"-")</f>
        <v>0.46178151014551999</v>
      </c>
      <c r="J27" s="13">
        <f>IFERROR(_xll.ECONOMATICA($F$6,"Cap Str (Stk Eq)",,J$13,,,,"DECIMAL",,,,),"-")</f>
        <v>0.44894101381592899</v>
      </c>
      <c r="K27" s="13">
        <f>IFERROR(_xll.ECONOMATICA($F$6,"Cap Str (Stk Eq)",,K$13,,,,"DECIMAL",,,,),"-")</f>
        <v>0.44505850010842601</v>
      </c>
      <c r="L27" s="13">
        <f>IFERROR(_xll.ECONOMATICA($F$6,"Cap Str (Stk Eq)",,L$13,,,,"DECIMAL",,,,),"-")</f>
        <v>0.47504022533248602</v>
      </c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 s="3" customFormat="1" ht="15" customHeight="1" x14ac:dyDescent="0.25">
      <c r="A28" s="1"/>
      <c r="B28" s="5" t="s">
        <v>24</v>
      </c>
      <c r="C28" s="13">
        <f>IFERROR(_xll.ECONOMATICA($F$6,"EBIT/DebtGr",$F$8,C$13,,,,"DECIMAL",,,,),"-")</f>
        <v>0.22336743115447499</v>
      </c>
      <c r="D28" s="13">
        <f>IFERROR(_xll.ECONOMATICA($F$6,"EBIT/DebtGr",$F$8,D$13,,,,"DECIMAL",,,,),"-")</f>
        <v>0.25580138842458799</v>
      </c>
      <c r="E28" s="13">
        <f>IFERROR(_xll.ECONOMATICA($F$6,"EBIT/DebtGr",$F$8,E$13,,,,"DECIMAL",,,,),"-")</f>
        <v>0.25665041061176502</v>
      </c>
      <c r="F28" s="13">
        <f>IFERROR(_xll.ECONOMATICA($F$6,"EBIT/DebtGr",$F$8,F$13,,,,"DECIMAL",,,,),"-")</f>
        <v>0.24575939714122799</v>
      </c>
      <c r="G28" s="13">
        <f>IFERROR(_xll.ECONOMATICA($F$6,"EBIT/DebtGr",$F$8,G$13,,,,"DECIMAL",,,,),"-")</f>
        <v>0.23507904967496901</v>
      </c>
      <c r="H28" s="13">
        <f>IFERROR(_xll.ECONOMATICA($F$6,"EBIT/DebtGr",$F$8,H$13,,,,"DECIMAL",,,,),"-")</f>
        <v>0.21020057840214601</v>
      </c>
      <c r="I28" s="13">
        <f>IFERROR(_xll.ECONOMATICA($F$6,"EBIT/DebtGr",$F$8,I$13,,,,"DECIMAL",,,,),"-")</f>
        <v>0.205418468354328</v>
      </c>
      <c r="J28" s="13">
        <f>IFERROR(_xll.ECONOMATICA($F$6,"EBIT/DebtGr",$F$8,J$13,,,,"DECIMAL",,,,),"-")</f>
        <v>0.25264930416131398</v>
      </c>
      <c r="K28" s="13">
        <f>IFERROR(_xll.ECONOMATICA($F$6,"EBIT/DebtGr",$F$8,K$13,,,,"DECIMAL",,,,),"-")</f>
        <v>0.26083389627456199</v>
      </c>
      <c r="L28" s="13">
        <f>IFERROR(_xll.ECONOMATICA($F$6,"EBIT/DebtGr",$F$8,L$13,,,,"DECIMAL",,,,),"-")</f>
        <v>0.246524264021136</v>
      </c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1:25" s="3" customFormat="1" ht="15" customHeight="1" x14ac:dyDescent="0.25">
      <c r="A29" s="1"/>
      <c r="B29" s="5" t="s">
        <v>25</v>
      </c>
      <c r="C29" s="13">
        <f>IFERROR(_xll.ECONOMATICA($F$6,"EBIT/Net Debt",$F$8,C$13,,,,"DECIMAL",,,,),"-")</f>
        <v>0.25119763846392701</v>
      </c>
      <c r="D29" s="13">
        <f>IFERROR(_xll.ECONOMATICA($F$6,"EBIT/Net Debt",$F$8,D$13,,,,"DECIMAL",,,,),"-")</f>
        <v>0.27821903310541501</v>
      </c>
      <c r="E29" s="13">
        <f>IFERROR(_xll.ECONOMATICA($F$6,"EBIT/Net Debt",$F$8,E$13,,,,"DECIMAL",,,,),"-")</f>
        <v>0.28033109559066399</v>
      </c>
      <c r="F29" s="13">
        <f>IFERROR(_xll.ECONOMATICA($F$6,"EBIT/Net Debt",$F$8,F$13,,,,"DECIMAL",,,,),"-")</f>
        <v>0.28897085794451399</v>
      </c>
      <c r="G29" s="13">
        <f>IFERROR(_xll.ECONOMATICA($F$6,"EBIT/Net Debt",$F$8,G$13,,,,"DECIMAL",,,,),"-")</f>
        <v>0.26257746133342202</v>
      </c>
      <c r="H29" s="13">
        <f>IFERROR(_xll.ECONOMATICA($F$6,"EBIT/Net Debt",$F$8,H$13,,,,"DECIMAL",,,,),"-")</f>
        <v>0.22569582616619299</v>
      </c>
      <c r="I29" s="13">
        <f>IFERROR(_xll.ECONOMATICA($F$6,"EBIT/Net Debt",$F$8,I$13,,,,"DECIMAL",,,,),"-")</f>
        <v>0.218909877243568</v>
      </c>
      <c r="J29" s="13">
        <f>IFERROR(_xll.ECONOMATICA($F$6,"EBIT/Net Debt",$F$8,J$13,,,,"DECIMAL",,,,),"-")</f>
        <v>0.28612025530805102</v>
      </c>
      <c r="K29" s="13">
        <f>IFERROR(_xll.ECONOMATICA($F$6,"EBIT/Net Debt",$F$8,K$13,,,,"DECIMAL",,,,),"-")</f>
        <v>0.28742021605052298</v>
      </c>
      <c r="L29" s="13">
        <f>IFERROR(_xll.ECONOMATICA($F$6,"EBIT/Net Debt",$F$8,L$13,,,,"DECIMAL",,,,),"-")</f>
        <v>0.27060254745680101</v>
      </c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 s="3" customFormat="1" ht="15" customHeight="1" x14ac:dyDescent="0.25">
      <c r="A30" s="1"/>
      <c r="B30" s="5" t="s">
        <v>26</v>
      </c>
      <c r="C30" s="14">
        <f>IFERROR(_xll.ECONOMATICA($F$6,"EBIT/GrossIntExp",$F$8,C$13,,,,,,,,),"-")</f>
        <v>2.5847141398626299</v>
      </c>
      <c r="D30" s="14">
        <f>IFERROR(_xll.ECONOMATICA($F$6,"EBIT/GrossIntExp",$F$8,D$13,,,,,,,,),"-")</f>
        <v>3.0623768174955299</v>
      </c>
      <c r="E30" s="14">
        <f>IFERROR(_xll.ECONOMATICA($F$6,"EBIT/GrossIntExp",$F$8,E$13,,,,,,,,),"-")</f>
        <v>3.0043045431666502</v>
      </c>
      <c r="F30" s="14">
        <f>IFERROR(_xll.ECONOMATICA($F$6,"EBIT/GrossIntExp",$F$8,F$13,,,,,,,,),"-")</f>
        <v>2.8706697384150202</v>
      </c>
      <c r="G30" s="14">
        <f>IFERROR(_xll.ECONOMATICA($F$6,"EBIT/GrossIntExp",$F$8,G$13,,,,,,,,),"-")</f>
        <v>2.7695164093493099</v>
      </c>
      <c r="H30" s="14">
        <f>IFERROR(_xll.ECONOMATICA($F$6,"EBIT/GrossIntExp",$F$8,H$13,,,,,,,,),"-")</f>
        <v>2.5072101092664498</v>
      </c>
      <c r="I30" s="14">
        <f>IFERROR(_xll.ECONOMATICA($F$6,"EBIT/GrossIntExp",$F$8,I$13,,,,,,,,),"-")</f>
        <v>2.2517113781832401</v>
      </c>
      <c r="J30" s="14">
        <f>IFERROR(_xll.ECONOMATICA($F$6,"EBIT/GrossIntExp",$F$8,J$13,,,,,,,,),"-")</f>
        <v>2.77754028738855</v>
      </c>
      <c r="K30" s="14">
        <f>IFERROR(_xll.ECONOMATICA($F$6,"EBIT/GrossIntExp",$F$8,K$13,,,,,,,,),"-")</f>
        <v>2.8264892026491002</v>
      </c>
      <c r="L30" s="14">
        <f>IFERROR(_xll.ECONOMATICA($F$6,"EBIT/GrossIntExp",$F$8,L$13,,,,,,,,),"-")</f>
        <v>2.8463278229391999</v>
      </c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1:25" s="3" customFormat="1" ht="15" customHeight="1" x14ac:dyDescent="0.25">
      <c r="A31" s="1"/>
      <c r="B31" s="5" t="s">
        <v>27</v>
      </c>
      <c r="C31" s="14">
        <f>IFERROR(_xll.ECONOMATICA($F$6,"EBIT/NetIntExp",$F$8,C$13,,,,,,,,),"-")</f>
        <v>2.7389050098899999</v>
      </c>
      <c r="D31" s="14">
        <f>IFERROR(_xll.ECONOMATICA($F$6,"EBIT/NetIntExp",$F$8,D$13,,,,,,,,),"-")</f>
        <v>3.22529260142255</v>
      </c>
      <c r="E31" s="14">
        <f>IFERROR(_xll.ECONOMATICA($F$6,"EBIT/NetIntExp",$F$8,E$13,,,,,,,,),"-")</f>
        <v>3.1327833864816101</v>
      </c>
      <c r="F31" s="14">
        <f>IFERROR(_xll.ECONOMATICA($F$6,"EBIT/NetIntExp",$F$8,F$13,,,,,,,,),"-")</f>
        <v>3.02585630890826</v>
      </c>
      <c r="G31" s="14">
        <f>IFERROR(_xll.ECONOMATICA($F$6,"EBIT/NetIntExp",$F$8,G$13,,,,,,,,),"-")</f>
        <v>2.9229818136009298</v>
      </c>
      <c r="H31" s="14">
        <f>IFERROR(_xll.ECONOMATICA($F$6,"EBIT/NetIntExp",$F$8,H$13,,,,,,,,),"-")</f>
        <v>2.6520491018018202</v>
      </c>
      <c r="I31" s="14">
        <f>IFERROR(_xll.ECONOMATICA($F$6,"EBIT/NetIntExp",$F$8,I$13,,,,,,,,),"-")</f>
        <v>2.3799681802229302</v>
      </c>
      <c r="J31" s="14">
        <f>IFERROR(_xll.ECONOMATICA($F$6,"EBIT/NetIntExp",$F$8,J$13,,,,,,,,),"-")</f>
        <v>2.9241667448877702</v>
      </c>
      <c r="K31" s="14">
        <f>IFERROR(_xll.ECONOMATICA($F$6,"EBIT/NetIntExp",$F$8,K$13,,,,,,,,),"-")</f>
        <v>2.97435690305065</v>
      </c>
      <c r="L31" s="14">
        <f>IFERROR(_xll.ECONOMATICA($F$6,"EBIT/NetIntExp",$F$8,L$13,,,,,,,,),"-")</f>
        <v>2.9984457494501799</v>
      </c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 s="3" customFormat="1" ht="15" customHeight="1" x14ac:dyDescent="0.25">
      <c r="A32" s="1"/>
      <c r="B32" s="5" t="s">
        <v>28</v>
      </c>
      <c r="C32" s="14">
        <f>IFERROR(_xll.ECONOMATICA($F$6,"GrDebt/Ebitda",$F$8,C$13,,,,,,,,),"-")</f>
        <v>3.4224527197184198</v>
      </c>
      <c r="D32" s="14">
        <f>IFERROR(_xll.ECONOMATICA($F$6,"GrDebt/Ebitda",$F$8,D$13,,,,,,,,),"-")</f>
        <v>3.1001045993943999</v>
      </c>
      <c r="E32" s="14">
        <f>IFERROR(_xll.ECONOMATICA($F$6,"GrDebt/Ebitda",$F$8,E$13,,,,,,,,),"-")</f>
        <v>3.1064177860389499</v>
      </c>
      <c r="F32" s="14">
        <f>IFERROR(_xll.ECONOMATICA($F$6,"GrDebt/Ebitda",$F$8,F$13,,,,,,,,),"-")</f>
        <v>3.1794376026264199</v>
      </c>
      <c r="G32" s="14">
        <f>IFERROR(_xll.ECONOMATICA($F$6,"GrDebt/Ebitda",$F$8,G$13,,,,,,,,),"-")</f>
        <v>3.2617960119860099</v>
      </c>
      <c r="H32" s="14">
        <f>IFERROR(_xll.ECONOMATICA($F$6,"GrDebt/Ebitda",$F$8,H$13,,,,,,,,),"-")</f>
        <v>3.5483759109447401</v>
      </c>
      <c r="I32" s="14">
        <f>IFERROR(_xll.ECONOMATICA($F$6,"GrDebt/Ebitda",$F$8,I$13,,,,,,,,),"-")</f>
        <v>3.6007682169583899</v>
      </c>
      <c r="J32" s="14">
        <f>IFERROR(_xll.ECONOMATICA($F$6,"GrDebt/Ebitda",$F$8,J$13,,,,,,,,),"-")</f>
        <v>3.0605418944142002</v>
      </c>
      <c r="K32" s="14">
        <f>IFERROR(_xll.ECONOMATICA($F$6,"GrDebt/Ebitda",$F$8,K$13,,,,,,,,),"-")</f>
        <v>2.98905651695895</v>
      </c>
      <c r="L32" s="14">
        <f>IFERROR(_xll.ECONOMATICA($F$6,"GrDebt/Ebitda",$F$8,L$13,,,,,,,,),"-")</f>
        <v>3.1789299397823898</v>
      </c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 s="3" customFormat="1" ht="15" customHeight="1" x14ac:dyDescent="0.25">
      <c r="A33" s="1"/>
      <c r="B33" s="5" t="s">
        <v>29</v>
      </c>
      <c r="C33" s="14">
        <f>IFERROR(_xll.ECONOMATICA($F$6,"NetDebt/Ebitda",$F$8,C$13,,,,,,,,),"-")</f>
        <v>3.0432788975413101</v>
      </c>
      <c r="D33" s="14">
        <f>IFERROR(_xll.ECONOMATICA($F$6,"NetDebt/Ebitda",$F$8,D$13,,,,,,,,),"-")</f>
        <v>2.85031204347615</v>
      </c>
      <c r="E33" s="14">
        <f>IFERROR(_xll.ECONOMATICA($F$6,"NetDebt/Ebitda",$F$8,E$13,,,,,,,,),"-")</f>
        <v>2.8440062941954198</v>
      </c>
      <c r="F33" s="14">
        <f>IFERROR(_xll.ECONOMATICA($F$6,"NetDebt/Ebitda",$F$8,F$13,,,,,,,,),"-")</f>
        <v>2.7039981610141699</v>
      </c>
      <c r="G33" s="14">
        <f>IFERROR(_xll.ECONOMATICA($F$6,"NetDebt/Ebitda",$F$8,G$13,,,,,,,,),"-")</f>
        <v>2.9202045858692101</v>
      </c>
      <c r="H33" s="14">
        <f>IFERROR(_xll.ECONOMATICA($F$6,"NetDebt/Ebitda",$F$8,H$13,,,,,,,,),"-")</f>
        <v>3.3047605777137501</v>
      </c>
      <c r="I33" s="14">
        <f>IFERROR(_xll.ECONOMATICA($F$6,"NetDebt/Ebitda",$F$8,I$13,,,,,,,,),"-")</f>
        <v>3.37885298434048</v>
      </c>
      <c r="J33" s="14">
        <f>IFERROR(_xll.ECONOMATICA($F$6,"NetDebt/Ebitda",$F$8,J$13,,,,,,,,),"-")</f>
        <v>2.7025132462149499</v>
      </c>
      <c r="K33" s="14">
        <f>IFERROR(_xll.ECONOMATICA($F$6,"NetDebt/Ebitda",$F$8,K$13,,,,,,,,),"-")</f>
        <v>2.7125693112866398</v>
      </c>
      <c r="L33" s="14">
        <f>IFERROR(_xll.ECONOMATICA($F$6,"NetDebt/Ebitda",$F$8,L$13,,,,,,,,),"-")</f>
        <v>2.8960679459378298</v>
      </c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1:25" s="3" customFormat="1" ht="15" customHeight="1" x14ac:dyDescent="0.25">
      <c r="A34" s="1"/>
      <c r="B34" s="5" t="s">
        <v>30</v>
      </c>
      <c r="C34" s="13">
        <f>IFERROR(_xll.ECONOMATICA($F$6,"DebtST/DebtTt",,C$13,,,,"DECIMAL",,,,),"-")</f>
        <v>0.10389573844382501</v>
      </c>
      <c r="D34" s="13">
        <f>IFERROR(_xll.ECONOMATICA($F$6,"DebtST/DebtTt",,D$13,,,,"DECIMAL",,,,),"-")</f>
        <v>0.14499086100244299</v>
      </c>
      <c r="E34" s="13">
        <f>IFERROR(_xll.ECONOMATICA($F$6,"DebtST/DebtTt",,E$13,,,,"DECIMAL",,,,),"-")</f>
        <v>0.17592112642189001</v>
      </c>
      <c r="F34" s="13">
        <f>IFERROR(_xll.ECONOMATICA($F$6,"DebtST/DebtTt",,F$13,,,,"DECIMAL",,,,),"-")</f>
        <v>0.12320471766332</v>
      </c>
      <c r="G34" s="13">
        <f>IFERROR(_xll.ECONOMATICA($F$6,"DebtST/DebtTt",,G$13,,,,"DECIMAL",,,,),"-")</f>
        <v>0.12740558062636401</v>
      </c>
      <c r="H34" s="13">
        <f>IFERROR(_xll.ECONOMATICA($F$6,"DebtST/DebtTt",,H$13,,,,"DECIMAL",,,,),"-")</f>
        <v>0.17975942343677201</v>
      </c>
      <c r="I34" s="13">
        <f>IFERROR(_xll.ECONOMATICA($F$6,"DebtST/DebtTt",,I$13,,,,"DECIMAL",,,,),"-")</f>
        <v>0.167692492910719</v>
      </c>
      <c r="J34" s="13">
        <f>IFERROR(_xll.ECONOMATICA($F$6,"DebtST/DebtTt",,J$13,,,,"DECIMAL",,,,),"-")</f>
        <v>0.15970214821849399</v>
      </c>
      <c r="K34" s="13">
        <f>IFERROR(_xll.ECONOMATICA($F$6,"DebtST/DebtTt",,K$13,,,,"DECIMAL",,,,),"-")</f>
        <v>0.17409684233862199</v>
      </c>
      <c r="L34" s="13">
        <f>IFERROR(_xll.ECONOMATICA($F$6,"DebtST/DebtTt",,L$13,,,,"DECIMAL",,,,),"-")</f>
        <v>0.117566124306904</v>
      </c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 s="3" customFormat="1" ht="15" customHeight="1" x14ac:dyDescent="0.25">
      <c r="A35" s="1"/>
      <c r="B35" s="5" t="s">
        <v>31</v>
      </c>
      <c r="C35" s="13">
        <f>IFERROR(_xll.ECONOMATICA($F$6,"Liab/Asset",,C$13,,,,"DECIMAL",,,,),"-")</f>
        <v>0.59412925751006695</v>
      </c>
      <c r="D35" s="13">
        <f>IFERROR(_xll.ECONOMATICA($F$6,"Liab/Asset",,D$13,,,,"DECIMAL",,,,),"-")</f>
        <v>0.59580183567129996</v>
      </c>
      <c r="E35" s="13">
        <f>IFERROR(_xll.ECONOMATICA($F$6,"Liab/Asset",,E$13,,,,"DECIMAL",,,,),"-")</f>
        <v>0.60447256495244805</v>
      </c>
      <c r="F35" s="13">
        <f>IFERROR(_xll.ECONOMATICA($F$6,"Liab/Asset",,F$13,,,,"DECIMAL",,,,),"-")</f>
        <v>0.60913517806446205</v>
      </c>
      <c r="G35" s="13">
        <f>IFERROR(_xll.ECONOMATICA($F$6,"Liab/Asset",,G$13,,,,"DECIMAL",,,,),"-")</f>
        <v>0.59680090588342904</v>
      </c>
      <c r="H35" s="13">
        <f>IFERROR(_xll.ECONOMATICA($F$6,"Liab/Asset",,H$13,,,,"DECIMAL",,,,),"-")</f>
        <v>0.60487888262723599</v>
      </c>
      <c r="I35" s="13">
        <f>IFERROR(_xll.ECONOMATICA($F$6,"Liab/Asset",,I$13,,,,"DECIMAL",,,,),"-")</f>
        <v>0.59714538831380204</v>
      </c>
      <c r="J35" s="13">
        <f>IFERROR(_xll.ECONOMATICA($F$6,"Liab/Asset",,J$13,,,,"DECIMAL",,,,),"-")</f>
        <v>0.60008609921613199</v>
      </c>
      <c r="K35" s="13">
        <f>IFERROR(_xll.ECONOMATICA($F$6,"Liab/Asset",,K$13,,,,"DECIMAL",,,,),"-")</f>
        <v>0.59375083431834397</v>
      </c>
      <c r="L35" s="13">
        <f>IFERROR(_xll.ECONOMATICA($F$6,"Liab/Asset",,L$13,,,,"DECIMAL",,,,),"-")</f>
        <v>0.61111208343005297</v>
      </c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1:25" s="3" customFormat="1" ht="15" customHeight="1" x14ac:dyDescent="0.25">
      <c r="A36" s="1"/>
      <c r="B36" s="5" t="s">
        <v>32</v>
      </c>
      <c r="C36" s="13">
        <f>IFERROR(_xll.ECONOMATICA($F$6,"Liab/StkhEq",,C$13,,,,"DECIMAL",,,,),"-")</f>
        <v>1.46383859517518</v>
      </c>
      <c r="D36" s="13">
        <f>IFERROR(_xll.ECONOMATICA($F$6,"Liab/StkhEq",,D$13,,,,"DECIMAL",,,,),"-")</f>
        <v>1.47403399681672</v>
      </c>
      <c r="E36" s="13">
        <f>IFERROR(_xll.ECONOMATICA($F$6,"Liab/StkhEq",,E$13,,,,"DECIMAL",,,,),"-")</f>
        <v>1.52826962528983</v>
      </c>
      <c r="F36" s="13">
        <f>IFERROR(_xll.ECONOMATICA($F$6,"Liab/StkhEq",,F$13,,,,"DECIMAL",,,,),"-")</f>
        <v>1.5584292673040201</v>
      </c>
      <c r="G36" s="13">
        <f>IFERROR(_xll.ECONOMATICA($F$6,"Liab/StkhEq",,G$13,,,,"DECIMAL",,,,),"-")</f>
        <v>1.48016430242686</v>
      </c>
      <c r="H36" s="13">
        <f>IFERROR(_xll.ECONOMATICA($F$6,"Liab/StkhEq",,H$13,,,,"DECIMAL",,,,),"-")</f>
        <v>1.5308695385581801</v>
      </c>
      <c r="I36" s="13">
        <f>IFERROR(_xll.ECONOMATICA($F$6,"Liab/StkhEq",,I$13,,,,"DECIMAL",,,,),"-")</f>
        <v>1.4822850998630701</v>
      </c>
      <c r="J36" s="13">
        <f>IFERROR(_xll.ECONOMATICA($F$6,"Liab/StkhEq",,J$13,,,,"DECIMAL",,,,),"-")</f>
        <v>1.5005382359586701</v>
      </c>
      <c r="K36" s="13">
        <f>IFERROR(_xll.ECONOMATICA($F$6,"Liab/StkhEq",,K$13,,,,"DECIMAL",,,,),"-")</f>
        <v>1.4615435168286799</v>
      </c>
      <c r="L36" s="13">
        <f>IFERROR(_xll.ECONOMATICA($F$6,"Liab/StkhEq",,L$13,,,,"DECIMAL",,,,),"-")</f>
        <v>1.5714350006543101</v>
      </c>
      <c r="M36"/>
      <c r="N36"/>
      <c r="O36"/>
      <c r="P36"/>
      <c r="Q36"/>
      <c r="R36"/>
      <c r="S36"/>
      <c r="T36"/>
      <c r="U36"/>
      <c r="V36"/>
      <c r="W36"/>
      <c r="X36"/>
      <c r="Y36"/>
    </row>
    <row r="37" spans="1:25" s="3" customFormat="1" ht="15" customHeight="1" x14ac:dyDescent="0.25">
      <c r="A37" s="1"/>
      <c r="B37" s="5" t="s">
        <v>33</v>
      </c>
      <c r="C37" s="13">
        <f>IFERROR(_xll.ECONOMATICA($F$6,"Liab/Sales",$F$8,C$13,,,,"DECIMAL",,,,),"-")</f>
        <v>0.53824564528360497</v>
      </c>
      <c r="D37" s="13">
        <f>IFERROR(_xll.ECONOMATICA($F$6,"Liab/Sales",$F$8,D$13,,,,"DECIMAL",,,,),"-")</f>
        <v>0.54957070025266197</v>
      </c>
      <c r="E37" s="13">
        <f>IFERROR(_xll.ECONOMATICA($F$6,"Liab/Sales",$F$8,E$13,,,,"DECIMAL",,,,),"-")</f>
        <v>0.57360962425067596</v>
      </c>
      <c r="F37" s="13">
        <f>IFERROR(_xll.ECONOMATICA($F$6,"Liab/Sales",$F$8,F$13,,,,"DECIMAL",,,,),"-")</f>
        <v>0.61595905058667999</v>
      </c>
      <c r="G37" s="13">
        <f>IFERROR(_xll.ECONOMATICA($F$6,"Liab/Sales",$F$8,G$13,,,,"DECIMAL",,,,),"-")</f>
        <v>0.60061919571016897</v>
      </c>
      <c r="H37" s="13">
        <f>IFERROR(_xll.ECONOMATICA($F$6,"Liab/Sales",$F$8,H$13,,,,"DECIMAL",,,,),"-")</f>
        <v>0.58771091708680601</v>
      </c>
      <c r="I37" s="13">
        <f>IFERROR(_xll.ECONOMATICA($F$6,"Liab/Sales",$F$8,I$13,,,,"DECIMAL",,,,),"-")</f>
        <v>0.56044390832190405</v>
      </c>
      <c r="J37" s="13">
        <f>IFERROR(_xll.ECONOMATICA($F$6,"Liab/Sales",$F$8,J$13,,,,"DECIMAL",,,,),"-")</f>
        <v>0.57527946190384704</v>
      </c>
      <c r="K37" s="13">
        <f>IFERROR(_xll.ECONOMATICA($F$6,"Liab/Sales",$F$8,K$13,,,,"DECIMAL",,,,),"-")</f>
        <v>0.56280725853343005</v>
      </c>
      <c r="L37" s="13">
        <f>IFERROR(_xll.ECONOMATICA($F$6,"Liab/Sales",$F$8,L$13,,,,"DECIMAL",,,,),"-")</f>
        <v>0.57810827100533102</v>
      </c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 s="3" customFormat="1" ht="15" customHeight="1" x14ac:dyDescent="0.25">
      <c r="A38" s="1"/>
      <c r="B38" s="5" t="s">
        <v>34</v>
      </c>
      <c r="C38" s="13">
        <f>IFERROR(_xll.ECONOMATICA($F$6,"FixAsset/StkEq",,C$13,,,,"DECIMAL",,,,),"-")</f>
        <v>0.65626194939482996</v>
      </c>
      <c r="D38" s="13">
        <f>IFERROR(_xll.ECONOMATICA($F$6,"FixAsset/StkEq",,D$13,,,,"DECIMAL",,,,),"-")</f>
        <v>0.65958879418904004</v>
      </c>
      <c r="E38" s="13">
        <f>IFERROR(_xll.ECONOMATICA($F$6,"FixAsset/StkEq",,E$13,,,,"DECIMAL",,,,),"-")</f>
        <v>0.66010646196198697</v>
      </c>
      <c r="F38" s="13">
        <f>IFERROR(_xll.ECONOMATICA($F$6,"FixAsset/StkEq",,F$13,,,,"DECIMAL",,,,),"-")</f>
        <v>0.631430192448315</v>
      </c>
      <c r="G38" s="13">
        <f>IFERROR(_xll.ECONOMATICA($F$6,"FixAsset/StkEq",,G$13,,,,"DECIMAL",,,,),"-")</f>
        <v>0.61706032837333602</v>
      </c>
      <c r="H38" s="13">
        <f>IFERROR(_xll.ECONOMATICA($F$6,"FixAsset/StkEq",,H$13,,,,"DECIMAL",,,,),"-")</f>
        <v>0.62831874129013199</v>
      </c>
      <c r="I38" s="13">
        <f>IFERROR(_xll.ECONOMATICA($F$6,"FixAsset/StkEq",,I$13,,,,"DECIMAL",,,,),"-")</f>
        <v>0.63072474251035604</v>
      </c>
      <c r="J38" s="13">
        <f>IFERROR(_xll.ECONOMATICA($F$6,"FixAsset/StkEq",,J$13,,,,"DECIMAL",,,,),"-")</f>
        <v>0.60096634643850899</v>
      </c>
      <c r="K38" s="13">
        <f>IFERROR(_xll.ECONOMATICA($F$6,"FixAsset/StkEq",,K$13,,,,"DECIMAL",,,,),"-")</f>
        <v>0.60365608561725803</v>
      </c>
      <c r="L38" s="13">
        <f>IFERROR(_xll.ECONOMATICA($F$6,"FixAsset/StkEq",,L$13,,,,"DECIMAL",,,,),"-")</f>
        <v>0.628034341182793</v>
      </c>
      <c r="M38"/>
      <c r="N38"/>
      <c r="O38"/>
      <c r="P38"/>
      <c r="Q38"/>
      <c r="R38"/>
      <c r="S38"/>
      <c r="T38"/>
      <c r="U38"/>
      <c r="V38"/>
      <c r="W38"/>
      <c r="X38"/>
      <c r="Y38"/>
    </row>
    <row r="39" spans="1:25" s="3" customFormat="1" ht="15" customHeight="1" x14ac:dyDescent="0.25">
      <c r="A39" s="1"/>
      <c r="B39" s="8" t="s">
        <v>35</v>
      </c>
      <c r="C39" s="15">
        <f>IFERROR(_xll.ECONOMATICA($F$6,"Invest/StkhEq",,C$13,,,$F$7,"DECIMAL",,,,),"-")</f>
        <v>4.9496063861224703E-2</v>
      </c>
      <c r="D39" s="15">
        <f>IFERROR(_xll.ECONOMATICA($F$6,"Invest/StkhEq",,D$13,,,$F$7,"DECIMAL",,,,),"-")</f>
        <v>4.9291003473335898E-2</v>
      </c>
      <c r="E39" s="15">
        <f>IFERROR(_xll.ECONOMATICA($F$6,"Invest/StkhEq",,E$13,,,$F$7,"DECIMAL",,,,),"-")</f>
        <v>5.0518008251674497E-2</v>
      </c>
      <c r="F39" s="15">
        <f>IFERROR(_xll.ECONOMATICA($F$6,"Invest/StkhEq",,F$13,,,$F$7,"DECIMAL",,,,),"-")</f>
        <v>4.9149116373737298E-2</v>
      </c>
      <c r="G39" s="15">
        <f>IFERROR(_xll.ECONOMATICA($F$6,"Invest/StkhEq",,G$13,,,$F$7,"DECIMAL",,,,),"-")</f>
        <v>4.8277126016691901E-2</v>
      </c>
      <c r="H39" s="15">
        <f>IFERROR(_xll.ECONOMATICA($F$6,"Invest/StkhEq",,H$13,,,$F$7,"DECIMAL",,,,),"-")</f>
        <v>5.07192993870558E-2</v>
      </c>
      <c r="I39" s="15">
        <f>IFERROR(_xll.ECONOMATICA($F$6,"Invest/StkhEq",,I$13,,,$F$7,"DECIMAL",,,,),"-")</f>
        <v>5.3028320035446101E-2</v>
      </c>
      <c r="J39" s="15">
        <f>IFERROR(_xll.ECONOMATICA($F$6,"Invest/StkhEq",,J$13,,,$F$7,"DECIMAL",,,,),"-")</f>
        <v>5.3122648184653398E-2</v>
      </c>
      <c r="K39" s="15">
        <f>IFERROR(_xll.ECONOMATICA($F$6,"Invest/StkhEq",,K$13,,,$F$7,"DECIMAL",,,,),"-")</f>
        <v>5.4177477348421203E-2</v>
      </c>
      <c r="L39" s="15">
        <f>IFERROR(_xll.ECONOMATICA($F$6,"Invest/StkhEq",,L$13,,,$F$7,"DECIMAL",,,,),"-")</f>
        <v>5.8246030253285397E-2</v>
      </c>
      <c r="M39"/>
      <c r="N39"/>
      <c r="O39"/>
      <c r="P39"/>
      <c r="Q39"/>
      <c r="R39"/>
      <c r="S39"/>
      <c r="T39"/>
      <c r="U39"/>
      <c r="V39"/>
      <c r="W39"/>
      <c r="X39"/>
      <c r="Y39"/>
    </row>
    <row r="40" spans="1:25" customFormat="1" ht="8.1" customHeight="1" x14ac:dyDescent="0.25">
      <c r="A40" s="1"/>
    </row>
    <row r="41" spans="1:25" s="3" customFormat="1" ht="15" customHeight="1" thickBot="1" x14ac:dyDescent="0.3">
      <c r="A41" s="1"/>
      <c r="B41" s="4" t="s">
        <v>0</v>
      </c>
      <c r="C41" s="9"/>
      <c r="D41" s="9"/>
      <c r="E41" s="9"/>
      <c r="F41" s="9"/>
      <c r="G41" s="9"/>
      <c r="H41" s="9"/>
      <c r="I41" s="9"/>
      <c r="J41" s="9"/>
      <c r="K41" s="9"/>
      <c r="L41" s="10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1:25" s="3" customFormat="1" ht="15" customHeight="1" thickTop="1" x14ac:dyDescent="0.25">
      <c r="A42" s="1"/>
      <c r="B42" s="5" t="s">
        <v>36</v>
      </c>
      <c r="C42" s="14">
        <f>IFERROR(_xll.ECONOMATICA($F$6,"CurrRatio",,C$13,,,,,,,,),"-")</f>
        <v>1.08231447025901</v>
      </c>
      <c r="D42" s="14">
        <f>IFERROR(_xll.ECONOMATICA($F$6,"CurrRatio",,D$13,,,,,,,,),"-")</f>
        <v>1.0037160022657201</v>
      </c>
      <c r="E42" s="14">
        <f>IFERROR(_xll.ECONOMATICA($F$6,"CurrRatio",,E$13,,,,,,,,),"-")</f>
        <v>0.98733585764875897</v>
      </c>
      <c r="F42" s="14">
        <f>IFERROR(_xll.ECONOMATICA($F$6,"CurrRatio",,F$13,,,,,,,,),"-")</f>
        <v>1.0411039034406699</v>
      </c>
      <c r="G42" s="14">
        <f>IFERROR(_xll.ECONOMATICA($F$6,"CurrRatio",,G$13,,,,,,,,),"-")</f>
        <v>1.05403620628749</v>
      </c>
      <c r="H42" s="14">
        <f>IFERROR(_xll.ECONOMATICA($F$6,"CurrRatio",,H$13,,,,,,,,),"-")</f>
        <v>0.96303227134922098</v>
      </c>
      <c r="I42" s="14">
        <f>IFERROR(_xll.ECONOMATICA($F$6,"CurrRatio",,I$13,,,,,,,,),"-")</f>
        <v>0.97013400766718405</v>
      </c>
      <c r="J42" s="14">
        <f>IFERROR(_xll.ECONOMATICA($F$6,"CurrRatio",,J$13,,,,,,,,),"-")</f>
        <v>0.97068890005812103</v>
      </c>
      <c r="K42" s="14">
        <f>IFERROR(_xll.ECONOMATICA($F$6,"CurrRatio",,K$13,,,,,,,,),"-")</f>
        <v>0.951042175621296</v>
      </c>
      <c r="L42" s="14">
        <f>IFERROR(_xll.ECONOMATICA($F$6,"CurrRatio",,L$13,,,,,,,,),"-")</f>
        <v>0.99908689470157697</v>
      </c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1:25" s="3" customFormat="1" ht="15" customHeight="1" x14ac:dyDescent="0.25">
      <c r="A43" s="1"/>
      <c r="B43" s="5" t="s">
        <v>37</v>
      </c>
      <c r="C43" s="14">
        <f>IFERROR(_xll.ECONOMATICA($F$6,"QuickRatio",,C$13,,,,,,,,),"-")</f>
        <v>0.59610505081764098</v>
      </c>
      <c r="D43" s="14">
        <f>IFERROR(_xll.ECONOMATICA($F$6,"QuickRatio",,D$13,,,,,,,,),"-")</f>
        <v>0.52812429890491297</v>
      </c>
      <c r="E43" s="14">
        <f>IFERROR(_xll.ECONOMATICA($F$6,"QuickRatio",,E$13,,,,,,,,),"-")</f>
        <v>0.50868950151743797</v>
      </c>
      <c r="F43" s="14">
        <f>IFERROR(_xll.ECONOMATICA($F$6,"QuickRatio",,F$13,,,,,,,,),"-")</f>
        <v>0.59720776856829605</v>
      </c>
      <c r="G43" s="14">
        <f>IFERROR(_xll.ECONOMATICA($F$6,"QuickRatio",,G$13,,,,,,,,),"-")</f>
        <v>0.56510767227882797</v>
      </c>
      <c r="H43" s="14">
        <f>IFERROR(_xll.ECONOMATICA($F$6,"QuickRatio",,H$13,,,,,,,,),"-")</f>
        <v>0.49021491821486102</v>
      </c>
      <c r="I43" s="14">
        <f>IFERROR(_xll.ECONOMATICA($F$6,"QuickRatio",,I$13,,,,,,,,),"-")</f>
        <v>0.48628894557305102</v>
      </c>
      <c r="J43" s="14">
        <f>IFERROR(_xll.ECONOMATICA($F$6,"QuickRatio",,J$13,,,,,,,,),"-")</f>
        <v>0.56246133670993004</v>
      </c>
      <c r="K43" s="14">
        <f>IFERROR(_xll.ECONOMATICA($F$6,"QuickRatio",,K$13,,,,,,,,),"-")</f>
        <v>0.53741315220395303</v>
      </c>
      <c r="L43" s="14">
        <f>IFERROR(_xll.ECONOMATICA($F$6,"QuickRatio",,L$13,,,,,,,,),"-")</f>
        <v>0.55730593043153898</v>
      </c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 s="3" customFormat="1" ht="15" customHeight="1" x14ac:dyDescent="0.25">
      <c r="A44" s="1"/>
      <c r="B44" s="5" t="s">
        <v>38</v>
      </c>
      <c r="C44" s="17">
        <f>IFERROR(_xll.ECONOMATICA($F$6,"WorkCap",,C$13,,,$F$7,$F$9,,,,),"-")</f>
        <v>181371.234</v>
      </c>
      <c r="D44" s="17">
        <f>IFERROR(_xll.ECONOMATICA($F$6,"WorkCap",,D$13,,,$F$7,$F$9,,,,),"-")</f>
        <v>8413.6830000000009</v>
      </c>
      <c r="E44" s="17">
        <f>IFERROR(_xll.ECONOMATICA($F$6,"WorkCap",,E$13,,,$F$7,$F$9,,,,),"-")</f>
        <v>-31130.628000000001</v>
      </c>
      <c r="F44" s="17">
        <f>IFERROR(_xll.ECONOMATICA($F$6,"WorkCap",,F$13,,,$F$7,$F$9,,,,),"-")</f>
        <v>106421.61</v>
      </c>
      <c r="G44" s="17">
        <f>IFERROR(_xll.ECONOMATICA($F$6,"WorkCap",,G$13,,,$F$7,$F$9,,,,),"-")</f>
        <v>131414.63200000001</v>
      </c>
      <c r="H44" s="17">
        <f>IFERROR(_xll.ECONOMATICA($F$6,"WorkCap",,H$13,,,$F$7,$F$9,,,,),"-")</f>
        <v>-92468.016000000003</v>
      </c>
      <c r="I44" s="17">
        <f>IFERROR(_xll.ECONOMATICA($F$6,"WorkCap",,I$13,,,$F$7,$F$9,,,,),"-")</f>
        <v>-73815.804000000004</v>
      </c>
      <c r="J44" s="17">
        <f>IFERROR(_xll.ECONOMATICA($F$6,"WorkCap",,J$13,,,$F$7,$F$9,,,,),"-")</f>
        <v>-79014.495999999999</v>
      </c>
      <c r="K44" s="17">
        <f>IFERROR(_xll.ECONOMATICA($F$6,"WorkCap",,K$13,,,$F$7,$F$9,,,,),"-")</f>
        <v>-127534.649</v>
      </c>
      <c r="L44" s="17">
        <f>IFERROR(_xll.ECONOMATICA($F$6,"WorkCap",,L$13,,,$F$7,$F$9,,,,),"-")</f>
        <v>-2158.7109999999998</v>
      </c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 s="3" customFormat="1" ht="15" customHeight="1" x14ac:dyDescent="0.25">
      <c r="A45" s="1"/>
      <c r="B45" s="8" t="s">
        <v>1</v>
      </c>
      <c r="C45" s="18">
        <f>IFERROR(_xll.ECONOMATICA($F$6,"CapitalEmpl",,C$13,,,$F$7,$F$9,,,,),"-")</f>
        <v>7927677.9929999998</v>
      </c>
      <c r="D45" s="18">
        <f>IFERROR(_xll.ECONOMATICA($F$6,"CapitalEmpl",,D$13,,,$F$7,$F$9,,,,),"-")</f>
        <v>8090425.5899999999</v>
      </c>
      <c r="E45" s="18">
        <f>IFERROR(_xll.ECONOMATICA($F$6,"CapitalEmpl",,E$13,,,$F$7,$F$9,,,,),"-")</f>
        <v>8126537.0250000004</v>
      </c>
      <c r="F45" s="18">
        <f>IFERROR(_xll.ECONOMATICA($F$6,"CapitalEmpl",,F$13,,,$F$7,$F$9,,,,),"-")</f>
        <v>8267678.824</v>
      </c>
      <c r="G45" s="18">
        <f>IFERROR(_xll.ECONOMATICA($F$6,"CapitalEmpl",,G$13,,,$F$7,$F$9,,,,),"-")</f>
        <v>8428597.0380000006</v>
      </c>
      <c r="H45" s="18">
        <f>IFERROR(_xll.ECONOMATICA($F$6,"CapitalEmpl",,H$13,,,$F$7,$F$9,,,,),"-")</f>
        <v>8259094.7230000002</v>
      </c>
      <c r="I45" s="18">
        <f>IFERROR(_xll.ECONOMATICA($F$6,"CapitalEmpl",,I$13,,,$F$7,$F$9,,,,),"-")</f>
        <v>7907443.9690079996</v>
      </c>
      <c r="J45" s="18">
        <f>IFERROR(_xll.ECONOMATICA($F$6,"CapitalEmpl",,J$13,,,$F$7,$F$9,,,,),"-")</f>
        <v>7850742.4210000001</v>
      </c>
      <c r="K45" s="18">
        <f>IFERROR(_xll.ECONOMATICA($F$6,"CapitalEmpl",,K$13,,,$F$7,$F$9,,,,),"-")</f>
        <v>7768386.3600080004</v>
      </c>
      <c r="L45" s="18">
        <f>IFERROR(_xll.ECONOMATICA($F$6,"CapitalEmpl",,L$13,,,$F$7,$F$9,,,,),"-")</f>
        <v>7661256.9040080002</v>
      </c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 customFormat="1" ht="8.1" customHeight="1" x14ac:dyDescent="0.25">
      <c r="A46" s="1"/>
    </row>
    <row r="47" spans="1:25" s="3" customFormat="1" ht="15" customHeight="1" thickBot="1" x14ac:dyDescent="0.3">
      <c r="A47" s="1"/>
      <c r="B47" s="4" t="s">
        <v>2</v>
      </c>
      <c r="C47" s="9"/>
      <c r="D47" s="9"/>
      <c r="E47" s="9"/>
      <c r="F47" s="9"/>
      <c r="G47" s="9"/>
      <c r="H47" s="9"/>
      <c r="I47" s="9"/>
      <c r="J47" s="9"/>
      <c r="K47" s="9"/>
      <c r="L47" s="10"/>
      <c r="M47"/>
      <c r="N47"/>
      <c r="O47"/>
      <c r="P47"/>
      <c r="Q47"/>
      <c r="R47"/>
      <c r="S47"/>
      <c r="T47"/>
      <c r="U47"/>
      <c r="V47"/>
      <c r="W47"/>
      <c r="X47"/>
      <c r="Y47"/>
    </row>
    <row r="48" spans="1:25" s="3" customFormat="1" ht="15" customHeight="1" thickTop="1" x14ac:dyDescent="0.25">
      <c r="A48" s="1"/>
      <c r="B48" s="5" t="s">
        <v>39</v>
      </c>
      <c r="C48" s="11">
        <f>IFERROR(_xll.ECONOMATICA($F$6,"InventTurn",$F$8,C$13,,,,,,,,),"-")</f>
        <v>50.312644810823301</v>
      </c>
      <c r="D48" s="11">
        <f>IFERROR(_xll.ECONOMATICA($F$6,"InventTurn",$F$8,D$13,,,,,,,,),"-")</f>
        <v>51.107187058194498</v>
      </c>
      <c r="E48" s="11">
        <f>IFERROR(_xll.ECONOMATICA($F$6,"InventTurn",$F$8,E$13,,,,,,,,),"-")</f>
        <v>56.725252861448098</v>
      </c>
      <c r="F48" s="11">
        <f>IFERROR(_xll.ECONOMATICA($F$6,"InventTurn",$F$8,F$13,,,,,,,,),"-")</f>
        <v>56.242040573852101</v>
      </c>
      <c r="G48" s="11">
        <f>IFERROR(_xll.ECONOMATICA($F$6,"InventTurn",$F$8,G$13,,,,,,,,),"-")</f>
        <v>58.015464978874697</v>
      </c>
      <c r="H48" s="11">
        <f>IFERROR(_xll.ECONOMATICA($F$6,"InventTurn",$F$8,H$13,,,,,,,,),"-")</f>
        <v>57.048159412166598</v>
      </c>
      <c r="I48" s="11">
        <f>IFERROR(_xll.ECONOMATICA($F$6,"InventTurn",$F$8,I$13,,,,,,,,),"-")</f>
        <v>57.622680012253099</v>
      </c>
      <c r="J48" s="11">
        <f>IFERROR(_xll.ECONOMATICA($F$6,"InventTurn",$F$8,J$13,,,,,,,,),"-")</f>
        <v>53.113991538877599</v>
      </c>
      <c r="K48" s="11">
        <f>IFERROR(_xll.ECONOMATICA($F$6,"InventTurn",$F$8,K$13,,,,,,,,),"-")</f>
        <v>52.477312665723701</v>
      </c>
      <c r="L48" s="11">
        <f>IFERROR(_xll.ECONOMATICA($F$6,"InventTurn",$F$8,L$13,,,,,,,,),"-")</f>
        <v>51.856151654850699</v>
      </c>
      <c r="M48"/>
      <c r="N48"/>
      <c r="O48"/>
      <c r="P48"/>
      <c r="Q48"/>
      <c r="R48"/>
      <c r="S48"/>
      <c r="T48"/>
      <c r="U48"/>
      <c r="V48"/>
      <c r="W48"/>
      <c r="X48"/>
      <c r="Y48"/>
    </row>
    <row r="49" spans="1:25" s="3" customFormat="1" ht="15" customHeight="1" x14ac:dyDescent="0.25">
      <c r="A49" s="1"/>
      <c r="B49" s="5" t="s">
        <v>40</v>
      </c>
      <c r="C49" s="11">
        <f>IFERROR(_xll.ECONOMATICA($F$6,"SupplierTurn",$F$8,C$13,,,,,,,,),"-")</f>
        <v>77.632261853199495</v>
      </c>
      <c r="D49" s="11">
        <f>IFERROR(_xll.ECONOMATICA($F$6,"SupplierTurn",$F$8,D$13,,,,,,,,),"-")</f>
        <v>71.540852687088801</v>
      </c>
      <c r="E49" s="11">
        <f>IFERROR(_xll.ECONOMATICA($F$6,"SupplierTurn",$F$8,E$13,,,,,,,,),"-")</f>
        <v>75.028766171075404</v>
      </c>
      <c r="F49" s="11">
        <f>IFERROR(_xll.ECONOMATICA($F$6,"SupplierTurn",$F$8,F$13,,,,,,,,),"-")</f>
        <v>94.293160064727999</v>
      </c>
      <c r="G49" s="11">
        <f>IFERROR(_xll.ECONOMATICA($F$6,"SupplierTurn",$F$8,G$13,,,,,,,,),"-")</f>
        <v>86.650490776053601</v>
      </c>
      <c r="H49" s="11">
        <f>IFERROR(_xll.ECONOMATICA($F$6,"SupplierTurn",$F$8,H$13,,,,,,,,),"-")</f>
        <v>82.096842186176204</v>
      </c>
      <c r="I49" s="11">
        <f>IFERROR(_xll.ECONOMATICA($F$6,"SupplierTurn",$F$8,I$13,,,,,,,,),"-")</f>
        <v>80.408822060911902</v>
      </c>
      <c r="J49" s="11">
        <f>IFERROR(_xll.ECONOMATICA($F$6,"SupplierTurn",$F$8,J$13,,,,,,,,),"-")</f>
        <v>93.655285626416998</v>
      </c>
      <c r="K49" s="11">
        <f>IFERROR(_xll.ECONOMATICA($F$6,"SupplierTurn",$F$8,K$13,,,,,,,,),"-")</f>
        <v>84.314967256272197</v>
      </c>
      <c r="L49" s="11">
        <f>IFERROR(_xll.ECONOMATICA($F$6,"SupplierTurn",$F$8,L$13,,,,,,,,),"-")</f>
        <v>81.512954347999795</v>
      </c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 s="3" customFormat="1" ht="15" customHeight="1" x14ac:dyDescent="0.25">
      <c r="A50" s="1"/>
      <c r="B50" s="5" t="s">
        <v>41</v>
      </c>
      <c r="C50" s="11">
        <f>IFERROR(_xll.ECONOMATICA($F$6,"ReceivabTurn",$F$8,C$13,,,,,,,,),"-")</f>
        <v>24.405963072757</v>
      </c>
      <c r="D50" s="11">
        <f>IFERROR(_xll.ECONOMATICA($F$6,"ReceivabTurn",$F$8,D$13,,,,,,,,),"-")</f>
        <v>25.690959115920101</v>
      </c>
      <c r="E50" s="11">
        <f>IFERROR(_xll.ECONOMATICA($F$6,"ReceivabTurn",$F$8,E$13,,,,,,,,),"-")</f>
        <v>26.9838149521383</v>
      </c>
      <c r="F50" s="11">
        <f>IFERROR(_xll.ECONOMATICA($F$6,"ReceivabTurn",$F$8,F$13,,,,,,,,),"-")</f>
        <v>30.210997812595501</v>
      </c>
      <c r="G50" s="11">
        <f>IFERROR(_xll.ECONOMATICA($F$6,"ReceivabTurn",$F$8,G$13,,,,,,,,),"-")</f>
        <v>28.1457478159864</v>
      </c>
      <c r="H50" s="11">
        <f>IFERROR(_xll.ECONOMATICA($F$6,"ReceivabTurn",$F$8,H$13,,,,,,,,),"-")</f>
        <v>27.282949947781201</v>
      </c>
      <c r="I50" s="11">
        <f>IFERROR(_xll.ECONOMATICA($F$6,"ReceivabTurn",$F$8,I$13,,,,,,,,),"-")</f>
        <v>28.218486724945301</v>
      </c>
      <c r="J50" s="11">
        <f>IFERROR(_xll.ECONOMATICA($F$6,"ReceivabTurn",$F$8,J$13,,,,,,,,),"-")</f>
        <v>33.010321221547201</v>
      </c>
      <c r="K50" s="11">
        <f>IFERROR(_xll.ECONOMATICA($F$6,"ReceivabTurn",$F$8,K$13,,,,,,,,),"-")</f>
        <v>26.396440432988999</v>
      </c>
      <c r="L50" s="11">
        <f>IFERROR(_xll.ECONOMATICA($F$6,"ReceivabTurn",$F$8,L$13,,,,,,,,),"-")</f>
        <v>23.2238475759514</v>
      </c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5" s="3" customFormat="1" ht="15" customHeight="1" x14ac:dyDescent="0.25">
      <c r="A51" s="1"/>
      <c r="B51" s="5" t="s">
        <v>42</v>
      </c>
      <c r="C51" s="11">
        <f>IFERROR(_xll.ECONOMATICA($F$6,"FinancTurn",$F$8,C$13,,,,,,,,),"-")</f>
        <v>-2.9136539696482902</v>
      </c>
      <c r="D51" s="11">
        <f>IFERROR(_xll.ECONOMATICA($F$6,"FinancTurn",$F$8,D$13,,,,,,,,),"-")</f>
        <v>5.2572934870840999</v>
      </c>
      <c r="E51" s="11">
        <f>IFERROR(_xll.ECONOMATICA($F$6,"FinancTurn",$F$8,E$13,,,,,,,,),"-")</f>
        <v>8.68030164251104</v>
      </c>
      <c r="F51" s="11">
        <f>IFERROR(_xll.ECONOMATICA($F$6,"FinancTurn",$F$8,F$13,,,,,,,,),"-")</f>
        <v>-7.8401216783095196</v>
      </c>
      <c r="G51" s="11">
        <f>IFERROR(_xll.ECONOMATICA($F$6,"FinancTurn",$F$8,G$13,,,,,,,,),"-")</f>
        <v>-0.48927798122167598</v>
      </c>
      <c r="H51" s="11">
        <f>IFERROR(_xll.ECONOMATICA($F$6,"FinancTurn",$F$8,H$13,,,,,,,,),"-")</f>
        <v>2.2342671738006201</v>
      </c>
      <c r="I51" s="11">
        <f>IFERROR(_xll.ECONOMATICA($F$6,"FinancTurn",$F$8,I$13,,,,,,,,),"-")</f>
        <v>5.4323446763446599</v>
      </c>
      <c r="J51" s="11">
        <f>IFERROR(_xll.ECONOMATICA($F$6,"FinancTurn",$F$8,J$13,,,,,,,,),"-")</f>
        <v>-7.5309728659922301</v>
      </c>
      <c r="K51" s="11">
        <f>IFERROR(_xll.ECONOMATICA($F$6,"FinancTurn",$F$8,K$13,,,,,,,,),"-")</f>
        <v>-5.44121415750124</v>
      </c>
      <c r="L51" s="11">
        <f>IFERROR(_xll.ECONOMATICA($F$6,"FinancTurn",$F$8,L$13,,,,,,,,),"-")</f>
        <v>-6.43295511719771</v>
      </c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1:25" s="3" customFormat="1" ht="15" customHeight="1" x14ac:dyDescent="0.25">
      <c r="A52" s="1"/>
      <c r="B52" s="8" t="s">
        <v>43</v>
      </c>
      <c r="C52" s="16">
        <f>IFERROR(_xll.ECONOMATICA($F$6,"OperatTurn",$F$8,C$13,,,,,,,,),"-")</f>
        <v>74.718607883551201</v>
      </c>
      <c r="D52" s="16">
        <f>IFERROR(_xll.ECONOMATICA($F$6,"OperatTurn",$F$8,D$13,,,,,,,,),"-")</f>
        <v>76.798146174172899</v>
      </c>
      <c r="E52" s="16">
        <f>IFERROR(_xll.ECONOMATICA($F$6,"OperatTurn",$F$8,E$13,,,,,,,,),"-")</f>
        <v>83.709067813586401</v>
      </c>
      <c r="F52" s="16">
        <f>IFERROR(_xll.ECONOMATICA($F$6,"OperatTurn",$F$8,F$13,,,,,,,,),"-")</f>
        <v>86.453038386418498</v>
      </c>
      <c r="G52" s="16">
        <f>IFERROR(_xll.ECONOMATICA($F$6,"OperatTurn",$F$8,G$13,,,,,,,,),"-")</f>
        <v>86.161212794831997</v>
      </c>
      <c r="H52" s="16">
        <f>IFERROR(_xll.ECONOMATICA($F$6,"OperatTurn",$F$8,H$13,,,,,,,,),"-")</f>
        <v>84.331109359976793</v>
      </c>
      <c r="I52" s="16">
        <f>IFERROR(_xll.ECONOMATICA($F$6,"OperatTurn",$F$8,I$13,,,,,,,,),"-")</f>
        <v>85.8411667372566</v>
      </c>
      <c r="J52" s="16">
        <f>IFERROR(_xll.ECONOMATICA($F$6,"OperatTurn",$F$8,J$13,,,,,,,,),"-")</f>
        <v>86.1243127604248</v>
      </c>
      <c r="K52" s="16">
        <f>IFERROR(_xll.ECONOMATICA($F$6,"OperatTurn",$F$8,K$13,,,,,,,,),"-")</f>
        <v>78.873753098771004</v>
      </c>
      <c r="L52" s="16">
        <f>IFERROR(_xll.ECONOMATICA($F$6,"OperatTurn",$F$8,L$13,,,,,,,,),"-")</f>
        <v>75.079999230802102</v>
      </c>
      <c r="M52"/>
      <c r="N52"/>
      <c r="O52"/>
      <c r="P52"/>
      <c r="Q52"/>
      <c r="R52"/>
      <c r="S52"/>
      <c r="T52"/>
      <c r="U52"/>
      <c r="V52"/>
      <c r="W52"/>
      <c r="X52"/>
      <c r="Y52"/>
    </row>
    <row r="53" spans="1:25" customFormat="1" ht="8.1" customHeight="1" x14ac:dyDescent="0.25">
      <c r="A53" s="1"/>
    </row>
    <row r="54" spans="1:25" s="3" customFormat="1" ht="15" customHeight="1" thickBot="1" x14ac:dyDescent="0.3">
      <c r="A54" s="1"/>
      <c r="B54" s="4" t="s">
        <v>44</v>
      </c>
      <c r="C54" s="9"/>
      <c r="D54" s="9"/>
      <c r="E54" s="9"/>
      <c r="F54" s="9"/>
      <c r="G54" s="9"/>
      <c r="H54" s="9"/>
      <c r="I54" s="9"/>
      <c r="J54" s="9"/>
      <c r="K54" s="9"/>
      <c r="L54" s="10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 s="3" customFormat="1" ht="15" customHeight="1" thickTop="1" x14ac:dyDescent="0.25">
      <c r="A55" s="1"/>
      <c r="B55" s="5" t="s">
        <v>3</v>
      </c>
      <c r="C55" s="17">
        <f>IFERROR(_xll.ECONOMATICA($F$6,"EBITDA",$F$8,C$13,,,$F$7,$F$9,,,,),"-")</f>
        <v>918228.05700000003</v>
      </c>
      <c r="D55" s="17">
        <f>IFERROR(_xll.ECONOMATICA($F$6,"EBITDA",$F$8,D$13,,,$F$7,$F$9,,,,),"-")</f>
        <v>1052513.747</v>
      </c>
      <c r="E55" s="17">
        <f>IFERROR(_xll.ECONOMATICA($F$6,"EBITDA",$F$8,E$13,,,$F$7,$F$9,,,,),"-")</f>
        <v>1073370</v>
      </c>
      <c r="F55" s="17">
        <f>IFERROR(_xll.ECONOMATICA($F$6,"EBITDA",$F$8,F$13,,,$F$7,$F$9,,,,),"-")</f>
        <v>1041578.762</v>
      </c>
      <c r="G55" s="17">
        <f>IFERROR(_xll.ECONOMATICA($F$6,"EBITDA",$F$8,G$13,,,$F$7,$F$9,,,,),"-")</f>
        <v>1014233.498</v>
      </c>
      <c r="H55" s="17">
        <f>IFERROR(_xll.ECONOMATICA($F$6,"EBITDA",$F$8,H$13,,,$F$7,$F$9,,,,),"-")</f>
        <v>949481.73800000001</v>
      </c>
      <c r="I55" s="17">
        <f>IFERROR(_xll.ECONOMATICA($F$6,"EBITDA",$F$8,I$13,,,$F$7,$F$9,,,,),"-")</f>
        <v>941579.83900000004</v>
      </c>
      <c r="J55" s="17">
        <f>IFERROR(_xll.ECONOMATICA($F$6,"EBITDA",$F$8,J$13,,,$F$7,$F$9,,,,),"-")</f>
        <v>1067464.8130000001</v>
      </c>
      <c r="K55" s="17">
        <f>IFERROR(_xll.ECONOMATICA($F$6,"EBITDA",$F$8,K$13,,,$F$7,$F$9,,,,),"-")</f>
        <v>1070104.916</v>
      </c>
      <c r="L55" s="17">
        <f>IFERROR(_xll.ECONOMATICA($F$6,"EBITDA",$F$8,L$13,,,$F$7,$F$9,,,,),"-")</f>
        <v>1065717.723</v>
      </c>
      <c r="M55"/>
      <c r="N55"/>
      <c r="O55"/>
      <c r="P55"/>
      <c r="Q55"/>
      <c r="R55"/>
      <c r="S55"/>
      <c r="T55"/>
      <c r="U55"/>
      <c r="V55"/>
      <c r="W55"/>
      <c r="X55"/>
      <c r="Y55"/>
    </row>
    <row r="56" spans="1:25" s="3" customFormat="1" ht="15" customHeight="1" x14ac:dyDescent="0.25">
      <c r="A56" s="1"/>
      <c r="B56" s="5" t="s">
        <v>45</v>
      </c>
      <c r="C56" s="17">
        <f>IFERROR(_xll.ECONOMATICA($F$6,"Pretax+NetFinExp",$F$8,C$13,,,$F$7,$F$9,,,,),"-")</f>
        <v>113362.295</v>
      </c>
      <c r="D56" s="17">
        <f>IFERROR(_xll.ECONOMATICA($F$6,"Pretax+NetFinExp",$F$8,D$13,,,$F$7,$F$9,,,,),"-")</f>
        <v>264530.84100000001</v>
      </c>
      <c r="E56" s="17">
        <f>IFERROR(_xll.ECONOMATICA($F$6,"Pretax+NetFinExp",$F$8,E$13,,,$F$7,$F$9,,,,),"-")</f>
        <v>343550.57199999999</v>
      </c>
      <c r="F56" s="17">
        <f>IFERROR(_xll.ECONOMATICA($F$6,"Pretax+NetFinExp",$F$8,F$13,,,$F$7,$F$9,,,,),"-")</f>
        <v>310795.783</v>
      </c>
      <c r="G56" s="17">
        <f>IFERROR(_xll.ECONOMATICA($F$6,"Pretax+NetFinExp",$F$8,G$13,,,$F$7,$F$9,,,,),"-")</f>
        <v>275862.61499999999</v>
      </c>
      <c r="H56" s="17">
        <f>IFERROR(_xll.ECONOMATICA($F$6,"Pretax+NetFinExp",$F$8,H$13,,,$F$7,$F$9,,,,),"-")</f>
        <v>199366.98800000001</v>
      </c>
      <c r="I56" s="17">
        <f>IFERROR(_xll.ECONOMATICA($F$6,"Pretax+NetFinExp",$F$8,I$13,,,$F$7,$F$9,,,,),"-")</f>
        <v>172894.59299999999</v>
      </c>
      <c r="J56" s="17">
        <f>IFERROR(_xll.ECONOMATICA($F$6,"Pretax+NetFinExp",$F$8,J$13,,,$F$7,$F$9,,,,),"-")</f>
        <v>356147.93</v>
      </c>
      <c r="K56" s="17">
        <f>IFERROR(_xll.ECONOMATICA($F$6,"Pretax+NetFinExp",$F$8,K$13,,,$F$7,$F$9,,,,),"-")</f>
        <v>349684.57900000003</v>
      </c>
      <c r="L56" s="17">
        <f>IFERROR(_xll.ECONOMATICA($F$6,"Pretax+NetFinExp",$F$8,L$13,,,$F$7,$F$9,,,,),"-")</f>
        <v>308830.85700000002</v>
      </c>
      <c r="M56"/>
      <c r="N56"/>
      <c r="O56"/>
      <c r="P56"/>
      <c r="Q56"/>
      <c r="R56"/>
      <c r="S56"/>
      <c r="T56"/>
      <c r="U56"/>
      <c r="V56"/>
      <c r="W56"/>
      <c r="X56"/>
      <c r="Y56"/>
    </row>
    <row r="57" spans="1:25" s="3" customFormat="1" ht="15" customHeight="1" x14ac:dyDescent="0.25">
      <c r="A57" s="1"/>
      <c r="B57" s="5" t="s">
        <v>46</v>
      </c>
      <c r="C57" s="14">
        <f>IFERROR(_xll.ECONOMATICA($F$6,"AssetsTurn",$F$8,C$13,,,,,,,,),"-")</f>
        <v>1.10382547952941</v>
      </c>
      <c r="D57" s="14">
        <f>IFERROR(_xll.ECONOMATICA($F$6,"AssetsTurn",$F$8,D$13,,,,,,,,),"-")</f>
        <v>1.0841222710696501</v>
      </c>
      <c r="E57" s="14">
        <f>IFERROR(_xll.ECONOMATICA($F$6,"AssetsTurn",$F$8,E$13,,,,,,,,),"-")</f>
        <v>1.05380478185361</v>
      </c>
      <c r="F57" s="14">
        <f>IFERROR(_xll.ECONOMATICA($F$6,"AssetsTurn",$F$8,F$13,,,,,,,,),"-")</f>
        <v>0.98892154841087199</v>
      </c>
      <c r="G57" s="14">
        <f>IFERROR(_xll.ECONOMATICA($F$6,"AssetsTurn",$F$8,G$13,,,,,,,,),"-")</f>
        <v>0.99364274426352495</v>
      </c>
      <c r="H57" s="14">
        <f>IFERROR(_xll.ECONOMATICA($F$6,"AssetsTurn",$F$8,H$13,,,,,,,,),"-")</f>
        <v>1.02921158181925</v>
      </c>
      <c r="I57" s="14">
        <f>IFERROR(_xll.ECONOMATICA($F$6,"AssetsTurn",$F$8,I$13,,,,,,,,),"-")</f>
        <v>1.06548644645227</v>
      </c>
      <c r="J57" s="14">
        <f>IFERROR(_xll.ECONOMATICA($F$6,"AssetsTurn",$F$8,J$13,,,,,,,,),"-")</f>
        <v>1.0431210202277701</v>
      </c>
      <c r="K57" s="14">
        <f>IFERROR(_xll.ECONOMATICA($F$6,"AssetsTurn",$F$8,K$13,,,,,,,,),"-")</f>
        <v>1.0549807688439601</v>
      </c>
      <c r="L57" s="14">
        <f>IFERROR(_xll.ECONOMATICA($F$6,"AssetsTurn",$F$8,L$13,,,,,,,,),"-")</f>
        <v>1.05708932751804</v>
      </c>
      <c r="M57"/>
      <c r="N57"/>
      <c r="O57"/>
      <c r="P57"/>
      <c r="Q57"/>
      <c r="R57"/>
      <c r="S57"/>
      <c r="T57"/>
      <c r="U57"/>
      <c r="V57"/>
      <c r="W57"/>
      <c r="X57"/>
      <c r="Y57"/>
    </row>
    <row r="58" spans="1:25" s="3" customFormat="1" ht="15" customHeight="1" x14ac:dyDescent="0.25">
      <c r="A58" s="1"/>
      <c r="B58" s="5" t="s">
        <v>47</v>
      </c>
      <c r="C58" s="14">
        <f>IFERROR(_xll.ECONOMATICA($F$6,"EquityTurn",$F$8,C$13,,,,,,,,),"-")</f>
        <v>2.7196478188052402</v>
      </c>
      <c r="D58" s="14">
        <f>IFERROR(_xll.ECONOMATICA($F$6,"EquityTurn",$F$8,D$13,,,,,,,,),"-")</f>
        <v>2.6821553553345399</v>
      </c>
      <c r="E58" s="14">
        <f>IFERROR(_xll.ECONOMATICA($F$6,"EquityTurn",$F$8,E$13,,,,,,,,),"-")</f>
        <v>2.6643026209421801</v>
      </c>
      <c r="F58" s="14">
        <f>IFERROR(_xll.ECONOMATICA($F$6,"EquityTurn",$F$8,F$13,,,,,,,,),"-")</f>
        <v>2.5300858325208502</v>
      </c>
      <c r="G58" s="14">
        <f>IFERROR(_xll.ECONOMATICA($F$6,"EquityTurn",$F$8,G$13,,,,,,,,),"-")</f>
        <v>2.4643972636877201</v>
      </c>
      <c r="H58" s="14">
        <f>IFERROR(_xll.ECONOMATICA($F$6,"EquityTurn",$F$8,H$13,,,,,,,,),"-")</f>
        <v>2.6048002411589599</v>
      </c>
      <c r="I58" s="14">
        <f>IFERROR(_xll.ECONOMATICA($F$6,"EquityTurn",$F$8,I$13,,,,,,,,),"-")</f>
        <v>2.6448411301316801</v>
      </c>
      <c r="J58" s="14">
        <f>IFERROR(_xll.ECONOMATICA($F$6,"EquityTurn",$F$8,J$13,,,,,,,,),"-")</f>
        <v>2.6083639958087601</v>
      </c>
      <c r="K58" s="14">
        <f>IFERROR(_xll.ECONOMATICA($F$6,"EquityTurn",$F$8,K$13,,,,,,,,),"-")</f>
        <v>2.5968810719277799</v>
      </c>
      <c r="L58" s="14">
        <f>IFERROR(_xll.ECONOMATICA($F$6,"EquityTurn",$F$8,L$13,,,,,,,,),"-")</f>
        <v>2.7182364955988301</v>
      </c>
      <c r="M58"/>
      <c r="N58"/>
      <c r="O58"/>
      <c r="P58"/>
      <c r="Q58"/>
      <c r="R58"/>
      <c r="S58"/>
      <c r="T58"/>
      <c r="U58"/>
      <c r="V58"/>
      <c r="W58"/>
      <c r="X58"/>
      <c r="Y58"/>
    </row>
    <row r="59" spans="1:25" s="3" customFormat="1" ht="15" customHeight="1" x14ac:dyDescent="0.25">
      <c r="A59" s="1"/>
      <c r="B59" s="5" t="s">
        <v>48</v>
      </c>
      <c r="C59" s="13">
        <f>IFERROR(_xll.ECONOMATICA($F$6,"GrossMargin",$F$8,C$13,,,$F$7,"DECIMAL",,,,),"-")</f>
        <v>0.29170861488470101</v>
      </c>
      <c r="D59" s="13">
        <f>IFERROR(_xll.ECONOMATICA($F$6,"GrossMargin",$F$8,D$13,,,$F$7,"DECIMAL",,,,),"-")</f>
        <v>0.29195091485453301</v>
      </c>
      <c r="E59" s="13">
        <f>IFERROR(_xll.ECONOMATICA($F$6,"GrossMargin",$F$8,E$13,,,$F$7,"DECIMAL",,,,),"-")</f>
        <v>0.29128102766611802</v>
      </c>
      <c r="F59" s="13">
        <f>IFERROR(_xll.ECONOMATICA($F$6,"GrossMargin",$F$8,F$13,,,$F$7,"DECIMAL",,,,),"-")</f>
        <v>0.28806054233253198</v>
      </c>
      <c r="G59" s="13">
        <f>IFERROR(_xll.ECONOMATICA($F$6,"GrossMargin",$F$8,G$13,,,$F$7,"DECIMAL",,,,),"-")</f>
        <v>0.28867136321321601</v>
      </c>
      <c r="H59" s="13">
        <f>IFERROR(_xll.ECONOMATICA($F$6,"GrossMargin",$F$8,H$13,,,$F$7,"DECIMAL",,,,),"-")</f>
        <v>0.28591845730406901</v>
      </c>
      <c r="I59" s="13">
        <f>IFERROR(_xll.ECONOMATICA($F$6,"GrossMargin",$F$8,I$13,,,$F$7,"DECIMAL",,,,),"-")</f>
        <v>0.28525642573309601</v>
      </c>
      <c r="J59" s="13">
        <f>IFERROR(_xll.ECONOMATICA($F$6,"GrossMargin",$F$8,J$13,,,$F$7,"DECIMAL",,,,),"-")</f>
        <v>0.286713561844954</v>
      </c>
      <c r="K59" s="13">
        <f>IFERROR(_xll.ECONOMATICA($F$6,"GrossMargin",$F$8,K$13,,,$F$7,"DECIMAL",,,,),"-")</f>
        <v>0.28624960714805597</v>
      </c>
      <c r="L59" s="13">
        <f>IFERROR(_xll.ECONOMATICA($F$6,"GrossMargin",$F$8,L$13,,,$F$7,"DECIMAL",,,,),"-")</f>
        <v>0.28751535323826799</v>
      </c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 s="3" customFormat="1" ht="15" customHeight="1" x14ac:dyDescent="0.25">
      <c r="A60" s="1"/>
      <c r="B60" s="5" t="s">
        <v>49</v>
      </c>
      <c r="C60" s="13">
        <f>IFERROR(_xll.ECONOMATICA($F$6,"EBITMargin",$F$8,C$13,,,,"DECIMAL",,,,),"-")</f>
        <v>6.4860289611970101E-2</v>
      </c>
      <c r="D60" s="13">
        <f>IFERROR(_xll.ECONOMATICA($F$6,"EBITMargin",$F$8,D$13,,,,"DECIMAL",,,,),"-")</f>
        <v>7.7912191458744895E-2</v>
      </c>
      <c r="E60" s="13">
        <f>IFERROR(_xll.ECONOMATICA($F$6,"EBITMargin",$F$8,E$13,,,,"DECIMAL",,,,),"-")</f>
        <v>8.1221765196678494E-2</v>
      </c>
      <c r="F60" s="13">
        <f>IFERROR(_xll.ECONOMATICA($F$6,"EBITMargin",$F$8,F$13,,,,"DECIMAL",,,,),"-")</f>
        <v>7.8763692059728801E-2</v>
      </c>
      <c r="G60" s="13">
        <f>IFERROR(_xll.ECONOMATICA($F$6,"EBITMargin",$F$8,G$13,,,,"DECIMAL",,,,),"-")</f>
        <v>7.4974915985731097E-2</v>
      </c>
      <c r="H60" s="13">
        <f>IFERROR(_xll.ECONOMATICA($F$6,"EBITMargin",$F$8,H$13,,,,"DECIMAL",,,,),"-")</f>
        <v>6.7760235992318493E-2</v>
      </c>
      <c r="I60" s="13">
        <f>IFERROR(_xll.ECONOMATICA($F$6,"EBITMargin",$F$8,I$13,,,,"DECIMAL",,,,),"-")</f>
        <v>6.6627619659120702E-2</v>
      </c>
      <c r="J60" s="13">
        <f>IFERROR(_xll.ECONOMATICA($F$6,"EBITMargin",$F$8,J$13,,,,"DECIMAL",,,,),"-")</f>
        <v>7.8933875574293794E-2</v>
      </c>
      <c r="K60" s="13">
        <f>IFERROR(_xll.ECONOMATICA($F$6,"EBITMargin",$F$8,K$13,,,,"DECIMAL",,,,),"-")</f>
        <v>8.0560634010471394E-2</v>
      </c>
      <c r="L60" s="13">
        <f>IFERROR(_xll.ECONOMATICA($F$6,"EBITMargin",$F$8,L$13,,,,"DECIMAL",,,,),"-")</f>
        <v>8.2068305856373605E-2</v>
      </c>
      <c r="M60"/>
      <c r="N60"/>
      <c r="O60"/>
      <c r="P60"/>
      <c r="Q60"/>
      <c r="R60"/>
      <c r="S60"/>
      <c r="T60"/>
      <c r="U60"/>
      <c r="V60"/>
      <c r="W60"/>
      <c r="X60"/>
      <c r="Y60"/>
    </row>
    <row r="61" spans="1:25" s="3" customFormat="1" ht="15" customHeight="1" x14ac:dyDescent="0.25">
      <c r="A61" s="1"/>
      <c r="B61" s="5" t="s">
        <v>50</v>
      </c>
      <c r="C61" s="13">
        <f>IFERROR(_xll.ECONOMATICA($F$6,"Net Margin",$F$8,C$13,,,,"DECIMAL",,,,),"-")</f>
        <v>2.9436930391239E-2</v>
      </c>
      <c r="D61" s="13">
        <f>IFERROR(_xll.ECONOMATICA($F$6,"Net Margin",$F$8,D$13,,,,"DECIMAL",,,,),"-")</f>
        <v>3.2954068520448299E-2</v>
      </c>
      <c r="E61" s="13">
        <f>IFERROR(_xll.ECONOMATICA($F$6,"Net Margin",$F$8,E$13,,,,"DECIMAL",,,,),"-")</f>
        <v>3.9661859178631902E-2</v>
      </c>
      <c r="F61" s="13">
        <f>IFERROR(_xll.ECONOMATICA($F$6,"Net Margin",$F$8,F$13,,,,"DECIMAL",,,,),"-")</f>
        <v>3.75299928561071E-2</v>
      </c>
      <c r="G61" s="13">
        <f>IFERROR(_xll.ECONOMATICA($F$6,"Net Margin",$F$8,G$13,,,,"DECIMAL",,,,),"-")</f>
        <v>3.3438282708957601E-2</v>
      </c>
      <c r="H61" s="13">
        <f>IFERROR(_xll.ECONOMATICA($F$6,"Net Margin",$F$8,H$13,,,,"DECIMAL",,,,),"-")</f>
        <v>2.7223567883593199E-2</v>
      </c>
      <c r="I61" s="13">
        <f>IFERROR(_xll.ECONOMATICA($F$6,"Net Margin",$F$8,I$13,,,,"DECIMAL",,,,),"-")</f>
        <v>2.6598620871773199E-2</v>
      </c>
      <c r="J61" s="13">
        <f>IFERROR(_xll.ECONOMATICA($F$6,"Net Margin",$F$8,J$13,,,,"DECIMAL",,,,),"-")</f>
        <v>4.2090132399462202E-2</v>
      </c>
      <c r="K61" s="13">
        <f>IFERROR(_xll.ECONOMATICA($F$6,"Net Margin",$F$8,K$13,,,,"DECIMAL",,,,),"-")</f>
        <v>4.0990931612032003E-2</v>
      </c>
      <c r="L61" s="13">
        <f>IFERROR(_xll.ECONOMATICA($F$6,"Net Margin",$F$8,L$13,,,,"DECIMAL",,,,),"-")</f>
        <v>3.9712972842280599E-2</v>
      </c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 s="3" customFormat="1" ht="15" customHeight="1" x14ac:dyDescent="0.25">
      <c r="A62" s="1"/>
      <c r="B62" s="5" t="s">
        <v>51</v>
      </c>
      <c r="C62" s="13">
        <f>IFERROR(_xll.ECONOMATICA($F$6,"EbitdaMargin",$F$8,C$13,,,,"DECIMAL",,,,),"-")</f>
        <v>8.4844086241209898E-2</v>
      </c>
      <c r="D62" s="13">
        <f>IFERROR(_xll.ECONOMATICA($F$6,"EbitdaMargin",$F$8,D$13,,,,"DECIMAL",,,,),"-")</f>
        <v>9.8248555803875204E-2</v>
      </c>
      <c r="E62" s="13">
        <f>IFERROR(_xll.ECONOMATICA($F$6,"EbitdaMargin",$F$8,E$13,,,,"DECIMAL",,,,),"-")</f>
        <v>0.10187569774847401</v>
      </c>
      <c r="F62" s="13">
        <f>IFERROR(_xll.ECONOMATICA($F$6,"EbitdaMargin",$F$8,F$13,,,,"DECIMAL",,,,),"-")</f>
        <v>0.100801182372088</v>
      </c>
      <c r="G62" s="13">
        <f>IFERROR(_xll.ECONOMATICA($F$6,"EbitdaMargin",$F$8,G$13,,,,"DECIMAL",,,,),"-")</f>
        <v>9.7778926296159599E-2</v>
      </c>
      <c r="H62" s="13">
        <f>IFERROR(_xll.ECONOMATICA($F$6,"EbitdaMargin",$F$8,H$13,,,,"DECIMAL",,,,),"-")</f>
        <v>9.0847165360610202E-2</v>
      </c>
      <c r="I62" s="13">
        <f>IFERROR(_xll.ECONOMATICA($F$6,"EbitdaMargin",$F$8,I$13,,,,"DECIMAL",,,,),"-")</f>
        <v>9.0078188682818999E-2</v>
      </c>
      <c r="J62" s="13">
        <f>IFERROR(_xll.ECONOMATICA($F$6,"EbitdaMargin",$F$8,J$13,,,,"DECIMAL",,,,),"-")</f>
        <v>0.102081487905671</v>
      </c>
      <c r="K62" s="13">
        <f>IFERROR(_xll.ECONOMATICA($F$6,"EbitdaMargin",$F$8,K$13,,,,"DECIMAL",,,,),"-")</f>
        <v>0.103329593268136</v>
      </c>
      <c r="L62" s="13">
        <f>IFERROR(_xll.ECONOMATICA($F$6,"EbitdaMargin",$F$8,L$13,,,,"DECIMAL",,,,),"-")</f>
        <v>0.10472125561093</v>
      </c>
      <c r="M62"/>
      <c r="N62"/>
      <c r="O62"/>
      <c r="P62"/>
      <c r="Q62"/>
      <c r="R62"/>
      <c r="S62"/>
      <c r="T62"/>
      <c r="U62"/>
      <c r="V62"/>
      <c r="W62"/>
      <c r="X62"/>
      <c r="Y62"/>
    </row>
    <row r="63" spans="1:25" s="3" customFormat="1" ht="15" customHeight="1" x14ac:dyDescent="0.25">
      <c r="A63" s="1"/>
      <c r="B63" s="5" t="s">
        <v>52</v>
      </c>
      <c r="C63" s="13">
        <f>IFERROR(_xll.ECONOMATICA($F$6,"ROA",$F$8,C$13,,,,"DECIMAL",,,,),"-")</f>
        <v>3.2493233804998502E-2</v>
      </c>
      <c r="D63" s="13">
        <f>IFERROR(_xll.ECONOMATICA($F$6,"ROA",$F$8,D$13,,,,"DECIMAL",,,,),"-")</f>
        <v>3.5726239605355703E-2</v>
      </c>
      <c r="E63" s="13">
        <f>IFERROR(_xll.ECONOMATICA($F$6,"ROA",$F$8,E$13,,,,"DECIMAL",,,,),"-")</f>
        <v>4.17958568596805E-2</v>
      </c>
      <c r="F63" s="13">
        <f>IFERROR(_xll.ECONOMATICA($F$6,"ROA",$F$8,F$13,,,,"DECIMAL",,,,),"-")</f>
        <v>3.7114218647111598E-2</v>
      </c>
      <c r="G63" s="13">
        <f>IFERROR(_xll.ECONOMATICA($F$6,"ROA",$F$8,G$13,,,,"DECIMAL",,,,),"-")</f>
        <v>3.3225706994344399E-2</v>
      </c>
      <c r="H63" s="13">
        <f>IFERROR(_xll.ECONOMATICA($F$6,"ROA",$F$8,H$13,,,,"DECIMAL",,,,),"-")</f>
        <v>2.8018811364236201E-2</v>
      </c>
      <c r="I63" s="13">
        <f>IFERROR(_xll.ECONOMATICA($F$6,"ROA",$F$8,I$13,,,,"DECIMAL",,,,),"-")</f>
        <v>2.83404700331812E-2</v>
      </c>
      <c r="J63" s="13">
        <f>IFERROR(_xll.ECONOMATICA($F$6,"ROA",$F$8,J$13,,,,"DECIMAL",,,,),"-")</f>
        <v>4.3905101850032199E-2</v>
      </c>
      <c r="K63" s="13">
        <f>IFERROR(_xll.ECONOMATICA($F$6,"ROA",$F$8,K$13,,,,"DECIMAL",,,,),"-")</f>
        <v>4.3244644547739901E-2</v>
      </c>
      <c r="L63" s="13">
        <f>IFERROR(_xll.ECONOMATICA($F$6,"ROA",$F$8,L$13,,,,"DECIMAL",,,,),"-")</f>
        <v>4.1980159755621603E-2</v>
      </c>
      <c r="M63"/>
      <c r="N63"/>
      <c r="O63"/>
      <c r="P63"/>
      <c r="Q63"/>
      <c r="R63"/>
      <c r="S63"/>
      <c r="T63"/>
      <c r="U63"/>
      <c r="V63"/>
      <c r="W63"/>
      <c r="X63"/>
      <c r="Y63"/>
    </row>
    <row r="64" spans="1:25" s="3" customFormat="1" ht="15" customHeight="1" x14ac:dyDescent="0.25">
      <c r="A64" s="1"/>
      <c r="B64" s="5" t="s">
        <v>4</v>
      </c>
      <c r="C64" s="13">
        <f>IFERROR(_xll.ECONOMATICA($F$6,"ROE (end)",$F$8,C$13,,,,"DECIMAL",,,,),"-")</f>
        <v>8.0058083530893803E-2</v>
      </c>
      <c r="D64" s="13">
        <f>IFERROR(_xll.ECONOMATICA($F$6,"ROE (end)",$F$8,D$13,,,,"DECIMAL",,,,),"-")</f>
        <v>8.8387931362085503E-2</v>
      </c>
      <c r="E64" s="13">
        <f>IFERROR(_xll.ECONOMATICA($F$6,"ROE (end)",$F$8,E$13,,,,"DECIMAL",,,,),"-")</f>
        <v>0.10567119536121</v>
      </c>
      <c r="F64" s="13">
        <f>IFERROR(_xll.ECONOMATICA($F$6,"ROE (end)",$F$8,F$13,,,,"DECIMAL",,,,),"-")</f>
        <v>9.4954103219788505E-2</v>
      </c>
      <c r="G64" s="13">
        <f>IFERROR(_xll.ECONOMATICA($F$6,"ROE (end)",$F$8,G$13,,,,"DECIMAL",,,,),"-")</f>
        <v>8.2405212410376405E-2</v>
      </c>
      <c r="H64" s="13">
        <f>IFERROR(_xll.ECONOMATICA($F$6,"ROE (end)",$F$8,H$13,,,,"DECIMAL",,,,),"-")</f>
        <v>7.0911956188429007E-2</v>
      </c>
      <c r="I64" s="13">
        <f>IFERROR(_xll.ECONOMATICA($F$6,"ROE (end)",$F$8,I$13,,,,"DECIMAL",,,,),"-")</f>
        <v>7.03491264864715E-2</v>
      </c>
      <c r="J64" s="13">
        <f>IFERROR(_xll.ECONOMATICA($F$6,"ROE (end)",$F$8,J$13,,,,"DECIMAL",,,,),"-")</f>
        <v>0.10978638592961899</v>
      </c>
      <c r="K64" s="13">
        <f>IFERROR(_xll.ECONOMATICA($F$6,"ROE (end)",$F$8,K$13,,,,"DECIMAL",,,,),"-")</f>
        <v>0.106448574423848</v>
      </c>
      <c r="L64" s="13">
        <f>IFERROR(_xll.ECONOMATICA($F$6,"ROE (end)",$F$8,L$13,,,,"DECIMAL",,,,),"-")</f>
        <v>0.107949252128601</v>
      </c>
      <c r="M64"/>
      <c r="N64"/>
      <c r="O64"/>
      <c r="P64"/>
      <c r="Q64"/>
      <c r="R64"/>
      <c r="S64"/>
      <c r="T64"/>
      <c r="U64"/>
      <c r="V64"/>
      <c r="W64"/>
      <c r="X64"/>
      <c r="Y64"/>
    </row>
    <row r="65" spans="1:25" s="3" customFormat="1" ht="15" customHeight="1" x14ac:dyDescent="0.25">
      <c r="A65" s="1"/>
      <c r="B65" s="5" t="s">
        <v>53</v>
      </c>
      <c r="C65" s="13">
        <f>IFERROR(_xll.ECONOMATICA($F$6,"ROE (avg)",$F$8,C$13,,,,"DECIMAL",,,,),"-")</f>
        <v>7.8645187255679094E-2</v>
      </c>
      <c r="D65" s="13">
        <f>IFERROR(_xll.ECONOMATICA($F$6,"ROE (avg)",$F$8,D$13,,,,"DECIMAL",,,,),"-")</f>
        <v>8.58570986358973E-2</v>
      </c>
      <c r="E65" s="13">
        <f>IFERROR(_xll.ECONOMATICA($F$6,"ROE (avg)",$F$8,E$13,,,,"DECIMAL",,,,),"-")</f>
        <v>0.103876528845722</v>
      </c>
      <c r="F65" s="13">
        <f>IFERROR(_xll.ECONOMATICA($F$6,"ROE (avg)",$F$8,F$13,,,,"DECIMAL",,,,),"-")</f>
        <v>9.6289022762066495E-2</v>
      </c>
      <c r="G65" s="13">
        <f>IFERROR(_xll.ECONOMATICA($F$6,"ROE (avg)",$F$8,G$13,,,,"DECIMAL",,,,),"-")</f>
        <v>8.4716237020475094E-2</v>
      </c>
      <c r="H65" s="13">
        <f>IFERROR(_xll.ECONOMATICA($F$6,"ROE (avg)",$F$8,H$13,,,,"DECIMAL",,,,),"-")</f>
        <v>7.1073860220058099E-2</v>
      </c>
      <c r="I65" s="13">
        <f>IFERROR(_xll.ECONOMATICA($F$6,"ROE (avg)",$F$8,I$13,,,,"DECIMAL",,,,),"-")</f>
        <v>7.0328279972309296E-2</v>
      </c>
      <c r="J65" s="13">
        <f>IFERROR(_xll.ECONOMATICA($F$6,"ROE (avg)",$F$8,J$13,,,,"DECIMAL",,,,),"-")</f>
        <v>0.10876856442366301</v>
      </c>
      <c r="K65" s="13">
        <f>IFERROR(_xll.ECONOMATICA($F$6,"ROE (avg)",$F$8,K$13,,,,"DECIMAL",,,,),"-")</f>
        <v>0.10357755064396799</v>
      </c>
      <c r="L65" s="13">
        <f>IFERROR(_xll.ECONOMATICA($F$6,"ROE (avg)",$F$8,L$13,,,,"DECIMAL",,,,),"-")</f>
        <v>0.104212280989741</v>
      </c>
      <c r="M65"/>
      <c r="N65"/>
      <c r="O65"/>
      <c r="P65"/>
      <c r="Q65"/>
      <c r="R65"/>
      <c r="S65"/>
      <c r="T65"/>
      <c r="U65"/>
      <c r="V65"/>
      <c r="W65"/>
      <c r="X65"/>
      <c r="Y65"/>
    </row>
    <row r="66" spans="1:25" s="3" customFormat="1" ht="15" customHeight="1" x14ac:dyDescent="0.25">
      <c r="A66" s="1"/>
      <c r="B66" s="5" t="s">
        <v>5</v>
      </c>
      <c r="C66" s="13">
        <f>IFERROR(_xll.ECONOMATICA($F$6,"ROE (start)",$F$8,C$13,,,,"DECIMAL",,,,),"-")</f>
        <v>7.7281296795481499E-2</v>
      </c>
      <c r="D66" s="13">
        <f>IFERROR(_xll.ECONOMATICA($F$6,"ROE (start)",$F$8,D$13,,,,"DECIMAL",,,,),"-")</f>
        <v>8.3467163431632796E-2</v>
      </c>
      <c r="E66" s="13">
        <f>IFERROR(_xll.ECONOMATICA($F$6,"ROE (start)",$F$8,E$13,,,,"DECIMAL",,,,),"-")</f>
        <v>0.102141803745035</v>
      </c>
      <c r="F66" s="13">
        <f>IFERROR(_xll.ECONOMATICA($F$6,"ROE (start)",$F$8,F$13,,,,"DECIMAL",,,,),"-")</f>
        <v>9.7662011642532895E-2</v>
      </c>
      <c r="G66" s="13">
        <f>IFERROR(_xll.ECONOMATICA($F$6,"ROE (start)",$F$8,G$13,,,,"DECIMAL",,,,),"-")</f>
        <v>8.7160625483811593E-2</v>
      </c>
      <c r="H66" s="13">
        <f>IFERROR(_xll.ECONOMATICA($F$6,"ROE (start)",$F$8,H$13,,,,"DECIMAL",,,,),"-")</f>
        <v>7.1236505252381899E-2</v>
      </c>
      <c r="I66" s="13">
        <f>IFERROR(_xll.ECONOMATICA($F$6,"ROE (start)",$F$8,I$13,,,,"DECIMAL",,,,),"-")</f>
        <v>7.0307445809230595E-2</v>
      </c>
      <c r="J66" s="13">
        <f>IFERROR(_xll.ECONOMATICA($F$6,"ROE (start)",$F$8,J$13,,,,"DECIMAL",,,,),"-")</f>
        <v>0.107769441857963</v>
      </c>
      <c r="K66" s="13">
        <f>IFERROR(_xll.ECONOMATICA($F$6,"ROE (start)",$F$8,K$13,,,,"DECIMAL",,,,),"-")</f>
        <v>0.100857328324782</v>
      </c>
      <c r="L66" s="13">
        <f>IFERROR(_xll.ECONOMATICA($F$6,"ROE (start)",$F$8,L$13,,,,"DECIMAL",,,,),"-")</f>
        <v>0.100725384620746</v>
      </c>
      <c r="M66"/>
      <c r="N66"/>
      <c r="O66"/>
      <c r="P66"/>
      <c r="Q66"/>
      <c r="R66"/>
      <c r="S66"/>
      <c r="T66"/>
      <c r="U66"/>
      <c r="V66"/>
      <c r="W66"/>
      <c r="X66"/>
      <c r="Y66"/>
    </row>
    <row r="67" spans="1:25" s="3" customFormat="1" ht="15" customHeight="1" x14ac:dyDescent="0.25">
      <c r="A67" s="1"/>
      <c r="B67" s="5" t="s">
        <v>54</v>
      </c>
      <c r="C67" s="13">
        <f>IFERROR(_xll.ECONOMATICA($F$6,"ROIC (IC end) %",$F$8,C$13,,,,"DECIMAL",,,,),"-")</f>
        <v>6.7606678271185994E-2</v>
      </c>
      <c r="D67" s="13">
        <f>IFERROR(_xll.ECONOMATICA($F$6,"ROIC (IC end) %",$F$8,D$13,,,,"DECIMAL",,,,),"-")</f>
        <v>7.7840558998577794E-2</v>
      </c>
      <c r="E67" s="13">
        <f>IFERROR(_xll.ECONOMATICA($F$6,"ROIC (IC end) %",$F$8,E$13,,,,"DECIMAL",,,,),"-")</f>
        <v>7.9632116071152295E-2</v>
      </c>
      <c r="F67" s="13">
        <f>IFERROR(_xll.ECONOMATICA($F$6,"ROIC (IC end) %",$F$8,F$13,,,,"DECIMAL",,,,),"-")</f>
        <v>7.6439228294038902E-2</v>
      </c>
      <c r="G67" s="13">
        <f>IFERROR(_xll.ECONOMATICA($F$6,"ROIC (IC end) %",$F$8,G$13,,,,"DECIMAL",,,,),"-")</f>
        <v>7.0243310815058094E-2</v>
      </c>
      <c r="H67" s="13">
        <f>IFERROR(_xll.ECONOMATICA($F$6,"ROIC (IC end) %",$F$8,H$13,,,,"DECIMAL",,,,),"-")</f>
        <v>6.4398714175258706E-2</v>
      </c>
      <c r="I67" s="13">
        <f>IFERROR(_xll.ECONOMATICA($F$6,"ROIC (IC end) %",$F$8,I$13,,,,"DECIMAL",,,,),"-")</f>
        <v>6.6040285428243806E-2</v>
      </c>
      <c r="J67" s="13">
        <f>IFERROR(_xll.ECONOMATICA($F$6,"ROIC (IC end) %",$F$8,J$13,,,,"DECIMAL",,,,),"-")</f>
        <v>8.0678166893194403E-2</v>
      </c>
      <c r="K67" s="13">
        <f>IFERROR(_xll.ECONOMATICA($F$6,"ROIC (IC end) %",$F$8,K$13,,,,"DECIMAL",,,,),"-")</f>
        <v>8.1504299430962407E-2</v>
      </c>
      <c r="L67" s="13">
        <f>IFERROR(_xll.ECONOMATICA($F$6,"ROIC (IC end) %",$F$8,L$13,,,,"DECIMAL",,,,),"-")</f>
        <v>8.2839852540200806E-2</v>
      </c>
      <c r="M67"/>
      <c r="N67"/>
      <c r="O67"/>
      <c r="P67"/>
      <c r="Q67"/>
      <c r="R67"/>
      <c r="S67"/>
      <c r="T67"/>
      <c r="U67"/>
      <c r="V67"/>
      <c r="W67"/>
      <c r="X67"/>
      <c r="Y67"/>
    </row>
    <row r="68" spans="1:25" s="3" customFormat="1" ht="15" customHeight="1" x14ac:dyDescent="0.25">
      <c r="A68" s="1"/>
      <c r="B68" s="5" t="s">
        <v>55</v>
      </c>
      <c r="C68" s="13">
        <f>IFERROR(_xll.ECONOMATICA($F$6,"ROIC (avg IC) %",$F$8,C$13,,,,"DECIMAL",,,,),"-")</f>
        <v>6.58927014656365E-2</v>
      </c>
      <c r="D68" s="13">
        <f>IFERROR(_xll.ECONOMATICA($F$6,"ROIC (avg IC) %",$F$8,D$13,,,,"DECIMAL",,,,),"-")</f>
        <v>7.8333653253503194E-2</v>
      </c>
      <c r="E68" s="13">
        <f>IFERROR(_xll.ECONOMATICA($F$6,"ROIC (avg IC) %",$F$8,E$13,,,,"DECIMAL",,,,),"-")</f>
        <v>7.9092070421102098E-2</v>
      </c>
      <c r="F68" s="13">
        <f>IFERROR(_xll.ECONOMATICA($F$6,"ROIC (avg IC) %",$F$8,F$13,,,,"DECIMAL",,,,),"-")</f>
        <v>7.7712954918970401E-2</v>
      </c>
      <c r="G68" s="13">
        <f>IFERROR(_xll.ECONOMATICA($F$6,"ROIC (avg IC) %",$F$8,G$13,,,,"DECIMAL",,,,),"-")</f>
        <v>7.2497648107528206E-2</v>
      </c>
      <c r="H68" s="13">
        <f>IFERROR(_xll.ECONOMATICA($F$6,"ROIC (avg IC) %",$F$8,H$13,,,,"DECIMAL",,,,),"-")</f>
        <v>6.5212144908946404E-2</v>
      </c>
      <c r="I68" s="13">
        <f>IFERROR(_xll.ECONOMATICA($F$6,"ROIC (avg IC) %",$F$8,I$13,,,,"DECIMAL",,,,),"-")</f>
        <v>6.5418352324268195E-2</v>
      </c>
      <c r="J68" s="13">
        <f>IFERROR(_xll.ECONOMATICA($F$6,"ROIC (avg IC) %",$F$8,J$13,,,,"DECIMAL",,,,),"-")</f>
        <v>7.9069414542827898E-2</v>
      </c>
      <c r="K68" s="13">
        <f>IFERROR(_xll.ECONOMATICA($F$6,"ROIC (avg IC) %",$F$8,K$13,,,,"DECIMAL",,,,),"-")</f>
        <v>7.8309934147255303E-2</v>
      </c>
      <c r="L68" s="13">
        <f>IFERROR(_xll.ECONOMATICA($F$6,"ROIC (avg IC) %",$F$8,L$13,,,,"DECIMAL",,,,),"-")</f>
        <v>7.9243746718057104E-2</v>
      </c>
      <c r="M68"/>
      <c r="N68"/>
      <c r="O68"/>
      <c r="P68"/>
      <c r="Q68"/>
      <c r="R68"/>
      <c r="S68"/>
      <c r="T68"/>
      <c r="U68"/>
      <c r="V68"/>
      <c r="W68"/>
      <c r="X68"/>
      <c r="Y68"/>
    </row>
    <row r="69" spans="1:25" s="3" customFormat="1" ht="15" customHeight="1" x14ac:dyDescent="0.25">
      <c r="A69" s="1"/>
      <c r="B69" s="5" t="s">
        <v>6</v>
      </c>
      <c r="C69" s="13">
        <f>IFERROR(_xll.ECONOMATICA($F$6,"ROIC (start IC)%",$F$8,C$13,,,,"DECIMAL",,,,),"-")</f>
        <v>6.4263481980451606E-2</v>
      </c>
      <c r="D69" s="13">
        <f>IFERROR(_xll.ECONOMATICA($F$6,"ROIC (start IC)%",$F$8,D$13,,,,"DECIMAL",,,,),"-")</f>
        <v>7.8833034513518196E-2</v>
      </c>
      <c r="E69" s="13">
        <f>IFERROR(_xll.ECONOMATICA($F$6,"ROIC (start IC)%",$F$8,E$13,,,,"DECIMAL",,,,),"-")</f>
        <v>7.8559300346823902E-2</v>
      </c>
      <c r="F69" s="13">
        <f>IFERROR(_xll.ECONOMATICA($F$6,"ROIC (start IC)%",$F$8,F$13,,,,"DECIMAL",,,,),"-")</f>
        <v>7.9029849738872102E-2</v>
      </c>
      <c r="G69" s="13">
        <f>IFERROR(_xll.ECONOMATICA($F$6,"ROIC (start IC)%",$F$8,G$13,,,,"DECIMAL",,,,),"-")</f>
        <v>7.49014813068061E-2</v>
      </c>
      <c r="H69" s="13">
        <f>IFERROR(_xll.ECONOMATICA($F$6,"ROIC (start IC)%",$F$8,H$13,,,,"DECIMAL",,,,),"-")</f>
        <v>6.6046387677488397E-2</v>
      </c>
      <c r="I69" s="13">
        <f>IFERROR(_xll.ECONOMATICA($F$6,"ROIC (start IC)%",$F$8,I$13,,,,"DECIMAL",,,,),"-")</f>
        <v>6.4808024018348107E-2</v>
      </c>
      <c r="J69" s="13">
        <f>IFERROR(_xll.ECONOMATICA($F$6,"ROIC (start IC)%",$F$8,J$13,,,,"DECIMAL",,,,),"-")</f>
        <v>7.7523566094023402E-2</v>
      </c>
      <c r="K69" s="13">
        <f>IFERROR(_xll.ECONOMATICA($F$6,"ROIC (start IC)%",$F$8,K$13,,,,"DECIMAL",,,,),"-")</f>
        <v>7.5356516453684894E-2</v>
      </c>
      <c r="L69" s="13">
        <f>IFERROR(_xll.ECONOMATICA($F$6,"ROIC (start IC)%",$F$8,L$13,,,,"DECIMAL",,,,),"-")</f>
        <v>7.5946867683596805E-2</v>
      </c>
      <c r="M69"/>
      <c r="N69"/>
      <c r="O69"/>
      <c r="P69"/>
      <c r="Q69"/>
      <c r="R69"/>
      <c r="S69"/>
      <c r="T69"/>
      <c r="U69"/>
      <c r="V69"/>
      <c r="W69"/>
      <c r="X69"/>
      <c r="Y69"/>
    </row>
    <row r="70" spans="1:25" s="3" customFormat="1" ht="15" customHeight="1" x14ac:dyDescent="0.25">
      <c r="A70" s="1"/>
      <c r="B70" s="8" t="s">
        <v>7</v>
      </c>
      <c r="C70" s="18">
        <f>IFERROR(_xll.ECONOMATICA($F$6,"Invest Cap $",,C$13,,,$F$7,$F$9,,,,),"-")</f>
        <v>7579509.9510000004</v>
      </c>
      <c r="D70" s="18">
        <f>IFERROR(_xll.ECONOMATICA($F$6,"Invest Cap $",,D$13,,,$F$7,$F$9,,,,),"-")</f>
        <v>7827515.4910080004</v>
      </c>
      <c r="E70" s="18">
        <f>IFERROR(_xll.ECONOMATICA($F$6,"Invest Cap $",,E$13,,,$F$7,$F$9,,,,),"-")</f>
        <v>7844872.4020079998</v>
      </c>
      <c r="F70" s="18">
        <f>IFERROR(_xll.ECONOMATICA($F$6,"Invest Cap $",,F$13,,,$F$7,$F$9,,,,),"-")</f>
        <v>7772471.1990080001</v>
      </c>
      <c r="G70" s="18">
        <f>IFERROR(_xll.ECONOMATICA($F$6,"Invest Cap $",,G$13,,,$F$7,$F$9,,,,),"-")</f>
        <v>8082143.5710079996</v>
      </c>
      <c r="H70" s="18">
        <f>IFERROR(_xll.ECONOMATICA($F$6,"Invest Cap $",,H$13,,,$F$7,$F$9,,,,),"-")</f>
        <v>8027786.4129999997</v>
      </c>
      <c r="I70" s="18">
        <f>IFERROR(_xll.ECONOMATICA($F$6,"Invest Cap $",,I$13,,,$F$7,$F$9,,,,),"-")</f>
        <v>7698493.0600159997</v>
      </c>
      <c r="J70" s="18">
        <f>IFERROR(_xll.ECONOMATICA($F$6,"Invest Cap $",,J$13,,,$F$7,$F$9,,,,),"-")</f>
        <v>7468559.4369999999</v>
      </c>
      <c r="K70" s="18">
        <f>IFERROR(_xll.ECONOMATICA($F$6,"Invest Cap $",,K$13,,,$F$7,$F$9,,,,),"-")</f>
        <v>7472516.0420080004</v>
      </c>
      <c r="L70" s="18">
        <f>IFERROR(_xll.ECONOMATICA($F$6,"Invest Cap $",,L$13,,,$F$7,$F$9,,,,),"-")</f>
        <v>7359805.8640240002</v>
      </c>
      <c r="M70"/>
      <c r="N70"/>
      <c r="O70"/>
      <c r="P70"/>
      <c r="Q70"/>
      <c r="R70"/>
      <c r="S70"/>
      <c r="T70"/>
      <c r="U70"/>
      <c r="V70"/>
      <c r="W70"/>
      <c r="X70"/>
      <c r="Y70"/>
    </row>
    <row r="71" spans="1:25" customFormat="1" ht="8.1" customHeight="1" x14ac:dyDescent="0.25">
      <c r="A71" s="1"/>
    </row>
    <row r="72" spans="1:25" s="3" customFormat="1" ht="15" customHeight="1" thickBot="1" x14ac:dyDescent="0.3">
      <c r="A72" s="1"/>
      <c r="B72" s="4" t="s">
        <v>56</v>
      </c>
      <c r="C72" s="9"/>
      <c r="D72" s="9"/>
      <c r="E72" s="9"/>
      <c r="F72" s="9"/>
      <c r="G72" s="9"/>
      <c r="H72" s="9"/>
      <c r="I72" s="9"/>
      <c r="J72" s="9"/>
      <c r="K72" s="9"/>
      <c r="L72" s="10"/>
      <c r="M72"/>
      <c r="N72"/>
      <c r="O72"/>
      <c r="P72"/>
      <c r="Q72"/>
      <c r="R72"/>
      <c r="S72"/>
      <c r="T72"/>
      <c r="U72"/>
      <c r="V72"/>
      <c r="W72"/>
      <c r="X72"/>
      <c r="Y72"/>
    </row>
    <row r="73" spans="1:25" s="3" customFormat="1" ht="15" customHeight="1" thickTop="1" x14ac:dyDescent="0.25">
      <c r="A73" s="1"/>
      <c r="B73" s="5" t="s">
        <v>57</v>
      </c>
      <c r="C73" s="17">
        <f>IFERROR(_xll.ECONOMATICA($F$6,"Capex",$F$8,C$13,,,$F$7,$F$9,,,,),"-")</f>
        <v>49468.474999999999</v>
      </c>
      <c r="D73" s="17">
        <f>IFERROR(_xll.ECONOMATICA($F$6,"Capex",$F$8,D$13,,,$F$7,$F$9,,,,),"-")</f>
        <v>240136.71799999999</v>
      </c>
      <c r="E73" s="17">
        <f>IFERROR(_xll.ECONOMATICA($F$6,"Capex",$F$8,E$13,,,$F$7,$F$9,,,,),"-")</f>
        <v>224004.95499999999</v>
      </c>
      <c r="F73" s="17">
        <f>IFERROR(_xll.ECONOMATICA($F$6,"Capex",$F$8,F$13,,,$F$7,$F$9,,,,),"-")</f>
        <v>124228.02099999999</v>
      </c>
      <c r="G73" s="17">
        <f>IFERROR(_xll.ECONOMATICA($F$6,"Capex",$F$8,G$13,,,$F$7,$F$9,,,,),"-")</f>
        <v>126083.868</v>
      </c>
      <c r="H73" s="17">
        <f>IFERROR(_xll.ECONOMATICA($F$6,"Capex",$F$8,H$13,,,$F$7,$F$9,,,,),"-")</f>
        <v>122668.821</v>
      </c>
      <c r="I73" s="17">
        <f>IFERROR(_xll.ECONOMATICA($F$6,"Capex",$F$8,I$13,,,$F$7,$F$9,,,,),"-")</f>
        <v>94752.754000000001</v>
      </c>
      <c r="J73" s="17">
        <f>IFERROR(_xll.ECONOMATICA($F$6,"Capex",$F$8,J$13,,,$F$7,$F$9,,,,),"-")</f>
        <v>204871.18100000001</v>
      </c>
      <c r="K73" s="17">
        <f>IFERROR(_xll.ECONOMATICA($F$6,"Capex",$F$8,K$13,,,$F$7,$F$9,,,,),"-")</f>
        <v>199400.96100000001</v>
      </c>
      <c r="L73" s="17">
        <f>IFERROR(_xll.ECONOMATICA($F$6,"Capex",$F$8,L$13,,,$F$7,$F$9,,,,),"-")</f>
        <v>192224.878</v>
      </c>
      <c r="M73"/>
      <c r="N73"/>
      <c r="O73"/>
      <c r="P73"/>
      <c r="Q73"/>
      <c r="R73"/>
      <c r="S73"/>
      <c r="T73"/>
      <c r="U73"/>
      <c r="V73"/>
      <c r="W73"/>
      <c r="X73"/>
      <c r="Y73"/>
    </row>
    <row r="74" spans="1:25" s="3" customFormat="1" ht="15" customHeight="1" x14ac:dyDescent="0.25">
      <c r="A74" s="1"/>
      <c r="B74" s="5" t="s">
        <v>58</v>
      </c>
      <c r="C74" s="17">
        <f>IFERROR(_xll.ECONOMATICA($F$6,"Depr &amp; Amor",$F$8,C$13,,,$F$7,$F$9,,,,),"-")</f>
        <v>216275.33</v>
      </c>
      <c r="D74" s="17">
        <f>IFERROR(_xll.ECONOMATICA($F$6,"Depr &amp; Amor",$F$8,D$13,,,$F$7,$F$9,,,,),"-")</f>
        <v>217858.704</v>
      </c>
      <c r="E74" s="17">
        <f>IFERROR(_xll.ECONOMATICA($F$6,"Depr &amp; Amor",$F$8,E$13,,,$F$7,$F$9,,,,),"-")</f>
        <v>217611.38399999999</v>
      </c>
      <c r="F74" s="17">
        <f>IFERROR(_xll.ECONOMATICA($F$6,"Depr &amp; Amor",$F$8,F$13,,,$F$7,$F$9,,,,),"-")</f>
        <v>227713.41899999999</v>
      </c>
      <c r="G74" s="17">
        <f>IFERROR(_xll.ECONOMATICA($F$6,"Depr &amp; Amor",$F$8,G$13,,,$F$7,$F$9,,,,),"-")</f>
        <v>236539.63099999999</v>
      </c>
      <c r="H74" s="17">
        <f>IFERROR(_xll.ECONOMATICA($F$6,"Depr &amp; Amor",$F$8,H$13,,,$F$7,$F$9,,,,),"-")</f>
        <v>241291.15900000001</v>
      </c>
      <c r="I74" s="17">
        <f>IFERROR(_xll.ECONOMATICA($F$6,"Depr &amp; Amor",$F$8,I$13,,,$F$7,$F$9,,,,),"-")</f>
        <v>245126.85399999999</v>
      </c>
      <c r="J74" s="17">
        <f>IFERROR(_xll.ECONOMATICA($F$6,"Depr &amp; Amor",$F$8,J$13,,,$F$7,$F$9,,,,),"-")</f>
        <v>242054.28599999999</v>
      </c>
      <c r="K74" s="17">
        <f>IFERROR(_xll.ECONOMATICA($F$6,"Depr &amp; Amor",$F$8,K$13,,,$F$7,$F$9,,,,),"-")</f>
        <v>235800.55300000001</v>
      </c>
      <c r="L74" s="17">
        <f>IFERROR(_xll.ECONOMATICA($F$6,"Depr &amp; Amor",$F$8,L$13,,,$F$7,$F$9,,,,),"-")</f>
        <v>230532.473</v>
      </c>
      <c r="M74"/>
      <c r="N74"/>
      <c r="O74"/>
      <c r="P74"/>
      <c r="Q74"/>
      <c r="R74"/>
      <c r="S74"/>
      <c r="T74"/>
      <c r="U74"/>
      <c r="V74"/>
      <c r="W74"/>
      <c r="X74"/>
      <c r="Y74"/>
    </row>
    <row r="75" spans="1:25" s="3" customFormat="1" ht="15" customHeight="1" x14ac:dyDescent="0.25">
      <c r="A75" s="1"/>
      <c r="B75" s="5" t="s">
        <v>59</v>
      </c>
      <c r="C75" s="13">
        <f>IFERROR(_xll.ECONOMATICA($F$6,"Capex(+inv)/Dep",$F$8,C$13,,,$F$7,"DECIMAL",,,,),"-")</f>
        <v>0.22872916203632501</v>
      </c>
      <c r="D75" s="13">
        <f>IFERROR(_xll.ECONOMATICA($F$6,"Capex(+inv)/Dep",$F$8,D$13,,,$F$7,"DECIMAL",,,,),"-")</f>
        <v>1.10225900361547</v>
      </c>
      <c r="E75" s="13">
        <f>IFERROR(_xll.ECONOMATICA($F$6,"Capex(+inv)/Dep",$F$8,E$13,,,$F$7,"DECIMAL",,,,),"-")</f>
        <v>1.0293806825845999</v>
      </c>
      <c r="F75" s="13">
        <f>IFERROR(_xll.ECONOMATICA($F$6,"Capex(+inv)/Dep",$F$8,F$13,,,$F$7,"DECIMAL",,,,),"-")</f>
        <v>0.54554545597522497</v>
      </c>
      <c r="G75" s="13">
        <f>IFERROR(_xll.ECONOMATICA($F$6,"Capex(+inv)/Dep",$F$8,G$13,,,$F$7,"DECIMAL",,,,),"-")</f>
        <v>0.53303485537238904</v>
      </c>
      <c r="H75" s="13">
        <f>IFERROR(_xll.ECONOMATICA($F$6,"Capex(+inv)/Dep",$F$8,H$13,,,$F$7,"DECIMAL",,,,),"-")</f>
        <v>0.50838506271131301</v>
      </c>
      <c r="I75" s="13">
        <f>IFERROR(_xll.ECONOMATICA($F$6,"Capex(+inv)/Dep",$F$8,I$13,,,$F$7,"DECIMAL",,,,),"-")</f>
        <v>0.38654579232679698</v>
      </c>
      <c r="J75" s="13">
        <f>IFERROR(_xll.ECONOMATICA($F$6,"Capex(+inv)/Dep",$F$8,J$13,,,$F$7,"DECIMAL",,,,),"-")</f>
        <v>0.84638526499853495</v>
      </c>
      <c r="K75" s="13">
        <f>IFERROR(_xll.ECONOMATICA($F$6,"Capex(+inv)/Dep",$F$8,K$13,,,$F$7,"DECIMAL",,,,),"-")</f>
        <v>0.84563398373429699</v>
      </c>
      <c r="L75" s="13">
        <f>IFERROR(_xll.ECONOMATICA($F$6,"Capex(+inv)/Dep",$F$8,L$13,,,$F$7,"DECIMAL",,,,),"-")</f>
        <v>0.83382993943756401</v>
      </c>
      <c r="M75"/>
      <c r="N75"/>
      <c r="O75"/>
      <c r="P75"/>
      <c r="Q75"/>
      <c r="R75"/>
      <c r="S75"/>
      <c r="T75"/>
      <c r="U75"/>
      <c r="V75"/>
      <c r="W75"/>
      <c r="X75"/>
      <c r="Y75"/>
    </row>
    <row r="76" spans="1:25" s="3" customFormat="1" ht="15" customHeight="1" x14ac:dyDescent="0.25">
      <c r="A76" s="1"/>
      <c r="B76" s="5" t="s">
        <v>60</v>
      </c>
      <c r="C76" s="13">
        <f>IFERROR(_xll.ECONOMATICA($F$6,"Dep/FixAst&amp;Int",$F$8,C$13,,,$F$7,"DECIMAL",,,,),"-")</f>
        <v>6.5673951849239506E-2</v>
      </c>
      <c r="D76" s="13">
        <f>IFERROR(_xll.ECONOMATICA($F$6,"Dep/FixAst&amp;Int",$F$8,D$13,,,$F$7,"DECIMAL",,,,),"-")</f>
        <v>6.5259203004097793E-2</v>
      </c>
      <c r="E76" s="13">
        <f>IFERROR(_xll.ECONOMATICA($F$6,"Dep/FixAst&amp;Int",$F$8,E$13,,,$F$7,"DECIMAL",,,,),"-")</f>
        <v>6.6759868753288196E-2</v>
      </c>
      <c r="F76" s="13">
        <f>IFERROR(_xll.ECONOMATICA($F$6,"Dep/FixAst&amp;Int",$F$8,F$13,,,$F$7,"DECIMAL",,,,),"-")</f>
        <v>7.3143546775099794E-2</v>
      </c>
      <c r="G76" s="13">
        <f>IFERROR(_xll.ECONOMATICA($F$6,"Dep/FixAst&amp;Int",$F$8,G$13,,,$F$7,"DECIMAL",,,,),"-")</f>
        <v>7.8589525765200993E-2</v>
      </c>
      <c r="H76" s="13">
        <f>IFERROR(_xll.ECONOMATICA($F$6,"Dep/FixAst&amp;Int",$F$8,H$13,,,$F$7,"DECIMAL",,,,),"-")</f>
        <v>7.9268054566782695E-2</v>
      </c>
      <c r="I76" s="13">
        <f>IFERROR(_xll.ECONOMATICA($F$6,"Dep/FixAst&amp;Int",$F$8,I$13,,,$F$7,"DECIMAL",,,,),"-")</f>
        <v>8.1179693287413104E-2</v>
      </c>
      <c r="J76" s="13">
        <f>IFERROR(_xll.ECONOMATICA($F$6,"Dep/FixAst&amp;Int",$F$8,J$13,,,$F$7,"DECIMAL",,,,),"-")</f>
        <v>8.1036957070318799E-2</v>
      </c>
      <c r="K76" s="13">
        <f>IFERROR(_xll.ECONOMATICA($F$6,"Dep/FixAst&amp;Int",$F$8,K$13,,,$F$7,"DECIMAL",,,,),"-")</f>
        <v>7.8324001164583004E-2</v>
      </c>
      <c r="L76" s="13">
        <f>IFERROR(_xll.ECONOMATICA($F$6,"Dep/FixAst&amp;Int",$F$8,L$13,,,$F$7,"DECIMAL",,,,),"-")</f>
        <v>7.8614661465398999E-2</v>
      </c>
      <c r="M76"/>
      <c r="N76"/>
      <c r="O76"/>
      <c r="P76"/>
      <c r="Q76"/>
      <c r="R76"/>
      <c r="S76"/>
      <c r="T76"/>
      <c r="U76"/>
      <c r="V76"/>
      <c r="W76"/>
      <c r="X76"/>
      <c r="Y76"/>
    </row>
    <row r="77" spans="1:25" s="3" customFormat="1" ht="15" customHeight="1" x14ac:dyDescent="0.25">
      <c r="A77" s="1"/>
      <c r="B77" s="8" t="s">
        <v>61</v>
      </c>
      <c r="C77" s="18">
        <f>IFERROR(_xll.ECONOMATICA($F$6,"FCF",$F$8,C$13,,,$F$7,$F$9,,,,),"-")</f>
        <v>503318.64399999997</v>
      </c>
      <c r="D77" s="18">
        <f>IFERROR(_xll.ECONOMATICA($F$6,"FCF",$F$8,D$13,,,$F$7,$F$9,,,,),"-")</f>
        <v>10052.913</v>
      </c>
      <c r="E77" s="18">
        <f>IFERROR(_xll.ECONOMATICA($F$6,"FCF",$F$8,E$13,,,$F$7,$F$9,,,,),"-")</f>
        <v>154912.28</v>
      </c>
      <c r="F77" s="18">
        <f>IFERROR(_xll.ECONOMATICA($F$6,"FCF",$F$8,F$13,,,$F$7,$F$9,,,,),"-")</f>
        <v>279839.05800000002</v>
      </c>
      <c r="G77" s="18">
        <f>IFERROR(_xll.ECONOMATICA($F$6,"FCF",$F$8,G$13,,,$F$7,$F$9,,,,),"-")</f>
        <v>298491.01699999999</v>
      </c>
      <c r="H77" s="18">
        <f>IFERROR(_xll.ECONOMATICA($F$6,"FCF",$F$8,H$13,,,$F$7,$F$9,,,,),"-")</f>
        <v>377562.89500000002</v>
      </c>
      <c r="I77" s="18">
        <f>IFERROR(_xll.ECONOMATICA($F$6,"FCF",$F$8,I$13,,,$F$7,$F$9,,,,),"-")</f>
        <v>353151.027</v>
      </c>
      <c r="J77" s="18">
        <f>IFERROR(_xll.ECONOMATICA($F$6,"FCF",$F$8,J$13,,,$F$7,$F$9,,,,),"-")</f>
        <v>208428.486</v>
      </c>
      <c r="K77" s="18">
        <f>IFERROR(_xll.ECONOMATICA($F$6,"FCF",$F$8,K$13,,,$F$7,$F$9,,,,),"-")</f>
        <v>239747.41800000001</v>
      </c>
      <c r="L77" s="18">
        <f>IFERROR(_xll.ECONOMATICA($F$6,"FCF",$F$8,L$13,,,$F$7,$F$9,,,,),"-")</f>
        <v>310037.26199999999</v>
      </c>
      <c r="M77"/>
      <c r="N77"/>
      <c r="O77"/>
      <c r="P77"/>
      <c r="Q77"/>
      <c r="R77"/>
      <c r="S77"/>
      <c r="T77"/>
      <c r="U77"/>
      <c r="V77"/>
      <c r="W77"/>
      <c r="X77"/>
      <c r="Y77"/>
    </row>
    <row r="78" spans="1:25" s="3" customFormat="1" ht="14.1" customHeight="1" x14ac:dyDescent="0.25">
      <c r="A78" s="1"/>
      <c r="B78" s="5"/>
      <c r="C78" s="7"/>
      <c r="D78" s="1"/>
      <c r="E78" s="1"/>
      <c r="F78" s="1"/>
      <c r="G78" s="5"/>
      <c r="H78" s="5"/>
      <c r="I78" s="5"/>
      <c r="J78" s="5"/>
      <c r="K78" s="5"/>
      <c r="L78" s="5"/>
      <c r="M78"/>
      <c r="N78"/>
      <c r="O78"/>
      <c r="P78"/>
      <c r="Q78"/>
      <c r="R78"/>
      <c r="S78"/>
      <c r="T78"/>
      <c r="U78"/>
      <c r="V78"/>
      <c r="W78"/>
      <c r="X78"/>
      <c r="Y78"/>
    </row>
    <row r="79" spans="1:25" s="3" customFormat="1" x14ac:dyDescent="0.25">
      <c r="A79" s="1"/>
      <c r="B79" s="6"/>
      <c r="C79" s="6"/>
      <c r="D79" s="6"/>
      <c r="E79" s="6"/>
      <c r="F79" s="6"/>
      <c r="G79" s="5"/>
      <c r="H79" s="5"/>
      <c r="I79" s="5"/>
      <c r="J79" s="5"/>
      <c r="K79" s="5"/>
      <c r="L79" s="5"/>
      <c r="M79"/>
      <c r="N79"/>
      <c r="O79"/>
      <c r="P79"/>
      <c r="Q79"/>
      <c r="R79"/>
      <c r="S79"/>
      <c r="T79"/>
      <c r="U79"/>
      <c r="V79"/>
      <c r="W79"/>
      <c r="X79"/>
      <c r="Y79"/>
    </row>
    <row r="80" spans="1:25" s="3" customFormat="1" x14ac:dyDescent="0.25">
      <c r="A80" s="1"/>
      <c r="B80" s="6"/>
      <c r="C80" s="6"/>
      <c r="D80" s="6"/>
      <c r="E80" s="6"/>
      <c r="F80" s="6"/>
      <c r="G80" s="5"/>
      <c r="H80" s="5"/>
      <c r="I80" s="5"/>
      <c r="J80" s="5"/>
      <c r="K80" s="5"/>
      <c r="L80" s="5"/>
      <c r="M80"/>
      <c r="N80"/>
      <c r="O80"/>
      <c r="P80"/>
      <c r="Q80"/>
      <c r="R80"/>
      <c r="S80"/>
      <c r="T80"/>
      <c r="U80"/>
      <c r="V80"/>
      <c r="W80"/>
      <c r="X80"/>
      <c r="Y80"/>
    </row>
  </sheetData>
  <mergeCells count="3">
    <mergeCell ref="E3:F3"/>
    <mergeCell ref="B3:C3"/>
    <mergeCell ref="B7:C7"/>
  </mergeCells>
  <conditionalFormatting sqref="B16:L19 B42:L45">
    <cfRule type="expression" dxfId="6" priority="16">
      <formula>MOD(ROW(),2)</formula>
    </cfRule>
  </conditionalFormatting>
  <conditionalFormatting sqref="B22:L39">
    <cfRule type="expression" dxfId="5" priority="15">
      <formula>MOD(ROW(),2)</formula>
    </cfRule>
  </conditionalFormatting>
  <conditionalFormatting sqref="B48:L52">
    <cfRule type="expression" dxfId="4" priority="13">
      <formula>MOD(ROW(),2)</formula>
    </cfRule>
  </conditionalFormatting>
  <conditionalFormatting sqref="B55:L69">
    <cfRule type="expression" dxfId="3" priority="12">
      <formula>MOD(ROW(),2)</formula>
    </cfRule>
  </conditionalFormatting>
  <conditionalFormatting sqref="B73:L76">
    <cfRule type="expression" dxfId="2" priority="11">
      <formula>MOD(ROW(),2)</formula>
    </cfRule>
  </conditionalFormatting>
  <conditionalFormatting sqref="B70:L70">
    <cfRule type="expression" dxfId="1" priority="2">
      <formula>MOD(ROW(),2)</formula>
    </cfRule>
  </conditionalFormatting>
  <conditionalFormatting sqref="B77:L77">
    <cfRule type="expression" dxfId="0" priority="1">
      <formula>MOD(ROW(),2)</formula>
    </cfRule>
  </conditionalFormatting>
  <dataValidations count="4">
    <dataValidation type="list" allowBlank="1" showInputMessage="1" sqref="F8" xr:uid="{AAFA1619-3D11-4940-933E-1CAF20716EE3}">
      <formula1>"3M,12M,In Fiscal Year"</formula1>
    </dataValidation>
    <dataValidation type="list" allowBlank="1" sqref="F7" xr:uid="{3AAFC4C3-C1F2-47D0-862C-9E41A5B66B5D}">
      <formula1>"ORIGINAL CURRENCY,USD,EUR,INFLATION ADJUSTED"</formula1>
    </dataValidation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G78:L80" xr:uid="{00000000-0002-0000-0100-000001000000}">
      <formula1>"FALSE"</formula1>
    </dataValidation>
    <dataValidation type="list" allowBlank="1" showInputMessage="1" sqref="F9" xr:uid="{792C907A-DCE7-4191-81AD-0BA54F811BAA}">
      <formula1>"Units,Thousands,Millions,Billions"</formula1>
    </dataValidation>
  </dataValidation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68" orientation="portrait" horizontalDpi="4294967295" verticalDpi="4294967295" r:id="rId1"/>
  <ignoredErrors>
    <ignoredError sqref="C13:L14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8DF29-E757-4284-AC34-5B6BF5E5D4D4}">
  <sheetPr codeName="Hoja1"/>
  <dimension ref="A1:D219"/>
  <sheetViews>
    <sheetView showGridLines="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baseColWidth="10" defaultRowHeight="15" x14ac:dyDescent="0.25"/>
  <cols>
    <col min="1" max="1" width="19.5703125" bestFit="1" customWidth="1"/>
    <col min="2" max="2" width="45.28515625" bestFit="1" customWidth="1"/>
    <col min="3" max="3" width="13" bestFit="1" customWidth="1"/>
    <col min="4" max="4" width="9.42578125" bestFit="1" customWidth="1"/>
  </cols>
  <sheetData>
    <row r="1" spans="1:4" ht="70.150000000000006" customHeight="1" thickBot="1" x14ac:dyDescent="0.3"/>
    <row r="2" spans="1:4" ht="15.75" thickBot="1" x14ac:dyDescent="0.3">
      <c r="A2" s="27" t="str">
        <f>+_xll.ECOSECURITIES("stock","active",,"chl","xsgo","true","Acciones Chilenas")</f>
        <v>Acciones Chilenas</v>
      </c>
      <c r="B2" s="28" t="str">
        <f>+_xll.ECONOMATICA(A3:A500,"name",,,,,,,,"true")</f>
        <v>Nombre</v>
      </c>
      <c r="C2" s="28" t="str">
        <f>+_xll.ECONOMATICA($A$3:$A$500,"Ticker",,,,,,,,"true")</f>
        <v>Codigo</v>
      </c>
      <c r="D2" s="29" t="str">
        <f>+_xll.ECONOMATICA($A$3:$A$500,"Class",,,,,,,,"true")</f>
        <v>Clase</v>
      </c>
    </row>
    <row r="3" spans="1:4" x14ac:dyDescent="0.25">
      <c r="A3" t="s">
        <v>71</v>
      </c>
      <c r="B3" t="s">
        <v>72</v>
      </c>
      <c r="C3" t="s">
        <v>73</v>
      </c>
      <c r="D3" t="s">
        <v>74</v>
      </c>
    </row>
    <row r="4" spans="1:4" x14ac:dyDescent="0.25">
      <c r="A4" t="s">
        <v>75</v>
      </c>
      <c r="B4" t="s">
        <v>76</v>
      </c>
      <c r="C4" t="s">
        <v>77</v>
      </c>
      <c r="D4" t="s">
        <v>74</v>
      </c>
    </row>
    <row r="5" spans="1:4" x14ac:dyDescent="0.25">
      <c r="A5" t="s">
        <v>78</v>
      </c>
      <c r="B5" t="s">
        <v>79</v>
      </c>
      <c r="C5" t="s">
        <v>80</v>
      </c>
      <c r="D5" t="s">
        <v>74</v>
      </c>
    </row>
    <row r="6" spans="1:4" x14ac:dyDescent="0.25">
      <c r="A6" t="s">
        <v>81</v>
      </c>
      <c r="B6" t="s">
        <v>82</v>
      </c>
      <c r="C6" t="s">
        <v>83</v>
      </c>
      <c r="D6" t="s">
        <v>74</v>
      </c>
    </row>
    <row r="7" spans="1:4" x14ac:dyDescent="0.25">
      <c r="A7" t="s">
        <v>84</v>
      </c>
      <c r="B7" t="s">
        <v>85</v>
      </c>
      <c r="C7" t="s">
        <v>86</v>
      </c>
      <c r="D7" t="s">
        <v>74</v>
      </c>
    </row>
    <row r="8" spans="1:4" x14ac:dyDescent="0.25">
      <c r="A8" t="s">
        <v>87</v>
      </c>
      <c r="B8" t="s">
        <v>88</v>
      </c>
      <c r="C8" t="s">
        <v>89</v>
      </c>
      <c r="D8" t="s">
        <v>74</v>
      </c>
    </row>
    <row r="9" spans="1:4" x14ac:dyDescent="0.25">
      <c r="A9" t="s">
        <v>90</v>
      </c>
      <c r="B9" t="s">
        <v>91</v>
      </c>
      <c r="C9" t="s">
        <v>92</v>
      </c>
      <c r="D9" t="s">
        <v>74</v>
      </c>
    </row>
    <row r="10" spans="1:4" x14ac:dyDescent="0.25">
      <c r="A10" t="s">
        <v>93</v>
      </c>
      <c r="B10" t="s">
        <v>94</v>
      </c>
      <c r="C10" t="s">
        <v>95</v>
      </c>
      <c r="D10" t="s">
        <v>74</v>
      </c>
    </row>
    <row r="11" spans="1:4" x14ac:dyDescent="0.25">
      <c r="A11" t="s">
        <v>96</v>
      </c>
      <c r="B11" t="s">
        <v>97</v>
      </c>
      <c r="C11" t="s">
        <v>98</v>
      </c>
      <c r="D11" t="s">
        <v>99</v>
      </c>
    </row>
    <row r="12" spans="1:4" x14ac:dyDescent="0.25">
      <c r="A12" t="s">
        <v>100</v>
      </c>
      <c r="B12" t="s">
        <v>97</v>
      </c>
      <c r="C12" t="s">
        <v>101</v>
      </c>
      <c r="D12" t="s">
        <v>102</v>
      </c>
    </row>
    <row r="13" spans="1:4" x14ac:dyDescent="0.25">
      <c r="A13" t="s">
        <v>103</v>
      </c>
      <c r="B13" t="s">
        <v>104</v>
      </c>
      <c r="C13" t="s">
        <v>105</v>
      </c>
      <c r="D13" t="s">
        <v>74</v>
      </c>
    </row>
    <row r="14" spans="1:4" x14ac:dyDescent="0.25">
      <c r="A14" t="s">
        <v>106</v>
      </c>
      <c r="B14" t="s">
        <v>107</v>
      </c>
      <c r="C14" t="s">
        <v>108</v>
      </c>
      <c r="D14" t="s">
        <v>74</v>
      </c>
    </row>
    <row r="15" spans="1:4" x14ac:dyDescent="0.25">
      <c r="A15" t="s">
        <v>109</v>
      </c>
      <c r="B15" t="s">
        <v>110</v>
      </c>
      <c r="C15" t="s">
        <v>111</v>
      </c>
      <c r="D15" t="s">
        <v>74</v>
      </c>
    </row>
    <row r="16" spans="1:4" x14ac:dyDescent="0.25">
      <c r="A16" t="s">
        <v>112</v>
      </c>
      <c r="B16" t="s">
        <v>113</v>
      </c>
      <c r="C16" t="s">
        <v>114</v>
      </c>
      <c r="D16" t="s">
        <v>74</v>
      </c>
    </row>
    <row r="17" spans="1:4" x14ac:dyDescent="0.25">
      <c r="A17" t="s">
        <v>115</v>
      </c>
      <c r="B17" t="s">
        <v>116</v>
      </c>
      <c r="C17" t="s">
        <v>117</v>
      </c>
      <c r="D17" t="s">
        <v>74</v>
      </c>
    </row>
    <row r="18" spans="1:4" x14ac:dyDescent="0.25">
      <c r="A18" t="s">
        <v>118</v>
      </c>
      <c r="B18" t="s">
        <v>119</v>
      </c>
      <c r="C18" t="s">
        <v>120</v>
      </c>
      <c r="D18" t="s">
        <v>74</v>
      </c>
    </row>
    <row r="19" spans="1:4" x14ac:dyDescent="0.25">
      <c r="A19" t="s">
        <v>121</v>
      </c>
      <c r="B19" t="s">
        <v>122</v>
      </c>
      <c r="C19" t="s">
        <v>123</v>
      </c>
      <c r="D19" t="s">
        <v>74</v>
      </c>
    </row>
    <row r="20" spans="1:4" x14ac:dyDescent="0.25">
      <c r="A20" t="s">
        <v>124</v>
      </c>
      <c r="B20" t="s">
        <v>125</v>
      </c>
      <c r="C20" t="s">
        <v>126</v>
      </c>
      <c r="D20" t="s">
        <v>74</v>
      </c>
    </row>
    <row r="21" spans="1:4" x14ac:dyDescent="0.25">
      <c r="A21" t="s">
        <v>127</v>
      </c>
      <c r="B21" t="s">
        <v>128</v>
      </c>
      <c r="C21" t="s">
        <v>129</v>
      </c>
      <c r="D21" t="s">
        <v>74</v>
      </c>
    </row>
    <row r="22" spans="1:4" x14ac:dyDescent="0.25">
      <c r="A22" t="s">
        <v>130</v>
      </c>
      <c r="B22" t="s">
        <v>131</v>
      </c>
      <c r="C22" t="s">
        <v>132</v>
      </c>
      <c r="D22" t="s">
        <v>74</v>
      </c>
    </row>
    <row r="23" spans="1:4" x14ac:dyDescent="0.25">
      <c r="A23" t="s">
        <v>133</v>
      </c>
      <c r="B23" t="s">
        <v>134</v>
      </c>
      <c r="C23" t="s">
        <v>135</v>
      </c>
      <c r="D23" t="s">
        <v>74</v>
      </c>
    </row>
    <row r="24" spans="1:4" x14ac:dyDescent="0.25">
      <c r="A24" t="s">
        <v>136</v>
      </c>
      <c r="B24" t="s">
        <v>137</v>
      </c>
      <c r="C24" t="s">
        <v>138</v>
      </c>
      <c r="D24" t="s">
        <v>74</v>
      </c>
    </row>
    <row r="25" spans="1:4" x14ac:dyDescent="0.25">
      <c r="A25" t="s">
        <v>139</v>
      </c>
      <c r="B25" t="s">
        <v>140</v>
      </c>
      <c r="C25" t="s">
        <v>141</v>
      </c>
      <c r="D25" t="s">
        <v>74</v>
      </c>
    </row>
    <row r="26" spans="1:4" x14ac:dyDescent="0.25">
      <c r="A26" t="s">
        <v>142</v>
      </c>
      <c r="B26" t="s">
        <v>143</v>
      </c>
      <c r="C26" t="s">
        <v>144</v>
      </c>
      <c r="D26" t="s">
        <v>74</v>
      </c>
    </row>
    <row r="27" spans="1:4" x14ac:dyDescent="0.25">
      <c r="A27" t="s">
        <v>145</v>
      </c>
      <c r="B27" t="s">
        <v>146</v>
      </c>
      <c r="C27" t="s">
        <v>147</v>
      </c>
      <c r="D27" t="s">
        <v>74</v>
      </c>
    </row>
    <row r="28" spans="1:4" x14ac:dyDescent="0.25">
      <c r="A28" t="s">
        <v>148</v>
      </c>
      <c r="B28" t="s">
        <v>149</v>
      </c>
      <c r="C28" t="s">
        <v>150</v>
      </c>
      <c r="D28" t="s">
        <v>74</v>
      </c>
    </row>
    <row r="29" spans="1:4" x14ac:dyDescent="0.25">
      <c r="A29" t="s">
        <v>151</v>
      </c>
      <c r="B29" t="s">
        <v>152</v>
      </c>
      <c r="C29" t="s">
        <v>153</v>
      </c>
      <c r="D29" t="s">
        <v>74</v>
      </c>
    </row>
    <row r="30" spans="1:4" x14ac:dyDescent="0.25">
      <c r="A30" t="s">
        <v>154</v>
      </c>
      <c r="B30" t="s">
        <v>155</v>
      </c>
      <c r="C30" t="s">
        <v>156</v>
      </c>
      <c r="D30" t="s">
        <v>74</v>
      </c>
    </row>
    <row r="31" spans="1:4" x14ac:dyDescent="0.25">
      <c r="A31" t="s">
        <v>157</v>
      </c>
      <c r="B31" t="s">
        <v>158</v>
      </c>
      <c r="C31" t="s">
        <v>159</v>
      </c>
      <c r="D31" t="s">
        <v>74</v>
      </c>
    </row>
    <row r="32" spans="1:4" x14ac:dyDescent="0.25">
      <c r="A32" t="s">
        <v>160</v>
      </c>
      <c r="B32" t="s">
        <v>161</v>
      </c>
      <c r="C32" t="s">
        <v>162</v>
      </c>
      <c r="D32" t="s">
        <v>74</v>
      </c>
    </row>
    <row r="33" spans="1:4" x14ac:dyDescent="0.25">
      <c r="A33" t="s">
        <v>163</v>
      </c>
      <c r="B33" t="s">
        <v>164</v>
      </c>
      <c r="C33" t="s">
        <v>165</v>
      </c>
      <c r="D33" t="s">
        <v>74</v>
      </c>
    </row>
    <row r="34" spans="1:4" x14ac:dyDescent="0.25">
      <c r="A34" t="s">
        <v>166</v>
      </c>
      <c r="B34" t="s">
        <v>167</v>
      </c>
      <c r="C34" t="s">
        <v>168</v>
      </c>
      <c r="D34" t="s">
        <v>74</v>
      </c>
    </row>
    <row r="35" spans="1:4" x14ac:dyDescent="0.25">
      <c r="A35" t="s">
        <v>169</v>
      </c>
      <c r="B35" t="s">
        <v>170</v>
      </c>
      <c r="C35" t="s">
        <v>171</v>
      </c>
      <c r="D35" t="s">
        <v>74</v>
      </c>
    </row>
    <row r="36" spans="1:4" x14ac:dyDescent="0.25">
      <c r="A36" t="s">
        <v>172</v>
      </c>
      <c r="B36" t="s">
        <v>173</v>
      </c>
      <c r="C36" t="s">
        <v>174</v>
      </c>
      <c r="D36" t="s">
        <v>74</v>
      </c>
    </row>
    <row r="37" spans="1:4" x14ac:dyDescent="0.25">
      <c r="A37" t="s">
        <v>175</v>
      </c>
      <c r="B37" t="s">
        <v>176</v>
      </c>
      <c r="C37" t="s">
        <v>177</v>
      </c>
      <c r="D37" t="s">
        <v>74</v>
      </c>
    </row>
    <row r="38" spans="1:4" x14ac:dyDescent="0.25">
      <c r="A38" t="s">
        <v>178</v>
      </c>
      <c r="B38" t="s">
        <v>179</v>
      </c>
      <c r="C38" t="s">
        <v>180</v>
      </c>
      <c r="D38" t="s">
        <v>74</v>
      </c>
    </row>
    <row r="39" spans="1:4" x14ac:dyDescent="0.25">
      <c r="A39" t="s">
        <v>181</v>
      </c>
      <c r="B39" t="s">
        <v>182</v>
      </c>
      <c r="C39" t="s">
        <v>183</v>
      </c>
      <c r="D39" t="s">
        <v>74</v>
      </c>
    </row>
    <row r="40" spans="1:4" x14ac:dyDescent="0.25">
      <c r="A40" t="s">
        <v>184</v>
      </c>
      <c r="B40" t="s">
        <v>185</v>
      </c>
      <c r="C40" t="s">
        <v>186</v>
      </c>
      <c r="D40" t="s">
        <v>74</v>
      </c>
    </row>
    <row r="41" spans="1:4" x14ac:dyDescent="0.25">
      <c r="A41" t="s">
        <v>187</v>
      </c>
      <c r="B41" t="s">
        <v>188</v>
      </c>
      <c r="C41" t="s">
        <v>189</v>
      </c>
      <c r="D41" t="s">
        <v>74</v>
      </c>
    </row>
    <row r="42" spans="1:4" x14ac:dyDescent="0.25">
      <c r="A42" t="s">
        <v>190</v>
      </c>
      <c r="B42" t="s">
        <v>191</v>
      </c>
      <c r="C42" t="s">
        <v>192</v>
      </c>
      <c r="D42" t="s">
        <v>74</v>
      </c>
    </row>
    <row r="43" spans="1:4" x14ac:dyDescent="0.25">
      <c r="A43" t="s">
        <v>193</v>
      </c>
      <c r="B43" t="s">
        <v>194</v>
      </c>
      <c r="C43" t="s">
        <v>195</v>
      </c>
      <c r="D43" t="s">
        <v>74</v>
      </c>
    </row>
    <row r="44" spans="1:4" x14ac:dyDescent="0.25">
      <c r="A44" t="s">
        <v>196</v>
      </c>
      <c r="B44" t="s">
        <v>197</v>
      </c>
      <c r="C44" t="s">
        <v>198</v>
      </c>
      <c r="D44" t="s">
        <v>74</v>
      </c>
    </row>
    <row r="45" spans="1:4" x14ac:dyDescent="0.25">
      <c r="A45" t="s">
        <v>199</v>
      </c>
      <c r="B45" t="s">
        <v>200</v>
      </c>
      <c r="C45" t="s">
        <v>201</v>
      </c>
      <c r="D45" t="s">
        <v>74</v>
      </c>
    </row>
    <row r="46" spans="1:4" x14ac:dyDescent="0.25">
      <c r="A46" t="s">
        <v>202</v>
      </c>
      <c r="B46" t="s">
        <v>203</v>
      </c>
      <c r="C46" t="s">
        <v>204</v>
      </c>
      <c r="D46" t="s">
        <v>74</v>
      </c>
    </row>
    <row r="47" spans="1:4" x14ac:dyDescent="0.25">
      <c r="A47" t="s">
        <v>205</v>
      </c>
      <c r="B47" t="s">
        <v>206</v>
      </c>
      <c r="C47" t="s">
        <v>207</v>
      </c>
      <c r="D47" t="s">
        <v>99</v>
      </c>
    </row>
    <row r="48" spans="1:4" x14ac:dyDescent="0.25">
      <c r="A48" t="s">
        <v>208</v>
      </c>
      <c r="B48" t="s">
        <v>206</v>
      </c>
      <c r="C48" t="s">
        <v>209</v>
      </c>
      <c r="D48" t="s">
        <v>102</v>
      </c>
    </row>
    <row r="49" spans="1:4" x14ac:dyDescent="0.25">
      <c r="A49" t="s">
        <v>210</v>
      </c>
      <c r="B49" t="s">
        <v>211</v>
      </c>
      <c r="C49" t="s">
        <v>212</v>
      </c>
      <c r="D49" t="s">
        <v>74</v>
      </c>
    </row>
    <row r="50" spans="1:4" x14ac:dyDescent="0.25">
      <c r="A50" t="s">
        <v>213</v>
      </c>
      <c r="B50" t="s">
        <v>214</v>
      </c>
      <c r="C50" t="s">
        <v>215</v>
      </c>
      <c r="D50" t="s">
        <v>74</v>
      </c>
    </row>
    <row r="51" spans="1:4" x14ac:dyDescent="0.25">
      <c r="A51" t="s">
        <v>216</v>
      </c>
      <c r="B51" t="s">
        <v>217</v>
      </c>
      <c r="C51" t="s">
        <v>218</v>
      </c>
      <c r="D51" t="s">
        <v>74</v>
      </c>
    </row>
    <row r="52" spans="1:4" x14ac:dyDescent="0.25">
      <c r="A52" t="s">
        <v>219</v>
      </c>
      <c r="B52" t="s">
        <v>220</v>
      </c>
      <c r="C52" t="s">
        <v>221</v>
      </c>
      <c r="D52" t="s">
        <v>74</v>
      </c>
    </row>
    <row r="53" spans="1:4" x14ac:dyDescent="0.25">
      <c r="A53" t="s">
        <v>222</v>
      </c>
      <c r="B53" t="s">
        <v>223</v>
      </c>
      <c r="C53" t="s">
        <v>224</v>
      </c>
      <c r="D53" t="s">
        <v>74</v>
      </c>
    </row>
    <row r="54" spans="1:4" x14ac:dyDescent="0.25">
      <c r="A54" t="s">
        <v>225</v>
      </c>
      <c r="B54" t="s">
        <v>226</v>
      </c>
      <c r="C54" t="s">
        <v>227</v>
      </c>
      <c r="D54" t="s">
        <v>74</v>
      </c>
    </row>
    <row r="55" spans="1:4" x14ac:dyDescent="0.25">
      <c r="A55" t="s">
        <v>228</v>
      </c>
      <c r="B55" t="s">
        <v>229</v>
      </c>
      <c r="C55" t="s">
        <v>230</v>
      </c>
      <c r="D55" t="s">
        <v>74</v>
      </c>
    </row>
    <row r="56" spans="1:4" x14ac:dyDescent="0.25">
      <c r="A56" t="s">
        <v>231</v>
      </c>
      <c r="B56" t="s">
        <v>232</v>
      </c>
      <c r="C56" t="s">
        <v>233</v>
      </c>
      <c r="D56" t="s">
        <v>74</v>
      </c>
    </row>
    <row r="57" spans="1:4" x14ac:dyDescent="0.25">
      <c r="A57" t="s">
        <v>234</v>
      </c>
      <c r="B57" t="s">
        <v>235</v>
      </c>
      <c r="C57" t="s">
        <v>236</v>
      </c>
      <c r="D57" t="s">
        <v>74</v>
      </c>
    </row>
    <row r="58" spans="1:4" x14ac:dyDescent="0.25">
      <c r="A58" t="s">
        <v>237</v>
      </c>
      <c r="B58" t="s">
        <v>238</v>
      </c>
      <c r="C58" t="s">
        <v>239</v>
      </c>
      <c r="D58" t="s">
        <v>74</v>
      </c>
    </row>
    <row r="59" spans="1:4" x14ac:dyDescent="0.25">
      <c r="A59" t="s">
        <v>240</v>
      </c>
      <c r="B59" t="s">
        <v>241</v>
      </c>
      <c r="C59" t="s">
        <v>242</v>
      </c>
      <c r="D59" t="s">
        <v>74</v>
      </c>
    </row>
    <row r="60" spans="1:4" x14ac:dyDescent="0.25">
      <c r="A60" t="s">
        <v>243</v>
      </c>
      <c r="B60" t="s">
        <v>244</v>
      </c>
      <c r="C60" t="s">
        <v>245</v>
      </c>
      <c r="D60" t="s">
        <v>74</v>
      </c>
    </row>
    <row r="61" spans="1:4" x14ac:dyDescent="0.25">
      <c r="A61" t="s">
        <v>246</v>
      </c>
      <c r="B61" t="s">
        <v>247</v>
      </c>
      <c r="C61" t="s">
        <v>248</v>
      </c>
      <c r="D61" t="s">
        <v>74</v>
      </c>
    </row>
    <row r="62" spans="1:4" x14ac:dyDescent="0.25">
      <c r="A62" t="s">
        <v>249</v>
      </c>
      <c r="B62" t="s">
        <v>250</v>
      </c>
      <c r="C62" t="s">
        <v>251</v>
      </c>
      <c r="D62" t="s">
        <v>74</v>
      </c>
    </row>
    <row r="63" spans="1:4" x14ac:dyDescent="0.25">
      <c r="A63" t="s">
        <v>252</v>
      </c>
      <c r="B63" t="s">
        <v>253</v>
      </c>
      <c r="C63" t="s">
        <v>254</v>
      </c>
      <c r="D63" t="s">
        <v>74</v>
      </c>
    </row>
    <row r="64" spans="1:4" x14ac:dyDescent="0.25">
      <c r="A64" t="s">
        <v>255</v>
      </c>
      <c r="B64" t="s">
        <v>256</v>
      </c>
      <c r="C64" t="s">
        <v>257</v>
      </c>
      <c r="D64" t="s">
        <v>74</v>
      </c>
    </row>
    <row r="65" spans="1:4" x14ac:dyDescent="0.25">
      <c r="A65" t="s">
        <v>258</v>
      </c>
      <c r="B65" t="s">
        <v>259</v>
      </c>
      <c r="C65" t="s">
        <v>260</v>
      </c>
      <c r="D65" t="s">
        <v>74</v>
      </c>
    </row>
    <row r="66" spans="1:4" x14ac:dyDescent="0.25">
      <c r="A66" t="s">
        <v>261</v>
      </c>
      <c r="B66" t="s">
        <v>262</v>
      </c>
      <c r="C66" t="s">
        <v>263</v>
      </c>
      <c r="D66" t="s">
        <v>74</v>
      </c>
    </row>
    <row r="67" spans="1:4" x14ac:dyDescent="0.25">
      <c r="A67" t="s">
        <v>264</v>
      </c>
      <c r="B67" t="s">
        <v>265</v>
      </c>
      <c r="C67" t="s">
        <v>266</v>
      </c>
      <c r="D67" t="s">
        <v>74</v>
      </c>
    </row>
    <row r="68" spans="1:4" x14ac:dyDescent="0.25">
      <c r="A68" t="s">
        <v>267</v>
      </c>
      <c r="B68" t="s">
        <v>268</v>
      </c>
      <c r="C68" t="s">
        <v>269</v>
      </c>
      <c r="D68" t="s">
        <v>74</v>
      </c>
    </row>
    <row r="69" spans="1:4" x14ac:dyDescent="0.25">
      <c r="A69" t="s">
        <v>270</v>
      </c>
      <c r="B69" t="s">
        <v>271</v>
      </c>
      <c r="C69" t="s">
        <v>272</v>
      </c>
      <c r="D69" t="s">
        <v>74</v>
      </c>
    </row>
    <row r="70" spans="1:4" x14ac:dyDescent="0.25">
      <c r="A70" t="s">
        <v>273</v>
      </c>
      <c r="B70" t="s">
        <v>274</v>
      </c>
      <c r="C70" t="s">
        <v>275</v>
      </c>
      <c r="D70" t="s">
        <v>74</v>
      </c>
    </row>
    <row r="71" spans="1:4" x14ac:dyDescent="0.25">
      <c r="A71" t="s">
        <v>276</v>
      </c>
      <c r="B71" t="s">
        <v>277</v>
      </c>
      <c r="C71" t="s">
        <v>278</v>
      </c>
      <c r="D71" t="s">
        <v>74</v>
      </c>
    </row>
    <row r="72" spans="1:4" x14ac:dyDescent="0.25">
      <c r="A72" t="s">
        <v>279</v>
      </c>
      <c r="B72" t="s">
        <v>280</v>
      </c>
      <c r="C72" t="s">
        <v>281</v>
      </c>
      <c r="D72" t="s">
        <v>99</v>
      </c>
    </row>
    <row r="73" spans="1:4" x14ac:dyDescent="0.25">
      <c r="A73" t="s">
        <v>282</v>
      </c>
      <c r="B73" t="s">
        <v>280</v>
      </c>
      <c r="C73" t="s">
        <v>283</v>
      </c>
      <c r="D73" t="s">
        <v>102</v>
      </c>
    </row>
    <row r="74" spans="1:4" x14ac:dyDescent="0.25">
      <c r="A74" t="s">
        <v>284</v>
      </c>
      <c r="B74" t="s">
        <v>285</v>
      </c>
      <c r="C74" t="s">
        <v>286</v>
      </c>
      <c r="D74" t="s">
        <v>99</v>
      </c>
    </row>
    <row r="75" spans="1:4" x14ac:dyDescent="0.25">
      <c r="A75" t="s">
        <v>287</v>
      </c>
      <c r="B75" t="s">
        <v>285</v>
      </c>
      <c r="C75" t="s">
        <v>288</v>
      </c>
      <c r="D75" t="s">
        <v>102</v>
      </c>
    </row>
    <row r="76" spans="1:4" x14ac:dyDescent="0.25">
      <c r="A76" t="s">
        <v>289</v>
      </c>
      <c r="B76" t="s">
        <v>290</v>
      </c>
      <c r="C76" t="s">
        <v>291</v>
      </c>
      <c r="D76" t="s">
        <v>74</v>
      </c>
    </row>
    <row r="77" spans="1:4" x14ac:dyDescent="0.25">
      <c r="A77" t="s">
        <v>292</v>
      </c>
      <c r="B77" t="s">
        <v>293</v>
      </c>
      <c r="C77" t="s">
        <v>294</v>
      </c>
      <c r="D77" t="s">
        <v>74</v>
      </c>
    </row>
    <row r="78" spans="1:4" x14ac:dyDescent="0.25">
      <c r="A78" t="s">
        <v>295</v>
      </c>
      <c r="B78" t="s">
        <v>296</v>
      </c>
      <c r="C78" t="s">
        <v>297</v>
      </c>
      <c r="D78" t="s">
        <v>74</v>
      </c>
    </row>
    <row r="79" spans="1:4" x14ac:dyDescent="0.25">
      <c r="A79" t="s">
        <v>298</v>
      </c>
      <c r="B79" t="s">
        <v>299</v>
      </c>
      <c r="C79" t="s">
        <v>300</v>
      </c>
      <c r="D79" t="s">
        <v>74</v>
      </c>
    </row>
    <row r="80" spans="1:4" x14ac:dyDescent="0.25">
      <c r="A80" t="s">
        <v>301</v>
      </c>
      <c r="B80" t="s">
        <v>302</v>
      </c>
      <c r="C80" t="s">
        <v>303</v>
      </c>
      <c r="D80" t="s">
        <v>74</v>
      </c>
    </row>
    <row r="81" spans="1:4" x14ac:dyDescent="0.25">
      <c r="A81" t="s">
        <v>304</v>
      </c>
      <c r="B81" t="s">
        <v>305</v>
      </c>
      <c r="C81" t="s">
        <v>306</v>
      </c>
      <c r="D81" t="s">
        <v>74</v>
      </c>
    </row>
    <row r="82" spans="1:4" x14ac:dyDescent="0.25">
      <c r="A82" t="s">
        <v>307</v>
      </c>
      <c r="B82" t="s">
        <v>308</v>
      </c>
      <c r="C82" t="s">
        <v>309</v>
      </c>
      <c r="D82" t="s">
        <v>74</v>
      </c>
    </row>
    <row r="83" spans="1:4" x14ac:dyDescent="0.25">
      <c r="A83" t="s">
        <v>310</v>
      </c>
      <c r="B83" t="s">
        <v>311</v>
      </c>
      <c r="C83" t="s">
        <v>312</v>
      </c>
      <c r="D83" t="s">
        <v>74</v>
      </c>
    </row>
    <row r="84" spans="1:4" x14ac:dyDescent="0.25">
      <c r="A84" t="s">
        <v>313</v>
      </c>
      <c r="B84" t="s">
        <v>314</v>
      </c>
      <c r="C84" t="s">
        <v>315</v>
      </c>
      <c r="D84" t="s">
        <v>74</v>
      </c>
    </row>
    <row r="85" spans="1:4" x14ac:dyDescent="0.25">
      <c r="A85" t="s">
        <v>316</v>
      </c>
      <c r="B85" t="s">
        <v>317</v>
      </c>
      <c r="C85" t="s">
        <v>318</v>
      </c>
      <c r="D85" t="s">
        <v>74</v>
      </c>
    </row>
    <row r="86" spans="1:4" x14ac:dyDescent="0.25">
      <c r="A86" t="s">
        <v>319</v>
      </c>
      <c r="B86" t="s">
        <v>320</v>
      </c>
      <c r="C86" t="s">
        <v>321</v>
      </c>
      <c r="D86" t="s">
        <v>74</v>
      </c>
    </row>
    <row r="87" spans="1:4" x14ac:dyDescent="0.25">
      <c r="A87" t="s">
        <v>322</v>
      </c>
      <c r="B87" t="s">
        <v>323</v>
      </c>
      <c r="C87" t="s">
        <v>324</v>
      </c>
      <c r="D87" t="s">
        <v>74</v>
      </c>
    </row>
    <row r="88" spans="1:4" x14ac:dyDescent="0.25">
      <c r="A88" t="s">
        <v>325</v>
      </c>
      <c r="B88" t="s">
        <v>326</v>
      </c>
      <c r="C88" t="s">
        <v>327</v>
      </c>
      <c r="D88" t="s">
        <v>74</v>
      </c>
    </row>
    <row r="89" spans="1:4" x14ac:dyDescent="0.25">
      <c r="A89" t="s">
        <v>328</v>
      </c>
      <c r="B89" t="s">
        <v>329</v>
      </c>
      <c r="C89" t="s">
        <v>330</v>
      </c>
      <c r="D89" t="s">
        <v>74</v>
      </c>
    </row>
    <row r="90" spans="1:4" x14ac:dyDescent="0.25">
      <c r="A90" t="s">
        <v>331</v>
      </c>
      <c r="B90" t="s">
        <v>332</v>
      </c>
      <c r="C90" t="s">
        <v>333</v>
      </c>
      <c r="D90" t="s">
        <v>74</v>
      </c>
    </row>
    <row r="91" spans="1:4" x14ac:dyDescent="0.25">
      <c r="A91" t="s">
        <v>334</v>
      </c>
      <c r="B91" t="s">
        <v>335</v>
      </c>
      <c r="C91" t="s">
        <v>336</v>
      </c>
      <c r="D91" t="s">
        <v>74</v>
      </c>
    </row>
    <row r="92" spans="1:4" x14ac:dyDescent="0.25">
      <c r="A92" t="s">
        <v>337</v>
      </c>
      <c r="B92" t="s">
        <v>338</v>
      </c>
      <c r="C92" t="s">
        <v>339</v>
      </c>
      <c r="D92" t="s">
        <v>74</v>
      </c>
    </row>
    <row r="93" spans="1:4" x14ac:dyDescent="0.25">
      <c r="A93" t="s">
        <v>340</v>
      </c>
      <c r="B93" t="s">
        <v>341</v>
      </c>
      <c r="C93" t="s">
        <v>342</v>
      </c>
      <c r="D93" t="s">
        <v>74</v>
      </c>
    </row>
    <row r="94" spans="1:4" x14ac:dyDescent="0.25">
      <c r="A94" t="s">
        <v>343</v>
      </c>
      <c r="B94" t="s">
        <v>344</v>
      </c>
      <c r="C94" t="s">
        <v>345</v>
      </c>
      <c r="D94" t="s">
        <v>74</v>
      </c>
    </row>
    <row r="95" spans="1:4" x14ac:dyDescent="0.25">
      <c r="A95" t="s">
        <v>346</v>
      </c>
      <c r="B95" t="s">
        <v>347</v>
      </c>
      <c r="C95" t="s">
        <v>348</v>
      </c>
      <c r="D95" t="s">
        <v>74</v>
      </c>
    </row>
    <row r="96" spans="1:4" x14ac:dyDescent="0.25">
      <c r="A96" t="s">
        <v>349</v>
      </c>
      <c r="B96" t="s">
        <v>350</v>
      </c>
      <c r="C96" t="s">
        <v>351</v>
      </c>
      <c r="D96" t="s">
        <v>74</v>
      </c>
    </row>
    <row r="97" spans="1:4" x14ac:dyDescent="0.25">
      <c r="A97" t="s">
        <v>352</v>
      </c>
      <c r="B97" t="s">
        <v>353</v>
      </c>
      <c r="C97" t="s">
        <v>354</v>
      </c>
      <c r="D97" t="s">
        <v>74</v>
      </c>
    </row>
    <row r="98" spans="1:4" x14ac:dyDescent="0.25">
      <c r="A98" t="s">
        <v>355</v>
      </c>
      <c r="B98" t="s">
        <v>356</v>
      </c>
      <c r="C98" t="s">
        <v>357</v>
      </c>
      <c r="D98" t="s">
        <v>74</v>
      </c>
    </row>
    <row r="99" spans="1:4" x14ac:dyDescent="0.25">
      <c r="A99" t="s">
        <v>358</v>
      </c>
      <c r="B99" t="s">
        <v>359</v>
      </c>
      <c r="C99" t="s">
        <v>360</v>
      </c>
      <c r="D99" t="s">
        <v>74</v>
      </c>
    </row>
    <row r="100" spans="1:4" x14ac:dyDescent="0.25">
      <c r="A100" t="s">
        <v>361</v>
      </c>
      <c r="B100" t="s">
        <v>362</v>
      </c>
      <c r="C100" t="s">
        <v>363</v>
      </c>
      <c r="D100" t="s">
        <v>99</v>
      </c>
    </row>
    <row r="101" spans="1:4" x14ac:dyDescent="0.25">
      <c r="A101" t="s">
        <v>364</v>
      </c>
      <c r="B101" t="s">
        <v>362</v>
      </c>
      <c r="C101" t="s">
        <v>365</v>
      </c>
      <c r="D101" t="s">
        <v>102</v>
      </c>
    </row>
    <row r="102" spans="1:4" x14ac:dyDescent="0.25">
      <c r="A102" t="s">
        <v>366</v>
      </c>
      <c r="B102" t="s">
        <v>362</v>
      </c>
      <c r="C102" t="s">
        <v>367</v>
      </c>
      <c r="D102" t="s">
        <v>368</v>
      </c>
    </row>
    <row r="103" spans="1:4" x14ac:dyDescent="0.25">
      <c r="A103" t="s">
        <v>369</v>
      </c>
      <c r="B103" t="s">
        <v>370</v>
      </c>
      <c r="C103" t="s">
        <v>371</v>
      </c>
      <c r="D103" t="s">
        <v>74</v>
      </c>
    </row>
    <row r="104" spans="1:4" x14ac:dyDescent="0.25">
      <c r="A104" t="s">
        <v>372</v>
      </c>
      <c r="B104" t="s">
        <v>373</v>
      </c>
      <c r="C104" t="s">
        <v>374</v>
      </c>
      <c r="D104" t="s">
        <v>99</v>
      </c>
    </row>
    <row r="105" spans="1:4" x14ac:dyDescent="0.25">
      <c r="A105" t="s">
        <v>375</v>
      </c>
      <c r="B105" t="s">
        <v>373</v>
      </c>
      <c r="C105" t="s">
        <v>376</v>
      </c>
      <c r="D105" t="s">
        <v>102</v>
      </c>
    </row>
    <row r="106" spans="1:4" x14ac:dyDescent="0.25">
      <c r="A106" t="s">
        <v>377</v>
      </c>
      <c r="B106" t="s">
        <v>373</v>
      </c>
      <c r="C106" t="s">
        <v>378</v>
      </c>
      <c r="D106" t="s">
        <v>368</v>
      </c>
    </row>
    <row r="107" spans="1:4" x14ac:dyDescent="0.25">
      <c r="A107" t="s">
        <v>379</v>
      </c>
      <c r="B107" t="s">
        <v>380</v>
      </c>
      <c r="C107" t="s">
        <v>381</v>
      </c>
      <c r="D107" t="s">
        <v>74</v>
      </c>
    </row>
    <row r="108" spans="1:4" x14ac:dyDescent="0.25">
      <c r="A108" t="s">
        <v>382</v>
      </c>
      <c r="B108" t="s">
        <v>383</v>
      </c>
      <c r="C108" t="s">
        <v>384</v>
      </c>
      <c r="D108" t="s">
        <v>74</v>
      </c>
    </row>
    <row r="109" spans="1:4" x14ac:dyDescent="0.25">
      <c r="A109" t="s">
        <v>385</v>
      </c>
      <c r="B109" t="s">
        <v>386</v>
      </c>
      <c r="C109" t="s">
        <v>387</v>
      </c>
      <c r="D109" t="s">
        <v>74</v>
      </c>
    </row>
    <row r="110" spans="1:4" x14ac:dyDescent="0.25">
      <c r="A110" t="s">
        <v>388</v>
      </c>
      <c r="B110" t="s">
        <v>389</v>
      </c>
      <c r="C110" t="s">
        <v>390</v>
      </c>
      <c r="D110" t="s">
        <v>74</v>
      </c>
    </row>
    <row r="111" spans="1:4" x14ac:dyDescent="0.25">
      <c r="A111" t="s">
        <v>391</v>
      </c>
      <c r="B111" t="s">
        <v>392</v>
      </c>
      <c r="C111" t="s">
        <v>393</v>
      </c>
      <c r="D111" t="s">
        <v>74</v>
      </c>
    </row>
    <row r="112" spans="1:4" x14ac:dyDescent="0.25">
      <c r="A112" t="s">
        <v>394</v>
      </c>
      <c r="B112" t="s">
        <v>395</v>
      </c>
      <c r="C112" t="s">
        <v>396</v>
      </c>
      <c r="D112" t="s">
        <v>74</v>
      </c>
    </row>
    <row r="113" spans="1:4" x14ac:dyDescent="0.25">
      <c r="A113" t="s">
        <v>397</v>
      </c>
      <c r="B113" t="s">
        <v>398</v>
      </c>
      <c r="C113" t="s">
        <v>399</v>
      </c>
      <c r="D113" t="s">
        <v>74</v>
      </c>
    </row>
    <row r="114" spans="1:4" x14ac:dyDescent="0.25">
      <c r="A114" t="s">
        <v>400</v>
      </c>
      <c r="B114" t="s">
        <v>401</v>
      </c>
      <c r="C114" t="s">
        <v>402</v>
      </c>
      <c r="D114" t="s">
        <v>74</v>
      </c>
    </row>
    <row r="115" spans="1:4" x14ac:dyDescent="0.25">
      <c r="A115" t="s">
        <v>403</v>
      </c>
      <c r="B115" t="s">
        <v>404</v>
      </c>
      <c r="C115" t="s">
        <v>405</v>
      </c>
      <c r="D115" t="s">
        <v>74</v>
      </c>
    </row>
    <row r="116" spans="1:4" x14ac:dyDescent="0.25">
      <c r="A116" t="s">
        <v>406</v>
      </c>
      <c r="B116" t="s">
        <v>407</v>
      </c>
      <c r="C116" t="s">
        <v>408</v>
      </c>
      <c r="D116" t="s">
        <v>74</v>
      </c>
    </row>
    <row r="117" spans="1:4" x14ac:dyDescent="0.25">
      <c r="A117" t="s">
        <v>409</v>
      </c>
      <c r="B117" t="s">
        <v>410</v>
      </c>
      <c r="C117" t="s">
        <v>411</v>
      </c>
      <c r="D117" t="s">
        <v>74</v>
      </c>
    </row>
    <row r="118" spans="1:4" x14ac:dyDescent="0.25">
      <c r="A118" t="s">
        <v>412</v>
      </c>
      <c r="B118" t="s">
        <v>413</v>
      </c>
      <c r="C118" t="s">
        <v>414</v>
      </c>
      <c r="D118" t="s">
        <v>74</v>
      </c>
    </row>
    <row r="119" spans="1:4" x14ac:dyDescent="0.25">
      <c r="A119" t="s">
        <v>415</v>
      </c>
      <c r="B119" t="s">
        <v>416</v>
      </c>
      <c r="C119" t="s">
        <v>417</v>
      </c>
    </row>
    <row r="120" spans="1:4" x14ac:dyDescent="0.25">
      <c r="A120" t="s">
        <v>418</v>
      </c>
      <c r="B120" t="s">
        <v>419</v>
      </c>
      <c r="C120" t="s">
        <v>420</v>
      </c>
      <c r="D120" t="s">
        <v>74</v>
      </c>
    </row>
    <row r="121" spans="1:4" x14ac:dyDescent="0.25">
      <c r="A121" t="s">
        <v>421</v>
      </c>
      <c r="B121" t="s">
        <v>422</v>
      </c>
      <c r="C121" t="s">
        <v>423</v>
      </c>
      <c r="D121" t="s">
        <v>74</v>
      </c>
    </row>
    <row r="122" spans="1:4" x14ac:dyDescent="0.25">
      <c r="A122" t="s">
        <v>424</v>
      </c>
      <c r="B122" t="s">
        <v>425</v>
      </c>
      <c r="C122" t="s">
        <v>426</v>
      </c>
      <c r="D122" t="s">
        <v>74</v>
      </c>
    </row>
    <row r="123" spans="1:4" x14ac:dyDescent="0.25">
      <c r="A123" t="s">
        <v>427</v>
      </c>
      <c r="B123" t="s">
        <v>428</v>
      </c>
      <c r="C123" t="s">
        <v>429</v>
      </c>
      <c r="D123" t="s">
        <v>74</v>
      </c>
    </row>
    <row r="124" spans="1:4" x14ac:dyDescent="0.25">
      <c r="A124" t="s">
        <v>430</v>
      </c>
      <c r="B124" t="s">
        <v>431</v>
      </c>
      <c r="C124" t="s">
        <v>432</v>
      </c>
      <c r="D124" t="s">
        <v>74</v>
      </c>
    </row>
    <row r="125" spans="1:4" x14ac:dyDescent="0.25">
      <c r="A125" t="s">
        <v>433</v>
      </c>
      <c r="B125" t="s">
        <v>434</v>
      </c>
      <c r="C125" t="s">
        <v>435</v>
      </c>
      <c r="D125" t="s">
        <v>74</v>
      </c>
    </row>
    <row r="126" spans="1:4" x14ac:dyDescent="0.25">
      <c r="A126" t="s">
        <v>436</v>
      </c>
      <c r="B126" t="s">
        <v>437</v>
      </c>
      <c r="C126" t="s">
        <v>438</v>
      </c>
      <c r="D126" t="s">
        <v>74</v>
      </c>
    </row>
    <row r="127" spans="1:4" x14ac:dyDescent="0.25">
      <c r="A127" t="s">
        <v>439</v>
      </c>
      <c r="B127" t="s">
        <v>440</v>
      </c>
      <c r="C127" t="s">
        <v>441</v>
      </c>
      <c r="D127" t="s">
        <v>74</v>
      </c>
    </row>
    <row r="128" spans="1:4" x14ac:dyDescent="0.25">
      <c r="A128" t="s">
        <v>442</v>
      </c>
      <c r="B128" t="s">
        <v>443</v>
      </c>
      <c r="C128" t="s">
        <v>444</v>
      </c>
      <c r="D128" t="s">
        <v>74</v>
      </c>
    </row>
    <row r="129" spans="1:4" x14ac:dyDescent="0.25">
      <c r="A129" t="s">
        <v>445</v>
      </c>
      <c r="B129" t="s">
        <v>446</v>
      </c>
      <c r="C129" t="s">
        <v>447</v>
      </c>
      <c r="D129" t="s">
        <v>102</v>
      </c>
    </row>
    <row r="130" spans="1:4" x14ac:dyDescent="0.25">
      <c r="A130" t="s">
        <v>448</v>
      </c>
      <c r="B130" t="s">
        <v>449</v>
      </c>
      <c r="C130" t="s">
        <v>450</v>
      </c>
      <c r="D130" t="s">
        <v>74</v>
      </c>
    </row>
    <row r="131" spans="1:4" x14ac:dyDescent="0.25">
      <c r="A131" t="s">
        <v>451</v>
      </c>
      <c r="B131" t="s">
        <v>452</v>
      </c>
      <c r="C131" t="s">
        <v>453</v>
      </c>
      <c r="D131" t="s">
        <v>74</v>
      </c>
    </row>
    <row r="132" spans="1:4" x14ac:dyDescent="0.25">
      <c r="A132" t="s">
        <v>454</v>
      </c>
      <c r="B132" t="s">
        <v>455</v>
      </c>
      <c r="C132" t="s">
        <v>456</v>
      </c>
      <c r="D132" t="s">
        <v>74</v>
      </c>
    </row>
    <row r="133" spans="1:4" x14ac:dyDescent="0.25">
      <c r="A133" t="s">
        <v>457</v>
      </c>
      <c r="B133" t="s">
        <v>458</v>
      </c>
      <c r="C133" t="s">
        <v>459</v>
      </c>
      <c r="D133" t="s">
        <v>74</v>
      </c>
    </row>
    <row r="134" spans="1:4" x14ac:dyDescent="0.25">
      <c r="A134" t="s">
        <v>460</v>
      </c>
      <c r="B134" t="s">
        <v>461</v>
      </c>
      <c r="C134" t="s">
        <v>462</v>
      </c>
      <c r="D134" t="s">
        <v>74</v>
      </c>
    </row>
    <row r="135" spans="1:4" x14ac:dyDescent="0.25">
      <c r="A135" t="s">
        <v>463</v>
      </c>
      <c r="B135" t="s">
        <v>464</v>
      </c>
      <c r="C135" t="s">
        <v>465</v>
      </c>
      <c r="D135" t="s">
        <v>74</v>
      </c>
    </row>
    <row r="136" spans="1:4" x14ac:dyDescent="0.25">
      <c r="A136" t="s">
        <v>466</v>
      </c>
      <c r="B136" t="s">
        <v>467</v>
      </c>
      <c r="C136" t="s">
        <v>468</v>
      </c>
      <c r="D136" t="s">
        <v>74</v>
      </c>
    </row>
    <row r="137" spans="1:4" x14ac:dyDescent="0.25">
      <c r="A137" t="s">
        <v>469</v>
      </c>
      <c r="B137" t="s">
        <v>470</v>
      </c>
      <c r="C137" t="s">
        <v>471</v>
      </c>
      <c r="D137" t="s">
        <v>74</v>
      </c>
    </row>
    <row r="138" spans="1:4" x14ac:dyDescent="0.25">
      <c r="A138" t="s">
        <v>472</v>
      </c>
      <c r="B138" t="s">
        <v>473</v>
      </c>
      <c r="C138" t="s">
        <v>474</v>
      </c>
      <c r="D138" t="s">
        <v>74</v>
      </c>
    </row>
    <row r="139" spans="1:4" x14ac:dyDescent="0.25">
      <c r="A139" t="s">
        <v>475</v>
      </c>
      <c r="B139" t="s">
        <v>476</v>
      </c>
      <c r="C139" t="s">
        <v>477</v>
      </c>
      <c r="D139" t="s">
        <v>74</v>
      </c>
    </row>
    <row r="140" spans="1:4" x14ac:dyDescent="0.25">
      <c r="A140" t="s">
        <v>478</v>
      </c>
      <c r="B140" t="s">
        <v>479</v>
      </c>
      <c r="C140" t="s">
        <v>480</v>
      </c>
      <c r="D140" t="s">
        <v>74</v>
      </c>
    </row>
    <row r="141" spans="1:4" x14ac:dyDescent="0.25">
      <c r="A141" t="s">
        <v>481</v>
      </c>
      <c r="B141" t="s">
        <v>482</v>
      </c>
      <c r="C141" t="s">
        <v>483</v>
      </c>
      <c r="D141" t="s">
        <v>74</v>
      </c>
    </row>
    <row r="142" spans="1:4" x14ac:dyDescent="0.25">
      <c r="A142" t="s">
        <v>484</v>
      </c>
      <c r="B142" t="s">
        <v>485</v>
      </c>
      <c r="C142" t="s">
        <v>486</v>
      </c>
      <c r="D142" t="s">
        <v>74</v>
      </c>
    </row>
    <row r="143" spans="1:4" x14ac:dyDescent="0.25">
      <c r="A143" t="s">
        <v>487</v>
      </c>
      <c r="B143" t="s">
        <v>488</v>
      </c>
      <c r="C143" t="s">
        <v>489</v>
      </c>
      <c r="D143" t="s">
        <v>74</v>
      </c>
    </row>
    <row r="144" spans="1:4" x14ac:dyDescent="0.25">
      <c r="A144" t="s">
        <v>490</v>
      </c>
      <c r="B144" t="s">
        <v>491</v>
      </c>
      <c r="C144" t="s">
        <v>492</v>
      </c>
      <c r="D144" t="s">
        <v>74</v>
      </c>
    </row>
    <row r="145" spans="1:4" x14ac:dyDescent="0.25">
      <c r="A145" t="s">
        <v>493</v>
      </c>
      <c r="B145" t="s">
        <v>494</v>
      </c>
      <c r="C145" t="s">
        <v>495</v>
      </c>
      <c r="D145" t="s">
        <v>74</v>
      </c>
    </row>
    <row r="146" spans="1:4" x14ac:dyDescent="0.25">
      <c r="A146" t="s">
        <v>496</v>
      </c>
      <c r="B146" t="s">
        <v>497</v>
      </c>
      <c r="C146" t="s">
        <v>498</v>
      </c>
      <c r="D146" t="s">
        <v>74</v>
      </c>
    </row>
    <row r="147" spans="1:4" x14ac:dyDescent="0.25">
      <c r="A147" t="s">
        <v>499</v>
      </c>
      <c r="B147" t="s">
        <v>500</v>
      </c>
      <c r="C147" t="s">
        <v>501</v>
      </c>
      <c r="D147" t="s">
        <v>74</v>
      </c>
    </row>
    <row r="148" spans="1:4" x14ac:dyDescent="0.25">
      <c r="A148" t="s">
        <v>502</v>
      </c>
      <c r="B148" t="s">
        <v>503</v>
      </c>
      <c r="C148" t="s">
        <v>504</v>
      </c>
      <c r="D148" t="s">
        <v>74</v>
      </c>
    </row>
    <row r="149" spans="1:4" x14ac:dyDescent="0.25">
      <c r="A149" t="s">
        <v>505</v>
      </c>
      <c r="B149" t="s">
        <v>506</v>
      </c>
      <c r="C149" t="s">
        <v>507</v>
      </c>
      <c r="D149" t="s">
        <v>74</v>
      </c>
    </row>
    <row r="150" spans="1:4" x14ac:dyDescent="0.25">
      <c r="A150" t="s">
        <v>508</v>
      </c>
      <c r="B150" t="s">
        <v>509</v>
      </c>
      <c r="C150" t="s">
        <v>510</v>
      </c>
      <c r="D150" t="s">
        <v>74</v>
      </c>
    </row>
    <row r="151" spans="1:4" x14ac:dyDescent="0.25">
      <c r="A151" t="s">
        <v>511</v>
      </c>
      <c r="B151" t="s">
        <v>512</v>
      </c>
      <c r="C151" t="s">
        <v>513</v>
      </c>
      <c r="D151" t="s">
        <v>74</v>
      </c>
    </row>
    <row r="152" spans="1:4" x14ac:dyDescent="0.25">
      <c r="A152" t="s">
        <v>514</v>
      </c>
      <c r="B152" t="s">
        <v>515</v>
      </c>
      <c r="C152" t="s">
        <v>516</v>
      </c>
    </row>
    <row r="153" spans="1:4" x14ac:dyDescent="0.25">
      <c r="A153" t="s">
        <v>517</v>
      </c>
      <c r="B153" t="s">
        <v>518</v>
      </c>
      <c r="C153" t="s">
        <v>519</v>
      </c>
      <c r="D153" t="s">
        <v>74</v>
      </c>
    </row>
    <row r="154" spans="1:4" x14ac:dyDescent="0.25">
      <c r="A154" t="s">
        <v>520</v>
      </c>
      <c r="B154" t="s">
        <v>521</v>
      </c>
      <c r="C154" t="s">
        <v>522</v>
      </c>
      <c r="D154" t="s">
        <v>74</v>
      </c>
    </row>
    <row r="155" spans="1:4" x14ac:dyDescent="0.25">
      <c r="A155" t="s">
        <v>523</v>
      </c>
      <c r="B155" t="s">
        <v>524</v>
      </c>
      <c r="C155" t="s">
        <v>525</v>
      </c>
      <c r="D155" t="s">
        <v>74</v>
      </c>
    </row>
    <row r="156" spans="1:4" x14ac:dyDescent="0.25">
      <c r="A156" t="s">
        <v>526</v>
      </c>
      <c r="B156" t="s">
        <v>527</v>
      </c>
      <c r="C156" t="s">
        <v>528</v>
      </c>
      <c r="D156" t="s">
        <v>74</v>
      </c>
    </row>
    <row r="157" spans="1:4" x14ac:dyDescent="0.25">
      <c r="A157" t="s">
        <v>529</v>
      </c>
      <c r="B157" t="s">
        <v>530</v>
      </c>
      <c r="C157" t="s">
        <v>531</v>
      </c>
      <c r="D157" t="s">
        <v>74</v>
      </c>
    </row>
    <row r="158" spans="1:4" x14ac:dyDescent="0.25">
      <c r="A158" t="s">
        <v>532</v>
      </c>
      <c r="B158" t="s">
        <v>533</v>
      </c>
      <c r="C158" t="s">
        <v>534</v>
      </c>
      <c r="D158" t="s">
        <v>74</v>
      </c>
    </row>
    <row r="159" spans="1:4" x14ac:dyDescent="0.25">
      <c r="A159" t="s">
        <v>535</v>
      </c>
      <c r="B159" t="s">
        <v>536</v>
      </c>
      <c r="C159" t="s">
        <v>537</v>
      </c>
      <c r="D159" t="s">
        <v>74</v>
      </c>
    </row>
    <row r="160" spans="1:4" x14ac:dyDescent="0.25">
      <c r="A160" t="s">
        <v>538</v>
      </c>
      <c r="B160" t="s">
        <v>539</v>
      </c>
      <c r="C160" t="s">
        <v>540</v>
      </c>
      <c r="D160" t="s">
        <v>74</v>
      </c>
    </row>
    <row r="161" spans="1:4" x14ac:dyDescent="0.25">
      <c r="A161" t="s">
        <v>541</v>
      </c>
      <c r="B161" t="s">
        <v>542</v>
      </c>
      <c r="C161" t="s">
        <v>543</v>
      </c>
      <c r="D161" t="s">
        <v>74</v>
      </c>
    </row>
    <row r="162" spans="1:4" x14ac:dyDescent="0.25">
      <c r="A162" t="s">
        <v>544</v>
      </c>
      <c r="B162" t="s">
        <v>545</v>
      </c>
      <c r="C162" t="s">
        <v>546</v>
      </c>
    </row>
    <row r="163" spans="1:4" x14ac:dyDescent="0.25">
      <c r="A163" t="s">
        <v>547</v>
      </c>
      <c r="B163" t="s">
        <v>548</v>
      </c>
      <c r="C163" t="s">
        <v>549</v>
      </c>
      <c r="D163" t="s">
        <v>74</v>
      </c>
    </row>
    <row r="164" spans="1:4" x14ac:dyDescent="0.25">
      <c r="A164" t="s">
        <v>550</v>
      </c>
      <c r="B164" t="s">
        <v>551</v>
      </c>
      <c r="C164" t="s">
        <v>552</v>
      </c>
      <c r="D164" t="s">
        <v>74</v>
      </c>
    </row>
    <row r="165" spans="1:4" x14ac:dyDescent="0.25">
      <c r="A165" t="s">
        <v>553</v>
      </c>
      <c r="B165" t="s">
        <v>554</v>
      </c>
      <c r="C165" t="s">
        <v>555</v>
      </c>
      <c r="D165" t="s">
        <v>99</v>
      </c>
    </row>
    <row r="166" spans="1:4" x14ac:dyDescent="0.25">
      <c r="A166" t="s">
        <v>556</v>
      </c>
      <c r="B166" t="s">
        <v>554</v>
      </c>
      <c r="C166" t="s">
        <v>557</v>
      </c>
      <c r="D166" t="s">
        <v>102</v>
      </c>
    </row>
    <row r="167" spans="1:4" x14ac:dyDescent="0.25">
      <c r="A167" t="s">
        <v>558</v>
      </c>
      <c r="B167" t="s">
        <v>559</v>
      </c>
      <c r="C167" t="s">
        <v>560</v>
      </c>
      <c r="D167" t="s">
        <v>99</v>
      </c>
    </row>
    <row r="168" spans="1:4" x14ac:dyDescent="0.25">
      <c r="A168" t="s">
        <v>561</v>
      </c>
      <c r="B168" t="s">
        <v>559</v>
      </c>
      <c r="C168" t="s">
        <v>562</v>
      </c>
      <c r="D168" t="s">
        <v>102</v>
      </c>
    </row>
    <row r="169" spans="1:4" x14ac:dyDescent="0.25">
      <c r="A169" t="s">
        <v>563</v>
      </c>
      <c r="B169" t="s">
        <v>559</v>
      </c>
      <c r="C169" t="s">
        <v>564</v>
      </c>
      <c r="D169" t="s">
        <v>565</v>
      </c>
    </row>
    <row r="170" spans="1:4" x14ac:dyDescent="0.25">
      <c r="A170" t="s">
        <v>566</v>
      </c>
      <c r="B170" t="s">
        <v>567</v>
      </c>
      <c r="C170" t="s">
        <v>568</v>
      </c>
      <c r="D170" t="s">
        <v>74</v>
      </c>
    </row>
    <row r="171" spans="1:4" x14ac:dyDescent="0.25">
      <c r="A171" t="s">
        <v>569</v>
      </c>
      <c r="B171" t="s">
        <v>570</v>
      </c>
      <c r="C171" t="s">
        <v>571</v>
      </c>
      <c r="D171" t="s">
        <v>74</v>
      </c>
    </row>
    <row r="172" spans="1:4" x14ac:dyDescent="0.25">
      <c r="A172" t="s">
        <v>572</v>
      </c>
      <c r="B172" t="s">
        <v>573</v>
      </c>
      <c r="C172" t="s">
        <v>574</v>
      </c>
      <c r="D172" t="s">
        <v>74</v>
      </c>
    </row>
    <row r="173" spans="1:4" x14ac:dyDescent="0.25">
      <c r="A173" t="s">
        <v>575</v>
      </c>
      <c r="B173" t="s">
        <v>576</v>
      </c>
      <c r="C173" t="s">
        <v>577</v>
      </c>
      <c r="D173" t="s">
        <v>74</v>
      </c>
    </row>
    <row r="174" spans="1:4" x14ac:dyDescent="0.25">
      <c r="A174" t="s">
        <v>578</v>
      </c>
      <c r="B174" t="s">
        <v>579</v>
      </c>
      <c r="C174" t="s">
        <v>580</v>
      </c>
      <c r="D174" t="s">
        <v>74</v>
      </c>
    </row>
    <row r="175" spans="1:4" x14ac:dyDescent="0.25">
      <c r="A175" t="s">
        <v>581</v>
      </c>
      <c r="B175" t="s">
        <v>582</v>
      </c>
      <c r="C175" t="s">
        <v>583</v>
      </c>
    </row>
    <row r="176" spans="1:4" x14ac:dyDescent="0.25">
      <c r="A176" t="s">
        <v>584</v>
      </c>
      <c r="B176" t="s">
        <v>585</v>
      </c>
      <c r="C176" t="s">
        <v>586</v>
      </c>
      <c r="D176" t="s">
        <v>99</v>
      </c>
    </row>
    <row r="177" spans="1:4" x14ac:dyDescent="0.25">
      <c r="A177" t="s">
        <v>587</v>
      </c>
      <c r="B177" t="s">
        <v>585</v>
      </c>
      <c r="C177" t="s">
        <v>588</v>
      </c>
      <c r="D177" t="s">
        <v>102</v>
      </c>
    </row>
    <row r="178" spans="1:4" x14ac:dyDescent="0.25">
      <c r="A178" t="s">
        <v>589</v>
      </c>
      <c r="B178" t="s">
        <v>590</v>
      </c>
      <c r="C178" t="s">
        <v>591</v>
      </c>
      <c r="D178" t="s">
        <v>74</v>
      </c>
    </row>
    <row r="179" spans="1:4" x14ac:dyDescent="0.25">
      <c r="A179" t="s">
        <v>592</v>
      </c>
      <c r="B179" t="s">
        <v>593</v>
      </c>
      <c r="C179" t="s">
        <v>594</v>
      </c>
      <c r="D179" t="s">
        <v>74</v>
      </c>
    </row>
    <row r="180" spans="1:4" x14ac:dyDescent="0.25">
      <c r="A180" t="s">
        <v>595</v>
      </c>
      <c r="B180" t="s">
        <v>596</v>
      </c>
      <c r="C180" t="s">
        <v>597</v>
      </c>
      <c r="D180" t="s">
        <v>74</v>
      </c>
    </row>
    <row r="181" spans="1:4" x14ac:dyDescent="0.25">
      <c r="A181" t="s">
        <v>598</v>
      </c>
      <c r="B181" t="s">
        <v>599</v>
      </c>
      <c r="C181" t="s">
        <v>600</v>
      </c>
    </row>
    <row r="182" spans="1:4" x14ac:dyDescent="0.25">
      <c r="A182" t="s">
        <v>601</v>
      </c>
      <c r="B182" t="s">
        <v>602</v>
      </c>
      <c r="C182" t="s">
        <v>603</v>
      </c>
      <c r="D182" t="s">
        <v>74</v>
      </c>
    </row>
    <row r="183" spans="1:4" x14ac:dyDescent="0.25">
      <c r="A183" t="s">
        <v>604</v>
      </c>
      <c r="B183" t="s">
        <v>605</v>
      </c>
      <c r="C183" t="s">
        <v>606</v>
      </c>
      <c r="D183" t="s">
        <v>74</v>
      </c>
    </row>
    <row r="184" spans="1:4" x14ac:dyDescent="0.25">
      <c r="A184" t="s">
        <v>607</v>
      </c>
      <c r="B184" t="s">
        <v>608</v>
      </c>
      <c r="C184" t="s">
        <v>609</v>
      </c>
      <c r="D184" t="s">
        <v>99</v>
      </c>
    </row>
    <row r="185" spans="1:4" x14ac:dyDescent="0.25">
      <c r="A185" t="s">
        <v>610</v>
      </c>
      <c r="B185" t="s">
        <v>611</v>
      </c>
      <c r="C185" t="s">
        <v>612</v>
      </c>
      <c r="D185" t="s">
        <v>74</v>
      </c>
    </row>
    <row r="186" spans="1:4" x14ac:dyDescent="0.25">
      <c r="A186" t="s">
        <v>613</v>
      </c>
      <c r="B186" t="s">
        <v>614</v>
      </c>
      <c r="C186" t="s">
        <v>615</v>
      </c>
      <c r="D186" t="s">
        <v>74</v>
      </c>
    </row>
    <row r="187" spans="1:4" x14ac:dyDescent="0.25">
      <c r="A187" t="s">
        <v>616</v>
      </c>
      <c r="B187" t="s">
        <v>617</v>
      </c>
      <c r="C187" t="s">
        <v>618</v>
      </c>
      <c r="D187" t="s">
        <v>74</v>
      </c>
    </row>
    <row r="188" spans="1:4" x14ac:dyDescent="0.25">
      <c r="A188" t="s">
        <v>619</v>
      </c>
      <c r="B188" t="s">
        <v>620</v>
      </c>
      <c r="C188" t="s">
        <v>621</v>
      </c>
      <c r="D188" t="s">
        <v>74</v>
      </c>
    </row>
    <row r="189" spans="1:4" x14ac:dyDescent="0.25">
      <c r="A189" t="s">
        <v>622</v>
      </c>
      <c r="B189" t="s">
        <v>623</v>
      </c>
      <c r="C189" t="s">
        <v>624</v>
      </c>
      <c r="D189" t="s">
        <v>74</v>
      </c>
    </row>
    <row r="190" spans="1:4" x14ac:dyDescent="0.25">
      <c r="A190" t="s">
        <v>625</v>
      </c>
      <c r="B190" t="s">
        <v>626</v>
      </c>
      <c r="C190" t="s">
        <v>627</v>
      </c>
      <c r="D190" t="s">
        <v>74</v>
      </c>
    </row>
    <row r="191" spans="1:4" x14ac:dyDescent="0.25">
      <c r="A191" t="s">
        <v>628</v>
      </c>
      <c r="B191" t="s">
        <v>629</v>
      </c>
      <c r="C191" t="s">
        <v>630</v>
      </c>
      <c r="D191" t="s">
        <v>74</v>
      </c>
    </row>
    <row r="192" spans="1:4" x14ac:dyDescent="0.25">
      <c r="A192" t="s">
        <v>631</v>
      </c>
      <c r="B192" t="s">
        <v>632</v>
      </c>
      <c r="C192" t="s">
        <v>633</v>
      </c>
      <c r="D192" t="s">
        <v>74</v>
      </c>
    </row>
    <row r="193" spans="1:4" x14ac:dyDescent="0.25">
      <c r="A193" t="s">
        <v>634</v>
      </c>
      <c r="B193" t="s">
        <v>635</v>
      </c>
      <c r="C193" t="s">
        <v>636</v>
      </c>
      <c r="D193" t="s">
        <v>74</v>
      </c>
    </row>
    <row r="194" spans="1:4" x14ac:dyDescent="0.25">
      <c r="A194" t="s">
        <v>637</v>
      </c>
      <c r="B194" t="s">
        <v>638</v>
      </c>
      <c r="C194" t="s">
        <v>639</v>
      </c>
      <c r="D194" t="s">
        <v>74</v>
      </c>
    </row>
    <row r="195" spans="1:4" x14ac:dyDescent="0.25">
      <c r="A195" t="s">
        <v>640</v>
      </c>
      <c r="B195" t="s">
        <v>641</v>
      </c>
      <c r="C195" t="s">
        <v>642</v>
      </c>
      <c r="D195" t="s">
        <v>99</v>
      </c>
    </row>
    <row r="196" spans="1:4" x14ac:dyDescent="0.25">
      <c r="A196" t="s">
        <v>643</v>
      </c>
      <c r="B196" t="s">
        <v>641</v>
      </c>
      <c r="C196" t="s">
        <v>644</v>
      </c>
      <c r="D196" t="s">
        <v>102</v>
      </c>
    </row>
    <row r="197" spans="1:4" x14ac:dyDescent="0.25">
      <c r="A197" t="s">
        <v>645</v>
      </c>
      <c r="B197" t="s">
        <v>646</v>
      </c>
      <c r="C197" t="s">
        <v>647</v>
      </c>
      <c r="D197" t="s">
        <v>99</v>
      </c>
    </row>
    <row r="198" spans="1:4" x14ac:dyDescent="0.25">
      <c r="A198" t="s">
        <v>648</v>
      </c>
      <c r="B198" t="s">
        <v>646</v>
      </c>
      <c r="C198" t="s">
        <v>649</v>
      </c>
      <c r="D198" t="s">
        <v>102</v>
      </c>
    </row>
    <row r="199" spans="1:4" x14ac:dyDescent="0.25">
      <c r="A199" t="s">
        <v>650</v>
      </c>
      <c r="B199" t="s">
        <v>651</v>
      </c>
      <c r="C199" t="s">
        <v>652</v>
      </c>
      <c r="D199" t="s">
        <v>74</v>
      </c>
    </row>
    <row r="200" spans="1:4" x14ac:dyDescent="0.25">
      <c r="A200" t="s">
        <v>653</v>
      </c>
      <c r="B200" t="s">
        <v>654</v>
      </c>
      <c r="C200" t="s">
        <v>655</v>
      </c>
      <c r="D200" t="s">
        <v>74</v>
      </c>
    </row>
    <row r="201" spans="1:4" x14ac:dyDescent="0.25">
      <c r="A201" t="s">
        <v>656</v>
      </c>
      <c r="B201" t="s">
        <v>657</v>
      </c>
      <c r="C201" t="s">
        <v>658</v>
      </c>
      <c r="D201" t="s">
        <v>74</v>
      </c>
    </row>
    <row r="202" spans="1:4" x14ac:dyDescent="0.25">
      <c r="A202" t="s">
        <v>659</v>
      </c>
      <c r="B202" t="s">
        <v>660</v>
      </c>
      <c r="C202" t="s">
        <v>661</v>
      </c>
      <c r="D202" t="s">
        <v>74</v>
      </c>
    </row>
    <row r="203" spans="1:4" x14ac:dyDescent="0.25">
      <c r="A203" t="s">
        <v>662</v>
      </c>
      <c r="B203" t="s">
        <v>663</v>
      </c>
      <c r="C203" t="s">
        <v>664</v>
      </c>
      <c r="D203" t="s">
        <v>99</v>
      </c>
    </row>
    <row r="204" spans="1:4" x14ac:dyDescent="0.25">
      <c r="A204" t="s">
        <v>665</v>
      </c>
      <c r="B204" t="s">
        <v>663</v>
      </c>
      <c r="C204" t="s">
        <v>666</v>
      </c>
      <c r="D204" t="s">
        <v>102</v>
      </c>
    </row>
    <row r="205" spans="1:4" x14ac:dyDescent="0.25">
      <c r="A205" t="s">
        <v>667</v>
      </c>
      <c r="B205" t="s">
        <v>668</v>
      </c>
      <c r="C205" t="s">
        <v>669</v>
      </c>
      <c r="D205" t="s">
        <v>74</v>
      </c>
    </row>
    <row r="206" spans="1:4" x14ac:dyDescent="0.25">
      <c r="A206" t="s">
        <v>670</v>
      </c>
      <c r="B206" t="s">
        <v>671</v>
      </c>
      <c r="C206" t="s">
        <v>672</v>
      </c>
      <c r="D206" t="s">
        <v>74</v>
      </c>
    </row>
    <row r="207" spans="1:4" x14ac:dyDescent="0.25">
      <c r="A207" t="s">
        <v>673</v>
      </c>
      <c r="B207" t="s">
        <v>674</v>
      </c>
      <c r="C207" t="s">
        <v>675</v>
      </c>
      <c r="D207" t="s">
        <v>74</v>
      </c>
    </row>
    <row r="208" spans="1:4" x14ac:dyDescent="0.25">
      <c r="A208" t="s">
        <v>676</v>
      </c>
      <c r="B208" t="s">
        <v>677</v>
      </c>
      <c r="C208" t="s">
        <v>678</v>
      </c>
      <c r="D208" t="s">
        <v>74</v>
      </c>
    </row>
    <row r="209" spans="1:4" x14ac:dyDescent="0.25">
      <c r="A209" t="s">
        <v>679</v>
      </c>
      <c r="B209" t="s">
        <v>680</v>
      </c>
      <c r="C209" t="s">
        <v>681</v>
      </c>
      <c r="D209" t="s">
        <v>74</v>
      </c>
    </row>
    <row r="210" spans="1:4" x14ac:dyDescent="0.25">
      <c r="A210" t="s">
        <v>682</v>
      </c>
      <c r="B210" t="s">
        <v>683</v>
      </c>
      <c r="C210" t="s">
        <v>684</v>
      </c>
      <c r="D210" t="s">
        <v>74</v>
      </c>
    </row>
    <row r="211" spans="1:4" x14ac:dyDescent="0.25">
      <c r="A211" t="s">
        <v>685</v>
      </c>
      <c r="B211" t="s">
        <v>686</v>
      </c>
      <c r="C211" t="s">
        <v>687</v>
      </c>
      <c r="D211" t="s">
        <v>74</v>
      </c>
    </row>
    <row r="212" spans="1:4" x14ac:dyDescent="0.25">
      <c r="A212" t="s">
        <v>688</v>
      </c>
      <c r="B212" t="s">
        <v>689</v>
      </c>
      <c r="C212" t="s">
        <v>690</v>
      </c>
      <c r="D212" t="s">
        <v>74</v>
      </c>
    </row>
    <row r="213" spans="1:4" x14ac:dyDescent="0.25">
      <c r="A213" t="s">
        <v>691</v>
      </c>
      <c r="B213" t="s">
        <v>692</v>
      </c>
      <c r="C213" t="s">
        <v>693</v>
      </c>
      <c r="D213" t="s">
        <v>74</v>
      </c>
    </row>
    <row r="214" spans="1:4" x14ac:dyDescent="0.25">
      <c r="A214" t="s">
        <v>694</v>
      </c>
      <c r="B214" t="s">
        <v>695</v>
      </c>
      <c r="C214" t="s">
        <v>696</v>
      </c>
      <c r="D214" t="s">
        <v>74</v>
      </c>
    </row>
    <row r="215" spans="1:4" x14ac:dyDescent="0.25">
      <c r="A215" t="s">
        <v>697</v>
      </c>
      <c r="B215" t="s">
        <v>698</v>
      </c>
      <c r="C215" t="s">
        <v>699</v>
      </c>
      <c r="D215" t="s">
        <v>74</v>
      </c>
    </row>
    <row r="216" spans="1:4" x14ac:dyDescent="0.25">
      <c r="A216" t="s">
        <v>700</v>
      </c>
      <c r="B216" t="s">
        <v>701</v>
      </c>
      <c r="C216" t="s">
        <v>702</v>
      </c>
    </row>
    <row r="217" spans="1:4" x14ac:dyDescent="0.25">
      <c r="A217" t="s">
        <v>703</v>
      </c>
      <c r="B217" t="s">
        <v>701</v>
      </c>
      <c r="C217" t="s">
        <v>704</v>
      </c>
    </row>
    <row r="218" spans="1:4" x14ac:dyDescent="0.25">
      <c r="A218" t="s">
        <v>705</v>
      </c>
      <c r="B218" t="s">
        <v>706</v>
      </c>
      <c r="C218" t="s">
        <v>707</v>
      </c>
      <c r="D218" t="s">
        <v>74</v>
      </c>
    </row>
    <row r="219" spans="1:4" x14ac:dyDescent="0.25">
      <c r="A219" t="s">
        <v>708</v>
      </c>
      <c r="B219" t="s">
        <v>709</v>
      </c>
      <c r="C219" t="s">
        <v>710</v>
      </c>
      <c r="D219" t="s">
        <v>74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Indicadores Financieros</vt:lpstr>
      <vt:lpstr>Referencias</vt:lpstr>
      <vt:lpstr>'Indicadores Financieros'!Área_de_impresión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Economatica - Chile</dc:creator>
  <cp:lastModifiedBy>Marcelo Sepulveda P.</cp:lastModifiedBy>
  <cp:lastPrinted>2019-02-18T17:03:29Z</cp:lastPrinted>
  <dcterms:created xsi:type="dcterms:W3CDTF">2018-09-21T17:16:45Z</dcterms:created>
  <dcterms:modified xsi:type="dcterms:W3CDTF">2020-06-18T00:40:21Z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coUpdateId">
    <vt:lpwstr>1276906449</vt:lpwstr>
  </property>
  <property fmtid="{D5CDD505-2E9C-101B-9397-08002B2CF9AE}" pid="3" name="EcoUpdateMessage">
    <vt:lpwstr>2020/06/18-00:14:09</vt:lpwstr>
  </property>
  <property fmtid="{D5CDD505-2E9C-101B-9397-08002B2CF9AE}" pid="4" name="EcoUpdateStatus">
    <vt:lpwstr>2020-06-17=BRA:St,ME,Fd,TP;USA:St,ME;ARG:St,ME,TP;MEX:St,ME,Fd,TP;CHL:St,ME;COL:St,ME;PER:St,ME,Fd|2000-07-28=USA:TP|2020-06-16=ARG:Fd;CHL:Fd;COL:Fd;PER:TP|2019-10-28=CHL:TP|2014-02-26=VEN:St|2002-11-08=JPN:St|2020-06-15=GBR:St,ME|2016-08-18=NNN:St|2007-0</vt:lpwstr>
  </property>
</Properties>
</file>