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Catalina\Desktop\PLANTILLAS\ACCIONES\"/>
    </mc:Choice>
  </mc:AlternateContent>
  <xr:revisionPtr revIDLastSave="0" documentId="13_ncr:1_{4A594768-E025-42C2-A379-0672BFBA65A9}" xr6:coauthVersionLast="45" xr6:coauthVersionMax="45" xr10:uidLastSave="{00000000-0000-0000-0000-000000000000}"/>
  <bookViews>
    <workbookView xWindow="-108" yWindow="-108" windowWidth="23256" windowHeight="12576" xr2:uid="{00000000-000D-0000-FFFF-FFFF00000000}"/>
  </bookViews>
  <sheets>
    <sheet name="EERR por Función" sheetId="1" r:id="rId1"/>
    <sheet name="EERR por Naturaleza" sheetId="4" r:id="rId2"/>
    <sheet name="Taxonomías" sheetId="3" r:id="rId3"/>
    <sheet name="Referencias" sheetId="2" r:id="rId4"/>
  </sheets>
  <definedNames>
    <definedName name="_ECO_RANGE_ID0273165b13934e2887b37130c68a0156" localSheetId="0" hidden="1">'EERR por Función'!$Y$14:$Y$179</definedName>
    <definedName name="_ECO_RANGE_ID0ef283c732934605803e7ba35ec68bd8" localSheetId="0" hidden="1">'EERR por Función'!$U$14:$U$179</definedName>
    <definedName name="_ECO_RANGE_ID10da5e4a231947b5a3136eb2165170ca" localSheetId="1" hidden="1">'EERR por Naturaleza'!$V$14:$V$179</definedName>
    <definedName name="_ECO_RANGE_ID133980bcd3d74d89bf3e474cd0f98eb8" localSheetId="3" hidden="1">Referencias!$A$3:$A$224</definedName>
    <definedName name="_ECO_RANGE_ID22334fc91fbc4b36aac57d261781cad3" localSheetId="0" hidden="1">'EERR por Función'!$G$14:$G$179</definedName>
    <definedName name="_ECO_RANGE_ID2249ab9c3d3c4cd0ad11f1677f84c4d1" localSheetId="1" hidden="1">'EERR por Naturaleza'!$S$14:$S$179</definedName>
    <definedName name="_ECO_RANGE_ID24b242160ae8486eb70033e1bb8493b2" localSheetId="1" hidden="1">'EERR por Naturaleza'!$O$14:$O$179</definedName>
    <definedName name="_ECO_RANGE_ID2600ca417f2643a985bd9c4c428cd505" localSheetId="1" hidden="1">'EERR por Naturaleza'!$J$14:$J$179</definedName>
    <definedName name="_ECO_RANGE_ID2a6ccd6a884646e79d8ea8e931a1be6b" localSheetId="0" hidden="1">'EERR por Función'!$T$14:$T$179</definedName>
    <definedName name="_ECO_RANGE_ID347462a8eb874477b582ec4b93bdbd8c" localSheetId="0" hidden="1">'EERR por Función'!$E$14:$E$179</definedName>
    <definedName name="_ECO_RANGE_ID3552e467a1f74344a9ee22230ac7c635" localSheetId="1" hidden="1">'EERR por Naturaleza'!$AF$14:$AF$179</definedName>
    <definedName name="_ECO_RANGE_ID3687e23903cd4bd5bd5c1757cf1f1e9a" localSheetId="0" hidden="1">'EERR por Función'!$Q$14:$Q$179</definedName>
    <definedName name="_ECO_RANGE_ID37895bae434a494d9e5838ca6ea632e8" localSheetId="1" hidden="1">'EERR por Naturaleza'!$P$14:$P$179</definedName>
    <definedName name="_ECO_RANGE_ID393f234e07b8470eb83f44e2a3a404ab" localSheetId="0" hidden="1">'EERR por Función'!$AB$14:$AB$179</definedName>
    <definedName name="_ECO_RANGE_ID3b3c1de7adb240dc808e78fb37ae046b" localSheetId="0" hidden="1">'EERR por Función'!$F$14:$F$179</definedName>
    <definedName name="_ECO_RANGE_ID4db26fde5a5b49baa892835638fc8dd8" localSheetId="0" hidden="1">'EERR por Función'!$AC$14:$AC$179</definedName>
    <definedName name="_ECO_RANGE_ID4eea0dd31c6a4af3b438376c38f319e7" localSheetId="0" hidden="1">'EERR por Función'!$C$14:$C$179</definedName>
    <definedName name="_ECO_RANGE_ID51e161d7cdfd43e8b66e1453501ab0a7" localSheetId="1" hidden="1">'EERR por Naturaleza'!$B$14:$B$179</definedName>
    <definedName name="_ECO_RANGE_ID56a4baab1bf547c59c2c4d58440895b2" localSheetId="1" hidden="1">'EERR por Naturaleza'!$C$14:$C$179</definedName>
    <definedName name="_ECO_RANGE_ID56f9f320df5b47b783f1eed9c0ccb2be" localSheetId="0" hidden="1">'EERR por Función'!$L$14:$L$179</definedName>
    <definedName name="_ECO_RANGE_ID5b9f75657cae4b058fb522279750088b" localSheetId="1" hidden="1">'EERR por Naturaleza'!$K$14:$K$179</definedName>
    <definedName name="_ECO_RANGE_ID5c12b4e852004c02af0adab1ed91df8d" localSheetId="1" hidden="1">'EERR por Naturaleza'!$AA$14:$AA$179</definedName>
    <definedName name="_ECO_RANGE_ID5ddb6d0630ed4092b78782547b931f5c" localSheetId="0" hidden="1">'EERR por Función'!$D$14:$D$179</definedName>
    <definedName name="_ECO_RANGE_ID5ee1ce5a73ea403abdf7cd8e7d43c1d1" localSheetId="0" hidden="1">'EERR por Función'!$B$14:$B$179</definedName>
    <definedName name="_ECO_RANGE_ID5f2b8a537cd54081ad981aefb8148b1d" localSheetId="1" hidden="1">'EERR por Naturaleza'!$AG$14:$AG$179</definedName>
    <definedName name="_ECO_RANGE_ID66b91a4db0ad45b2a3a8488e47e54bec" localSheetId="0" hidden="1">'EERR por Función'!$W$14:$W$179</definedName>
    <definedName name="_ECO_RANGE_ID6d5677d57f29481097216a714a127a10" localSheetId="0" hidden="1">'EERR por Función'!$AF$14:$AF$179</definedName>
    <definedName name="_ECO_RANGE_ID6e5f8e5d4c44460da778bdf33914d86f" localSheetId="0" hidden="1">'EERR por Función'!$K$14:$K$179</definedName>
    <definedName name="_ECO_RANGE_ID72a19c36e55e43cdbefe99c034783996" localSheetId="1" hidden="1">'EERR por Naturaleza'!$AD$14:$AD$179</definedName>
    <definedName name="_ECO_RANGE_ID74b05a34f30a473fb2b6b475370c2c8b" localSheetId="1" hidden="1">'EERR por Naturaleza'!$M$14:$M$179</definedName>
    <definedName name="_ECO_RANGE_ID775429903f234ab89417873ccd0229a0" localSheetId="1" hidden="1">'EERR por Naturaleza'!$G$14:$G$179</definedName>
    <definedName name="_ECO_RANGE_ID7771579014ba40908cef4c5f512c94d7" localSheetId="0" hidden="1">'EERR por Función'!$P$14:$P$179</definedName>
    <definedName name="_ECO_RANGE_ID77b126a91c8b49a8b67a8d0ad6040ce7" localSheetId="1" hidden="1">'EERR por Naturaleza'!$AH$14:$AH$179</definedName>
    <definedName name="_ECO_RANGE_ID7a22c512cda9492fb8e962c231208ea9" localSheetId="0" hidden="1">'EERR por Función'!$R$14:$R$179</definedName>
    <definedName name="_ECO_RANGE_ID7bc30ca2febc44c6b48be710e78f29a4" localSheetId="3" hidden="1">Referencias!$C$3:$C$224</definedName>
    <definedName name="_ECO_RANGE_ID80e7f9a3336043229528a73107993245" localSheetId="1" hidden="1">'EERR por Naturaleza'!$AB$14:$AB$179</definedName>
    <definedName name="_ECO_RANGE_ID8195989f33e348449bf96b8c19f8e963" localSheetId="0" hidden="1">'EERR por Función'!$I$14:$I$179</definedName>
    <definedName name="_ECO_RANGE_ID81dabac0a2e5489aa0b537f8ba41f10a" localSheetId="1" hidden="1">'EERR por Naturaleza'!$Q$14:$Q$179</definedName>
    <definedName name="_ECO_RANGE_ID88cd43ede8b948d0b25aa906927024d4" localSheetId="1" hidden="1">'EERR por Naturaleza'!$W$14:$W$179</definedName>
    <definedName name="_ECO_RANGE_ID89d24ed8b0c34de9bc6972bb3ef3d51c" localSheetId="1" hidden="1">'EERR por Naturaleza'!$R$14:$R$179</definedName>
    <definedName name="_ECO_RANGE_ID8bb037de324a4478bc69fac7a4fb0368" localSheetId="1" hidden="1">'EERR por Naturaleza'!$D$14:$D$179</definedName>
    <definedName name="_ECO_RANGE_ID8d148b043762480d9411c22e0bdb3491" localSheetId="0" hidden="1">'EERR por Función'!$O$14:$O$179</definedName>
    <definedName name="_ECO_RANGE_ID8fffdeae9e2241bc965b49ea35c844dc" localSheetId="1" hidden="1">'EERR por Naturaleza'!$AC$14:$AC$179</definedName>
    <definedName name="_ECO_RANGE_ID976d59d939a1427cb546916e475c35e1" localSheetId="1" hidden="1">'EERR por Naturaleza'!$Y$14:$Y$179</definedName>
    <definedName name="_ECO_RANGE_ID9b6485e3eee54a1792ad0a216e20093e" localSheetId="1" hidden="1">'EERR por Naturaleza'!$AI$14:$AI$179</definedName>
    <definedName name="_ECO_RANGE_ID9b80196f871e42eabe49817586ea6aec" localSheetId="1" hidden="1">'EERR por Naturaleza'!$U$14:$U$179</definedName>
    <definedName name="_ECO_RANGE_IDa3510cf9d02c4d3f8e865092bd660888" localSheetId="0" hidden="1">'EERR por Función'!$AA$14:$AA$179</definedName>
    <definedName name="_ECO_RANGE_IDa524f77e1dd94d70bd8109123d0908cc" localSheetId="0" hidden="1">'EERR por Función'!$X$14:$X$179</definedName>
    <definedName name="_ECO_RANGE_IDac7467df330c4f12914e2595f27924b1" localSheetId="1" hidden="1">'EERR por Naturaleza'!$I$14:$I$179</definedName>
    <definedName name="_ECO_RANGE_IDade3fe2ffa0b4f0a9edb38d5717c0538" localSheetId="1" hidden="1">'EERR por Naturaleza'!$N$14:$N$179</definedName>
    <definedName name="_ECO_RANGE_IDb1abd72cb5a74f8d82f04f5652c942de" localSheetId="0" hidden="1">'EERR por Función'!$N$14:$N$179</definedName>
    <definedName name="_ECO_RANGE_IDb4d5608d109e41cdbca7523c01b94610" localSheetId="0" hidden="1">'EERR por Función'!$AG$14:$AG$179</definedName>
    <definedName name="_ECO_RANGE_IDb70b8cd9dc1446b691c2110e1c8d5240" localSheetId="0" hidden="1">'EERR por Función'!$AE$14:$AE$179</definedName>
    <definedName name="_ECO_RANGE_IDb9b0821025394473b2853d96e968379a" localSheetId="1" hidden="1">'EERR por Naturaleza'!$T$14:$T$179</definedName>
    <definedName name="_ECO_RANGE_IDb9b0b888e80f4d519886f8bcdd2fc5f9" localSheetId="0" hidden="1">'EERR por Función'!$H$14:$H$179</definedName>
    <definedName name="_ECO_RANGE_IDbc823e1cfc99483488d0cefc0ff59f05" localSheetId="3" hidden="1">Referencias!$D$3:$D$224</definedName>
    <definedName name="_ECO_RANGE_IDc1f7a0550a4e4b9fa4f9491238bc6c42" localSheetId="1" hidden="1">'EERR por Naturaleza'!$F$14:$F$179</definedName>
    <definedName name="_ECO_RANGE_IDc39213f2b02843b69154f914a1c0915f" localSheetId="1" hidden="1">'EERR por Naturaleza'!$H$14:$H$179</definedName>
    <definedName name="_ECO_RANGE_IDc73bb8532c5b49f8aabb3fb86b1b9f50" localSheetId="0" hidden="1">'EERR por Función'!$M$14:$M$179</definedName>
    <definedName name="_ECO_RANGE_IDccb92c3e945a4919988ef30a495ea47e" localSheetId="0" hidden="1">'EERR por Función'!$V$14:$V$179</definedName>
    <definedName name="_ECO_RANGE_IDd11b70fa6f7f4a579fd58a1850d7f8e6" localSheetId="1" hidden="1">'EERR por Naturaleza'!$L$14:$L$179</definedName>
    <definedName name="_ECO_RANGE_IDd140f52703eb4c6eb7ea359f4025df5c" localSheetId="1" hidden="1">'EERR por Naturaleza'!$Z$14:$Z$179</definedName>
    <definedName name="_ECO_RANGE_IDd588b4d79562465fa038317d35e70558" localSheetId="0" hidden="1">'EERR por Función'!$S$14:$S$179</definedName>
    <definedName name="_ECO_RANGE_IDd63143b0c5104f2bb38584e3fa782896" localSheetId="0" hidden="1">'EERR por Función'!$J$14:$J$179</definedName>
    <definedName name="_ECO_RANGE_IDd7d2297b6ff74bc7a2119d16a2d7ed3b" localSheetId="1" hidden="1">'EERR por Naturaleza'!$X$14:$X$179</definedName>
    <definedName name="_ECO_RANGE_IDdd1d70515d784d21823d458acbd26053" localSheetId="1" hidden="1">'EERR por Naturaleza'!$E$14:$E$179</definedName>
    <definedName name="_ECO_RANGE_IDe07bc6c1eba141389b788bbd7d73a129" localSheetId="0" hidden="1">'EERR por Función'!$AD$14:$AD$179</definedName>
    <definedName name="_ECO_RANGE_IDef26d2e808dd4b58b64885ccc9c9d6c4" localSheetId="1" hidden="1">'EERR por Naturaleza'!$AE$14:$AE$179</definedName>
    <definedName name="_ECO_RANGE_IDf40d7687afae46d9b31fa4d7fb1d66fc" localSheetId="3" hidden="1">Referencias!$B$3:$B$224</definedName>
    <definedName name="_ECO_RANGE_IDff19806c92234fb591c2d9c251a793d9" localSheetId="0" hidden="1">'EERR por Función'!$Z$14:$Z$179</definedName>
    <definedName name="Multiplicador">OFFSET(#REF!,0,0,COUNTA(#REF!)-1)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4" l="1"/>
  <c r="AH13" i="4"/>
  <c r="AG13" i="4"/>
  <c r="AF13" i="4"/>
  <c r="AE13" i="4"/>
  <c r="AD13" i="4"/>
  <c r="AC13" i="4"/>
  <c r="AB13" i="4"/>
  <c r="AA13" i="4"/>
  <c r="Z13" i="4"/>
  <c r="Y13" i="4"/>
  <c r="X13" i="4"/>
  <c r="W13" i="4"/>
  <c r="V13" i="4"/>
  <c r="U13" i="4"/>
  <c r="T13" i="4"/>
  <c r="S13" i="4"/>
  <c r="R13" i="4"/>
  <c r="Q13" i="4"/>
  <c r="P13" i="4"/>
  <c r="O13" i="4"/>
  <c r="N13" i="4"/>
  <c r="M13" i="4"/>
  <c r="L13" i="4"/>
  <c r="K13" i="4"/>
  <c r="J13" i="4"/>
  <c r="I13" i="4"/>
  <c r="H13" i="4"/>
  <c r="AI13" i="4"/>
  <c r="E13" i="4"/>
  <c r="D13" i="4"/>
  <c r="G13" i="4"/>
  <c r="C13" i="4"/>
  <c r="F13" i="4"/>
  <c r="B13" i="4"/>
  <c r="D5" i="1" l="1"/>
  <c r="AG13" i="1"/>
  <c r="AF13" i="1"/>
  <c r="AE13" i="1"/>
  <c r="AD13" i="1"/>
  <c r="AC13" i="1"/>
  <c r="AB13" i="1"/>
  <c r="AA13" i="1"/>
  <c r="Z13" i="1"/>
  <c r="Y13" i="1"/>
  <c r="X13" i="1"/>
  <c r="W13" i="1"/>
  <c r="V13" i="1"/>
  <c r="U13" i="1"/>
  <c r="T13" i="1"/>
  <c r="S13" i="1"/>
  <c r="R13" i="1"/>
  <c r="Q13" i="1"/>
  <c r="P13" i="1"/>
  <c r="O13" i="1"/>
  <c r="N13" i="1"/>
  <c r="M13" i="1"/>
  <c r="K13" i="1"/>
  <c r="L13" i="1"/>
  <c r="J13" i="1"/>
  <c r="I13" i="1"/>
  <c r="H13" i="1"/>
  <c r="G13" i="1"/>
  <c r="B13" i="1"/>
  <c r="A2" i="2"/>
  <c r="C2" i="2"/>
  <c r="D2" i="2"/>
  <c r="B2" i="2"/>
  <c r="F13" i="1"/>
  <c r="E13" i="1"/>
  <c r="C13" i="1"/>
  <c r="D13" i="1"/>
</calcChain>
</file>

<file path=xl/sharedStrings.xml><?xml version="1.0" encoding="utf-8"?>
<sst xmlns="http://schemas.openxmlformats.org/spreadsheetml/2006/main" count="2315" uniqueCount="734">
  <si>
    <t>Thousands</t>
  </si>
  <si>
    <t>ORIGINAL CURRENCY</t>
  </si>
  <si>
    <t>Falabella S.A.</t>
  </si>
  <si>
    <t>CENCOSUD</t>
  </si>
  <si>
    <t>Cencosud S.A.</t>
  </si>
  <si>
    <t>FALABELLA</t>
  </si>
  <si>
    <t>HITES</t>
  </si>
  <si>
    <t>LTM</t>
  </si>
  <si>
    <t>COPEC</t>
  </si>
  <si>
    <t>RIPLEY</t>
  </si>
  <si>
    <t>ENELAM</t>
  </si>
  <si>
    <t>AESGENER</t>
  </si>
  <si>
    <t>ALMENDRAL</t>
  </si>
  <si>
    <t>ANTARCHILE</t>
  </si>
  <si>
    <t>BLUMAR</t>
  </si>
  <si>
    <t>CAP</t>
  </si>
  <si>
    <t>CINTAC</t>
  </si>
  <si>
    <t>CCU</t>
  </si>
  <si>
    <t>CAMANCHACA</t>
  </si>
  <si>
    <t>VAPORES</t>
  </si>
  <si>
    <t>CRISTALES</t>
  </si>
  <si>
    <t>TRICOT</t>
  </si>
  <si>
    <t>ENAEX</t>
  </si>
  <si>
    <t>ENELCHILE</t>
  </si>
  <si>
    <t>ENELDXCH</t>
  </si>
  <si>
    <t>GASCO</t>
  </si>
  <si>
    <t>INVEXANS</t>
  </si>
  <si>
    <t>MELON</t>
  </si>
  <si>
    <t>NAVARINO</t>
  </si>
  <si>
    <t>MALLPLAZA</t>
  </si>
  <si>
    <t>PARAUCO</t>
  </si>
  <si>
    <t>QUEMCHI</t>
  </si>
  <si>
    <t>SALFACORP</t>
  </si>
  <si>
    <t>SMU</t>
  </si>
  <si>
    <t>QUINENCO</t>
  </si>
  <si>
    <t>SMSAAM</t>
  </si>
  <si>
    <t>PUCOBRE</t>
  </si>
  <si>
    <t>SONDA</t>
  </si>
  <si>
    <t>Empresas Hites S.A.</t>
  </si>
  <si>
    <t>Latam Airlines Group S.A.</t>
  </si>
  <si>
    <t>Empresas Copec S.A.</t>
  </si>
  <si>
    <t>Ripley Corp S.A.</t>
  </si>
  <si>
    <t>Enel Americas S.A.</t>
  </si>
  <si>
    <t>Aes Gener S.A.</t>
  </si>
  <si>
    <t>Almendral S.A.</t>
  </si>
  <si>
    <t>Antarchile S.A.</t>
  </si>
  <si>
    <t>Blumar S.A.</t>
  </si>
  <si>
    <t>Cap S.A.</t>
  </si>
  <si>
    <t>Cintac S.A.</t>
  </si>
  <si>
    <t>Compañia Cervecerias Unidas S.A.</t>
  </si>
  <si>
    <t>Compañia Pesquera Camanchaca S.A.</t>
  </si>
  <si>
    <t>Compañia Sud Americana De Vapores S.A.</t>
  </si>
  <si>
    <t>Cristalerias De Chile S.A.</t>
  </si>
  <si>
    <t>Empresas Tricot S.A.</t>
  </si>
  <si>
    <t>Enaex S.A.</t>
  </si>
  <si>
    <t>Enel Chile S.A.</t>
  </si>
  <si>
    <t>Enel Distribucion Chile S.A.</t>
  </si>
  <si>
    <t>Enjoy S.A.</t>
  </si>
  <si>
    <t>Gasco S.A.</t>
  </si>
  <si>
    <t>Invexans S.A.</t>
  </si>
  <si>
    <t>Melon S.A.</t>
  </si>
  <si>
    <t>Navarino S.A.</t>
  </si>
  <si>
    <t>Plaza S.A.</t>
  </si>
  <si>
    <t>Parque Arauco S.A.</t>
  </si>
  <si>
    <t>Quemchi S.A.</t>
  </si>
  <si>
    <t>Salfacorp S.A.</t>
  </si>
  <si>
    <t>Smu S.A.</t>
  </si>
  <si>
    <t>Quiñenco S.A.</t>
  </si>
  <si>
    <t>Sociedad Matriz Saam S.A.</t>
  </si>
  <si>
    <t>Sociedad Punta Del Cobre S.A.</t>
  </si>
  <si>
    <t>Sonda S.A.</t>
  </si>
  <si>
    <t>AFPCAPITAL&lt;XSGO&gt;</t>
  </si>
  <si>
    <t>A.F.P. Capital S.A.</t>
  </si>
  <si>
    <t>AFPCAPITAL</t>
  </si>
  <si>
    <t>Ord</t>
  </si>
  <si>
    <t>CUPRUM&lt;XSGO&gt;</t>
  </si>
  <si>
    <t>A.F.P. Cuprum S.A.</t>
  </si>
  <si>
    <t>CUPRUM</t>
  </si>
  <si>
    <t>HABITAT&lt;XSGO&gt;</t>
  </si>
  <si>
    <t>A.F.P. Habitat S.A.</t>
  </si>
  <si>
    <t>HABITAT</t>
  </si>
  <si>
    <t>PLANVITAL&lt;XSGO&gt;</t>
  </si>
  <si>
    <t>A.F.P. Planvital S.A.</t>
  </si>
  <si>
    <t>PLANVITAL</t>
  </si>
  <si>
    <t>PROVIDA&lt;XSGO&gt;</t>
  </si>
  <si>
    <t>A.F.P. Provida S.A.</t>
  </si>
  <si>
    <t>PROVIDA</t>
  </si>
  <si>
    <t>AESGENER&lt;XSGO&gt;</t>
  </si>
  <si>
    <t>AGUNSA&lt;XSGO&gt;</t>
  </si>
  <si>
    <t>Agencias Universales S.A.</t>
  </si>
  <si>
    <t>AGUNSA</t>
  </si>
  <si>
    <t>ANASAC&lt;XSGO&gt;</t>
  </si>
  <si>
    <t>Agricola Nacional S.A.C. E I.</t>
  </si>
  <si>
    <t>ANASAC</t>
  </si>
  <si>
    <t>AGUAS-A&lt;XSGO&gt;</t>
  </si>
  <si>
    <t>Aguas Andinas S.A.</t>
  </si>
  <si>
    <t>AGUAS-A</t>
  </si>
  <si>
    <t>A</t>
  </si>
  <si>
    <t>AGUAS-B&lt;XSGO&gt;</t>
  </si>
  <si>
    <t>AGUAS-B</t>
  </si>
  <si>
    <t>B</t>
  </si>
  <si>
    <t>ALMENDRAL&lt;XSGO&gt;</t>
  </si>
  <si>
    <t>ANDACOR&lt;XSGO&gt;</t>
  </si>
  <si>
    <t>Andacor S.A.</t>
  </si>
  <si>
    <t>ANDACOR</t>
  </si>
  <si>
    <t>ANTARCHILE&lt;XSGO&gt;</t>
  </si>
  <si>
    <t>AUSTRALIS&lt;XSGO&gt;</t>
  </si>
  <si>
    <t>Australis Seafoods S.A.</t>
  </si>
  <si>
    <t>AUSTRALIS</t>
  </si>
  <si>
    <t>ATSA&lt;XSGO&gt;</t>
  </si>
  <si>
    <t>Automovilismo Y Turismo S.A.</t>
  </si>
  <si>
    <t>ATSA</t>
  </si>
  <si>
    <t>AXXION&lt;XSGO&gt;</t>
  </si>
  <si>
    <t>Axxion S.A.</t>
  </si>
  <si>
    <t>AXXION</t>
  </si>
  <si>
    <t>AZUL AZUL&lt;XSGO&gt;</t>
  </si>
  <si>
    <t>Azul Azul S.A.</t>
  </si>
  <si>
    <t>AZUL AZUL</t>
  </si>
  <si>
    <t>CHILE&lt;XSGO&gt;</t>
  </si>
  <si>
    <t>Banco De Chile</t>
  </si>
  <si>
    <t>CHILE</t>
  </si>
  <si>
    <t>BCI&lt;XSGO&gt;</t>
  </si>
  <si>
    <t>Banco De Credito E Inversiones</t>
  </si>
  <si>
    <t>BCI</t>
  </si>
  <si>
    <t>BINT&lt;XSGO&gt;</t>
  </si>
  <si>
    <t>Banco Internacional</t>
  </si>
  <si>
    <t>BINT</t>
  </si>
  <si>
    <t>ITAUCORP&lt;XSGO&gt;</t>
  </si>
  <si>
    <t>Banco Itau Corpbanca</t>
  </si>
  <si>
    <t>ITAUCORP</t>
  </si>
  <si>
    <t>BSANTANDER&lt;XSGO&gt;</t>
  </si>
  <si>
    <t>Banco Santander-Chile</t>
  </si>
  <si>
    <t>BSANTANDER</t>
  </si>
  <si>
    <t>BANVIDA&lt;XSGO&gt;</t>
  </si>
  <si>
    <t>Banvida S.A.</t>
  </si>
  <si>
    <t>BANVIDA</t>
  </si>
  <si>
    <t>BESALCO&lt;XSGO&gt;</t>
  </si>
  <si>
    <t>Besalco S.A.</t>
  </si>
  <si>
    <t>BESALCO</t>
  </si>
  <si>
    <t>BETLAN DOS&lt;XSGO&gt;</t>
  </si>
  <si>
    <t>Betlan Dos S.A.</t>
  </si>
  <si>
    <t>BETLAN DOS</t>
  </si>
  <si>
    <t>BICECORP&lt;XSGO&gt;</t>
  </si>
  <si>
    <t>Bicecorp S.A.</t>
  </si>
  <si>
    <t>BICECORP</t>
  </si>
  <si>
    <t>COLO COLO&lt;XSGO&gt;</t>
  </si>
  <si>
    <t>Blanco Y Negro S.A.</t>
  </si>
  <si>
    <t>COLO COLO</t>
  </si>
  <si>
    <t>BLUMAR&lt;XSGO&gt;</t>
  </si>
  <si>
    <t>BOLSASTGO&lt;XSGO&gt;</t>
  </si>
  <si>
    <t>Bolsa De Comercio De Santiago - Bolsa De Valores</t>
  </si>
  <si>
    <t>BOLSASTGO</t>
  </si>
  <si>
    <t>CAP&lt;XSGO&gt;</t>
  </si>
  <si>
    <t>CAROZZI&lt;XSGO&gt;</t>
  </si>
  <si>
    <t>Carozzi S.A.</t>
  </si>
  <si>
    <t>CAROZZI</t>
  </si>
  <si>
    <t>CEM&lt;XSGO&gt;</t>
  </si>
  <si>
    <t>Cem S.A.</t>
  </si>
  <si>
    <t>CEM</t>
  </si>
  <si>
    <t>POLPAICO&lt;XSGO&gt;</t>
  </si>
  <si>
    <t>Cemento Polpaico S.A.</t>
  </si>
  <si>
    <t>POLPAICO</t>
  </si>
  <si>
    <t>CEMENTOS&lt;XSGO&gt;</t>
  </si>
  <si>
    <t>Cementos Bio Bio S.A.</t>
  </si>
  <si>
    <t>CEMENTOS</t>
  </si>
  <si>
    <t>CENCOSUD&lt;XSGO&gt;</t>
  </si>
  <si>
    <t>CENCOSHOPP&lt;XSGO&gt;</t>
  </si>
  <si>
    <t>Cencosud Shopping S.A.</t>
  </si>
  <si>
    <t>CENCOSHOPP</t>
  </si>
  <si>
    <t>CGEGAS&lt;XSGO&gt;</t>
  </si>
  <si>
    <t>Cge Gas Natural S.A.</t>
  </si>
  <si>
    <t>CGEGAS</t>
  </si>
  <si>
    <t>CONSOGRAL&lt;XSGO&gt;</t>
  </si>
  <si>
    <t>Chilena Consolidada Seguros Generales S.A.</t>
  </si>
  <si>
    <t>CONSOGRAL</t>
  </si>
  <si>
    <t>CINTAC&lt;XSGO&gt;</t>
  </si>
  <si>
    <t>LAS CONDES&lt;XSGO&gt;</t>
  </si>
  <si>
    <t>Clinica Las Condes S.A.</t>
  </si>
  <si>
    <t>LAS CONDES</t>
  </si>
  <si>
    <t>POLO&lt;XSGO&gt;</t>
  </si>
  <si>
    <t>Club De Polo Y Equitacion San Cristobal S.A.</t>
  </si>
  <si>
    <t>POLO</t>
  </si>
  <si>
    <t>ESPANOLVAL&lt;XSGO&gt;</t>
  </si>
  <si>
    <t>Club Español De Valparaiso S.A.</t>
  </si>
  <si>
    <t>ESPANOLVAL</t>
  </si>
  <si>
    <t>HIPICO&lt;XSGO&gt;</t>
  </si>
  <si>
    <t>Club Hipico De Santiago S.A.</t>
  </si>
  <si>
    <t>HIPICO</t>
  </si>
  <si>
    <t>EMBONOR-A&lt;XSGO&gt;</t>
  </si>
  <si>
    <t>Coca Cola Embonor S.A.</t>
  </si>
  <si>
    <t>EMBONOR-A</t>
  </si>
  <si>
    <t>EMBONOR-B&lt;XSGO&gt;</t>
  </si>
  <si>
    <t>EMBONOR-B</t>
  </si>
  <si>
    <t>COLBUN&lt;XSGO&gt;</t>
  </si>
  <si>
    <t>Colbun S.A.</t>
  </si>
  <si>
    <t>COLBUN</t>
  </si>
  <si>
    <t>MARGARET'S&lt;XSGO&gt;</t>
  </si>
  <si>
    <t>Colegio Britanico St. Margaret</t>
  </si>
  <si>
    <t>MARGARET'S</t>
  </si>
  <si>
    <t>MAISONNETT&lt;XSGO&gt;</t>
  </si>
  <si>
    <t>Colegio La Maisonnette S.A.</t>
  </si>
  <si>
    <t>MAISONNETT</t>
  </si>
  <si>
    <t>UNESPA&lt;XSGO&gt;</t>
  </si>
  <si>
    <t>Comp Nac. De Seguros Generales Union Española S.A.</t>
  </si>
  <si>
    <t>UNESPA</t>
  </si>
  <si>
    <t>COPEVAL&lt;XSGO&gt;</t>
  </si>
  <si>
    <t>Compañia Agropecuaria Copeval S.A.</t>
  </si>
  <si>
    <t>COPEVAL</t>
  </si>
  <si>
    <t>CCU&lt;XSGO&gt;</t>
  </si>
  <si>
    <t>FOSFOROS&lt;XSGO&gt;</t>
  </si>
  <si>
    <t>Compañia Chilena De Fosforos S.A.</t>
  </si>
  <si>
    <t>FOSFOROS</t>
  </si>
  <si>
    <t>ESPANOLA&lt;XSGO&gt;</t>
  </si>
  <si>
    <t>Compañia De Inversiones La Española S.A.</t>
  </si>
  <si>
    <t>ESPANOLA</t>
  </si>
  <si>
    <t>LITORAL&lt;XSGO&gt;</t>
  </si>
  <si>
    <t>Compañia Electrica Del Litoral S.A.</t>
  </si>
  <si>
    <t>LITORAL</t>
  </si>
  <si>
    <t>ELECMETAL&lt;XSGO&gt;</t>
  </si>
  <si>
    <t>Compañia Electro Metalurgica S.A.</t>
  </si>
  <si>
    <t>ELECMETAL</t>
  </si>
  <si>
    <t>CGE&lt;XSGO&gt;</t>
  </si>
  <si>
    <t>Compañia General De Electricidad S.A.</t>
  </si>
  <si>
    <t>CGE</t>
  </si>
  <si>
    <t>VOLCAN&lt;XSGO&gt;</t>
  </si>
  <si>
    <t>Compañia Industrial El Volcan S.A.</t>
  </si>
  <si>
    <t>VOLCAN</t>
  </si>
  <si>
    <t>INTEROCEAN&lt;XSGO&gt;</t>
  </si>
  <si>
    <t>Compañia Maritima Chilena S.A.</t>
  </si>
  <si>
    <t>INTEROCEAN</t>
  </si>
  <si>
    <t>CAMANCHACA&lt;XSGO&gt;</t>
  </si>
  <si>
    <t>VAPORES&lt;XSGO&gt;</t>
  </si>
  <si>
    <t>CIC&lt;XSGO&gt;</t>
  </si>
  <si>
    <t>Compañias Cic S.A.</t>
  </si>
  <si>
    <t>CIC</t>
  </si>
  <si>
    <t>CVA&lt;XSGO&gt;</t>
  </si>
  <si>
    <t>Costa Verde Aeronautica S.A.</t>
  </si>
  <si>
    <t>CVA</t>
  </si>
  <si>
    <t>CRISTALES&lt;XSGO&gt;</t>
  </si>
  <si>
    <t>CRUZADOS&lt;XSGO&gt;</t>
  </si>
  <si>
    <t>Cruzados S.A.D.P.</t>
  </si>
  <si>
    <t>CRUZADOS</t>
  </si>
  <si>
    <t>DUNCANFOX&lt;XSGO&gt;</t>
  </si>
  <si>
    <t>Duncan Fox S.A.</t>
  </si>
  <si>
    <t>DUNCANFOX</t>
  </si>
  <si>
    <t>EISA&lt;XSGO&gt;</t>
  </si>
  <si>
    <t>Echeverria, Izquierdo S.A.</t>
  </si>
  <si>
    <t>EISA</t>
  </si>
  <si>
    <t>PUNTILLA&lt;XSGO&gt;</t>
  </si>
  <si>
    <t>Electrica Puntilla S.A.</t>
  </si>
  <si>
    <t>PUNTILLA</t>
  </si>
  <si>
    <t>ELUXSA&lt;XSGO&gt;</t>
  </si>
  <si>
    <t>Electrolux De Chile S.A.</t>
  </si>
  <si>
    <t>ELUXSA</t>
  </si>
  <si>
    <t>ANDINA-A&lt;XSGO&gt;</t>
  </si>
  <si>
    <t>Embotelladora Andina S.A.</t>
  </si>
  <si>
    <t>ANDINA-A</t>
  </si>
  <si>
    <t>ANDINA-B&lt;XSGO&gt;</t>
  </si>
  <si>
    <t>ANDINA-B</t>
  </si>
  <si>
    <t>ESSAL-A&lt;XSGO&gt;</t>
  </si>
  <si>
    <t>Emp. De Serv. Sanitarios De Los Lagos S.A.</t>
  </si>
  <si>
    <t>ESSAL-A</t>
  </si>
  <si>
    <t>ESSAL-B&lt;XSGO&gt;</t>
  </si>
  <si>
    <t>ESSAL-B</t>
  </si>
  <si>
    <t>MOLLER&lt;XSGO&gt;</t>
  </si>
  <si>
    <t>Empresa Const Moller Y Perez Cotapos S.A.</t>
  </si>
  <si>
    <t>MOLLER</t>
  </si>
  <si>
    <t>EDELMAG&lt;XSGO&gt;</t>
  </si>
  <si>
    <t>Empresa Electrica De Magallanes S.A.</t>
  </si>
  <si>
    <t>EDELMAG</t>
  </si>
  <si>
    <t>PEHUENCHE&lt;XSGO&gt;</t>
  </si>
  <si>
    <t>Empresa Electrica Pehuenche S.A.</t>
  </si>
  <si>
    <t>PEHUENCHE</t>
  </si>
  <si>
    <t>ENTEL&lt;XSGO&gt;</t>
  </si>
  <si>
    <t>Empresa Nacional De Telecomunicaciones S.A.</t>
  </si>
  <si>
    <t>ENTEL</t>
  </si>
  <si>
    <t>EPERVA&lt;XSGO&gt;</t>
  </si>
  <si>
    <t>Empresa Pesquera Eperva S.A.</t>
  </si>
  <si>
    <t>EPERVA</t>
  </si>
  <si>
    <t>AQUACHILE&lt;XSGO&gt;</t>
  </si>
  <si>
    <t>Empresas Aquachile S.A.</t>
  </si>
  <si>
    <t>AQUACHILE</t>
  </si>
  <si>
    <t>HORNOS&lt;XSGO&gt;</t>
  </si>
  <si>
    <t>Empresas Cabo De Hornos S.A.</t>
  </si>
  <si>
    <t>HORNOS</t>
  </si>
  <si>
    <t>CMPC&lt;XSGO&gt;</t>
  </si>
  <si>
    <t>Empresas Cmpc S.A.</t>
  </si>
  <si>
    <t>CMPC</t>
  </si>
  <si>
    <t>COPEC&lt;XSGO&gt;</t>
  </si>
  <si>
    <t>HITES&lt;XSGO&gt;</t>
  </si>
  <si>
    <t>IANSA&lt;XSGO&gt;</t>
  </si>
  <si>
    <t>Empresas Iansa S.A.</t>
  </si>
  <si>
    <t>IANSA</t>
  </si>
  <si>
    <t>NUEVAPOLAR&lt;XSGO&gt;</t>
  </si>
  <si>
    <t>Empresas La Polar S.A.</t>
  </si>
  <si>
    <t>NUEVAPOLAR</t>
  </si>
  <si>
    <t>LIPIGAS&lt;XSGO&gt;</t>
  </si>
  <si>
    <t>Empresas Lipigas S.A.</t>
  </si>
  <si>
    <t>LIPIGAS</t>
  </si>
  <si>
    <t>TRICOT&lt;XSGO&gt;</t>
  </si>
  <si>
    <t>ENAEX&lt;XSGO&gt;</t>
  </si>
  <si>
    <t>ENELAM&lt;XSGO&gt;</t>
  </si>
  <si>
    <t>ENELCHILE&lt;XSGO&gt;</t>
  </si>
  <si>
    <t>ENELDXCH&lt;XSGO&gt;</t>
  </si>
  <si>
    <t>ENELGXCH&lt;XSGO&gt;</t>
  </si>
  <si>
    <t>Enel Generacion Chile S.A.</t>
  </si>
  <si>
    <t>ENELGXCH</t>
  </si>
  <si>
    <t>CASABLANCA&lt;XSGO&gt;</t>
  </si>
  <si>
    <t>Energia De Casablanca S.A.</t>
  </si>
  <si>
    <t>CASABLANCA</t>
  </si>
  <si>
    <t>ENLASA&lt;XSGO&gt;</t>
  </si>
  <si>
    <t>Energia Latina S.A.</t>
  </si>
  <si>
    <t>ENLASA</t>
  </si>
  <si>
    <t>ECL&lt;XSGO&gt;</t>
  </si>
  <si>
    <t>Engie Energia Chile S.A.</t>
  </si>
  <si>
    <t>ECL</t>
  </si>
  <si>
    <t>Enjoy&lt;XSGO&gt;</t>
  </si>
  <si>
    <t>Enjoy</t>
  </si>
  <si>
    <t>EDELPA&lt;XSGO&gt;</t>
  </si>
  <si>
    <t>Envases Del Pacifico S.A.</t>
  </si>
  <si>
    <t>EDELPA</t>
  </si>
  <si>
    <t>ESSBIO-A&lt;XSGO&gt;</t>
  </si>
  <si>
    <t>Essbio S.A.</t>
  </si>
  <si>
    <t>ESSBIO-A</t>
  </si>
  <si>
    <t>ESSBIO-B&lt;XSGO&gt;</t>
  </si>
  <si>
    <t>ESSBIO-B</t>
  </si>
  <si>
    <t>ESSBIO-C&lt;XSGO&gt;</t>
  </si>
  <si>
    <t>ESSBIO-C</t>
  </si>
  <si>
    <t>C</t>
  </si>
  <si>
    <t>OXIQUIM&lt;XSGO&gt;</t>
  </si>
  <si>
    <t>Estab Industriales Quimicos Oxiquim S.A.</t>
  </si>
  <si>
    <t>OXIQUIM</t>
  </si>
  <si>
    <t>ESVAL-A&lt;XSGO&gt;</t>
  </si>
  <si>
    <t>Esval S.A.</t>
  </si>
  <si>
    <t>ESVAL-A</t>
  </si>
  <si>
    <t>ESVAL-B&lt;XSGO&gt;</t>
  </si>
  <si>
    <t>ESVAL-B</t>
  </si>
  <si>
    <t>ESVAL-C&lt;XSGO&gt;</t>
  </si>
  <si>
    <t>ESVAL-C</t>
  </si>
  <si>
    <t>FALABELLA&lt;XSGO&gt;</t>
  </si>
  <si>
    <t>FERIAOSOR&lt;XSGO&gt;</t>
  </si>
  <si>
    <t>Feria De Osorno S.A.</t>
  </si>
  <si>
    <t>FERIAOSOR</t>
  </si>
  <si>
    <t>FEPASA&lt;XSGO&gt;</t>
  </si>
  <si>
    <t>Ferrocarril Del Pacifico S.A.</t>
  </si>
  <si>
    <t>FEPASA</t>
  </si>
  <si>
    <t>PASUR&lt;XSGO&gt;</t>
  </si>
  <si>
    <t>Forestal Const. Y Com. Del Pacifico Sur S.A.</t>
  </si>
  <si>
    <t>PASUR</t>
  </si>
  <si>
    <t>FORUS&lt;XSGO&gt;</t>
  </si>
  <si>
    <t>Forus S.A.</t>
  </si>
  <si>
    <t>FORUS</t>
  </si>
  <si>
    <t>VICONTO&lt;XSGO&gt;</t>
  </si>
  <si>
    <t>Fruticola Viconto S.A.</t>
  </si>
  <si>
    <t>VICONTO</t>
  </si>
  <si>
    <t>GASCO&lt;XSGO&gt;</t>
  </si>
  <si>
    <t>GRANADILLA&lt;XSGO&gt;</t>
  </si>
  <si>
    <t>Granadilla Country Club S.A.</t>
  </si>
  <si>
    <t>GRANADILLA</t>
  </si>
  <si>
    <t>NAVIERA&lt;XSGO&gt;</t>
  </si>
  <si>
    <t>Grupo Empresas Navieras S.A.</t>
  </si>
  <si>
    <t>NAVIERA</t>
  </si>
  <si>
    <t>SECURITY&lt;XSGO&gt;</t>
  </si>
  <si>
    <t>Grupo Security S.A.</t>
  </si>
  <si>
    <t>SECURITY</t>
  </si>
  <si>
    <t>HIPERMARC&lt;XSGO&gt;</t>
  </si>
  <si>
    <t>Hipermarc S.A.</t>
  </si>
  <si>
    <t>HIPERMARC</t>
  </si>
  <si>
    <t>HF&lt;XSGO&gt;</t>
  </si>
  <si>
    <t>Hortifrut S.A.</t>
  </si>
  <si>
    <t>HF</t>
  </si>
  <si>
    <t>HWM&lt;XSGO&gt;</t>
  </si>
  <si>
    <t>Howmet Aerospace Inc.</t>
  </si>
  <si>
    <t>HWM</t>
  </si>
  <si>
    <t>INFODEMA&lt;XSGO&gt;</t>
  </si>
  <si>
    <t>Infodema S. A.</t>
  </si>
  <si>
    <t>INFODEMA</t>
  </si>
  <si>
    <t>INGEVEC&lt;XSGO&gt;</t>
  </si>
  <si>
    <t>Ingevec S.A.</t>
  </si>
  <si>
    <t>INGEVEC</t>
  </si>
  <si>
    <t>ESTACIONAM&lt;XSGO&gt;</t>
  </si>
  <si>
    <t>Inmob. Central De Estacionamientos Agustinas S.A.</t>
  </si>
  <si>
    <t>ESTACIONAM</t>
  </si>
  <si>
    <t>MANQUEHUE&lt;XSGO&gt;</t>
  </si>
  <si>
    <t>Inmobiliaria Manquehue S.A.</t>
  </si>
  <si>
    <t>MANQUEHUE</t>
  </si>
  <si>
    <t>ISANPA&lt;XSGO&gt;</t>
  </si>
  <si>
    <t>Inmobiliaria San Patricio S.A.</t>
  </si>
  <si>
    <t>ISANPA</t>
  </si>
  <si>
    <t>SIXTERRA&lt;XSGO&gt;</t>
  </si>
  <si>
    <t>Inmobiliaria Sixterra S.A.</t>
  </si>
  <si>
    <t>SIXTERRA</t>
  </si>
  <si>
    <t>STADITALIA&lt;XSGO&gt;</t>
  </si>
  <si>
    <t>Inmobiliaria Stadio Italiano S.A.</t>
  </si>
  <si>
    <t>STADITALIA</t>
  </si>
  <si>
    <t>YUGOSLAVA&lt;XSGO&gt;</t>
  </si>
  <si>
    <t>Inmobiliaria Yugoslava Sociedad Anonima</t>
  </si>
  <si>
    <t>YUGOSLAVA</t>
  </si>
  <si>
    <t>INDISA&lt;XSGO&gt;</t>
  </si>
  <si>
    <t>Instituto De Diagnostico S.A.</t>
  </si>
  <si>
    <t>INDISA</t>
  </si>
  <si>
    <t>INTASA&lt;XSGO&gt;</t>
  </si>
  <si>
    <t>Intasa S.A.</t>
  </si>
  <si>
    <t>INTASA</t>
  </si>
  <si>
    <t>INVERCAP&lt;XSGO&gt;</t>
  </si>
  <si>
    <t>Invercap S.A.</t>
  </si>
  <si>
    <t>INVERCAP</t>
  </si>
  <si>
    <t>INVERNOVA&lt;XSGO&gt;</t>
  </si>
  <si>
    <t>Invernova S.A.</t>
  </si>
  <si>
    <t>INVERNOVA</t>
  </si>
  <si>
    <t>IACSA&lt;XSGO&gt;</t>
  </si>
  <si>
    <t>Inversiones Agricolas Y Comerciales S.A.</t>
  </si>
  <si>
    <t>IACSA</t>
  </si>
  <si>
    <t>IAM&lt;XSGO&gt;</t>
  </si>
  <si>
    <t>Inversiones Aguas Metropolitanas S.A.</t>
  </si>
  <si>
    <t>IAM</t>
  </si>
  <si>
    <t>COVADONGA&lt;XSGO&gt;</t>
  </si>
  <si>
    <t>Inversiones Covadonga S.A.</t>
  </si>
  <si>
    <t>COVADONGA</t>
  </si>
  <si>
    <t>ILC&lt;XSGO&gt;</t>
  </si>
  <si>
    <t>Inversiones La Construccion S.A.</t>
  </si>
  <si>
    <t>ILC</t>
  </si>
  <si>
    <t>NUEVAREG&lt;XSGO&gt;</t>
  </si>
  <si>
    <t>Inversiones Nueva Region S.A.</t>
  </si>
  <si>
    <t>NUEVAREG</t>
  </si>
  <si>
    <t>SIEMEL&lt;XSGO&gt;</t>
  </si>
  <si>
    <t>Inversiones Siemel S.A.</t>
  </si>
  <si>
    <t>SIEMEL</t>
  </si>
  <si>
    <t>TRICAHUE&lt;XSGO&gt;</t>
  </si>
  <si>
    <t>Inversiones Tricahue S.A.</t>
  </si>
  <si>
    <t>TRICAHUE</t>
  </si>
  <si>
    <t>INVIESPA&lt;XSGO&gt;</t>
  </si>
  <si>
    <t>Inversiones Union Española S.A.</t>
  </si>
  <si>
    <t>INVIESPA</t>
  </si>
  <si>
    <t>INVERFOODS&lt;XSGO&gt;</t>
  </si>
  <si>
    <t>Invertec Foods S.A.</t>
  </si>
  <si>
    <t>INVERFOODS</t>
  </si>
  <si>
    <t>INVEXANS&lt;XSGO&gt;</t>
  </si>
  <si>
    <t>IPAL&lt;XSGO&gt;</t>
  </si>
  <si>
    <t>Ipal S.A.</t>
  </si>
  <si>
    <t>IPAL</t>
  </si>
  <si>
    <t>LTM&lt;XSGO&gt;</t>
  </si>
  <si>
    <t>MARBELLACC&lt;XSGO&gt;</t>
  </si>
  <si>
    <t>Marbella Country Club S.A.</t>
  </si>
  <si>
    <t>MARBELLACC</t>
  </si>
  <si>
    <t>MARINSA&lt;XSGO&gt;</t>
  </si>
  <si>
    <t>Maritima De Inversiones S.A.</t>
  </si>
  <si>
    <t>MARINSA</t>
  </si>
  <si>
    <t>MASISA&lt;XSGO&gt;</t>
  </si>
  <si>
    <t>Masisa S.A.</t>
  </si>
  <si>
    <t>MASISA</t>
  </si>
  <si>
    <t>MELON&lt;XSGO&gt;</t>
  </si>
  <si>
    <t>MINERA&lt;XSGO&gt;</t>
  </si>
  <si>
    <t>Minera Valparaiso S.A.</t>
  </si>
  <si>
    <t>MINERA</t>
  </si>
  <si>
    <t>MOLYMET&lt;XSGO&gt;</t>
  </si>
  <si>
    <t>Molibdenos Y Metales S. A.</t>
  </si>
  <si>
    <t>MOLYMET</t>
  </si>
  <si>
    <t>MS&lt;XSGO&gt;</t>
  </si>
  <si>
    <t>Morgan Stanley</t>
  </si>
  <si>
    <t>MS</t>
  </si>
  <si>
    <t>MUELLES&lt;XSGO&gt;</t>
  </si>
  <si>
    <t>Muelles De Penco S.A.</t>
  </si>
  <si>
    <t>MUELLES</t>
  </si>
  <si>
    <t>MULTIFOODS&lt;XSGO&gt;</t>
  </si>
  <si>
    <t>Multiexport Foods S.A.</t>
  </si>
  <si>
    <t>MULTIFOODS</t>
  </si>
  <si>
    <t>NAVARINO&lt;XSGO&gt;</t>
  </si>
  <si>
    <t>NIBSA&lt;XSGO&gt;</t>
  </si>
  <si>
    <t>Nibsa S.A.</t>
  </si>
  <si>
    <t>NIBSA</t>
  </si>
  <si>
    <t>NITRATOS&lt;XSGO&gt;</t>
  </si>
  <si>
    <t>Nitratos De Chile S.A.</t>
  </si>
  <si>
    <t>NITRATOS</t>
  </si>
  <si>
    <t>NORTEGRAN&lt;XSGO&gt;</t>
  </si>
  <si>
    <t>Norte Grande S.A.</t>
  </si>
  <si>
    <t>NORTEGRAN</t>
  </si>
  <si>
    <t>OLDBOYS&lt;XSGO&gt;</t>
  </si>
  <si>
    <t>Old Grangonian Club S.A.</t>
  </si>
  <si>
    <t>OLDBOYS</t>
  </si>
  <si>
    <t>PARAUCO&lt;XSGO&gt;</t>
  </si>
  <si>
    <t>PAZ&lt;XSGO&gt;</t>
  </si>
  <si>
    <t>Paz Corp S.A.</t>
  </si>
  <si>
    <t>PAZ</t>
  </si>
  <si>
    <t>PPXCL&lt;XSGO&gt;</t>
  </si>
  <si>
    <t>Peruvian Precious Metals Corp</t>
  </si>
  <si>
    <t>PPXCL</t>
  </si>
  <si>
    <t>MALLPLAZA&lt;XSGO&gt;</t>
  </si>
  <si>
    <t>FROWARD&lt;XSGO&gt;</t>
  </si>
  <si>
    <t>Portuaria Cabo Froward S.A.</t>
  </si>
  <si>
    <t>FROWARD</t>
  </si>
  <si>
    <t>POTASIOS-A&lt;XSGO&gt;</t>
  </si>
  <si>
    <t>Potasios De Chile S.A.</t>
  </si>
  <si>
    <t>POTASIOS-A</t>
  </si>
  <si>
    <t>POTASIOS-B&lt;XSGO&gt;</t>
  </si>
  <si>
    <t>POTASIOS-B</t>
  </si>
  <si>
    <t>COUNTRY-A&lt;XSGO&gt;</t>
  </si>
  <si>
    <t>Prince Of Wales Country Club S.A. Inmobiliaria</t>
  </si>
  <si>
    <t>COUNTRY-A</t>
  </si>
  <si>
    <t>COUNTRY-B&lt;XSGO&gt;</t>
  </si>
  <si>
    <t>COUNTRY-B</t>
  </si>
  <si>
    <t>COUNTRY-P&lt;XSGO&gt;</t>
  </si>
  <si>
    <t>COUNTRY-P</t>
  </si>
  <si>
    <t>P</t>
  </si>
  <si>
    <t>VENTANAS&lt;XSGO&gt;</t>
  </si>
  <si>
    <t>Puerto Ventanas S.A.</t>
  </si>
  <si>
    <t>VENTANAS</t>
  </si>
  <si>
    <t>PUERTO&lt;XSGO&gt;</t>
  </si>
  <si>
    <t>Puertos Y Logistica S.A.</t>
  </si>
  <si>
    <t>PUERTO</t>
  </si>
  <si>
    <t>QUEMCHI&lt;XSGO&gt;</t>
  </si>
  <si>
    <t>QUILICURA&lt;XSGO&gt;</t>
  </si>
  <si>
    <t>Quilicura S.A.</t>
  </si>
  <si>
    <t>QUILICURA</t>
  </si>
  <si>
    <t>QUINENCO&lt;XSGO&gt;</t>
  </si>
  <si>
    <t>RTX&lt;XSGO&gt;</t>
  </si>
  <si>
    <t>Raytheon Technologies Corp.</t>
  </si>
  <si>
    <t>RTX</t>
  </si>
  <si>
    <t>REBRISA-A&lt;XSGO&gt;</t>
  </si>
  <si>
    <t>Rebrisa S.A.</t>
  </si>
  <si>
    <t>REBRISA-A</t>
  </si>
  <si>
    <t>REBRISA-B&lt;XSGO&gt;</t>
  </si>
  <si>
    <t>REBRISA-B</t>
  </si>
  <si>
    <t>RIPLEY&lt;XSGO&gt;</t>
  </si>
  <si>
    <t>SPORTFRAN&lt;XSGO&gt;</t>
  </si>
  <si>
    <t>S. A. Inmobiliaria Sport Francais</t>
  </si>
  <si>
    <t>SPORTFRAN</t>
  </si>
  <si>
    <t>SALFACORP&lt;XSGO&gt;</t>
  </si>
  <si>
    <t>SALMOCAM&lt;XSGO&gt;</t>
  </si>
  <si>
    <t>Salmones Camanchaca S.A.</t>
  </si>
  <si>
    <t>SALMOCAM</t>
  </si>
  <si>
    <t>SANTANA&lt;XSGO&gt;</t>
  </si>
  <si>
    <t>Santana S.A.</t>
  </si>
  <si>
    <t>SANTANA</t>
  </si>
  <si>
    <t>SCHWAGER&lt;XSGO&gt;</t>
  </si>
  <si>
    <t>Schwager Energy S.A.</t>
  </si>
  <si>
    <t>SCHWAGER</t>
  </si>
  <si>
    <t>SCOTIABKCL&lt;XSGO&gt;</t>
  </si>
  <si>
    <t>Scotiabank Chile</t>
  </si>
  <si>
    <t>SCOTIABKCL</t>
  </si>
  <si>
    <t>PREVISION&lt;XSGO&gt;</t>
  </si>
  <si>
    <t>Seguros Vida Security Prevision S.A.</t>
  </si>
  <si>
    <t>PREVISION</t>
  </si>
  <si>
    <t>SK&lt;XSGO&gt;</t>
  </si>
  <si>
    <t>Sigdo Koppers S.A.</t>
  </si>
  <si>
    <t>SK</t>
  </si>
  <si>
    <t>SIPSA&lt;XSGO&gt;</t>
  </si>
  <si>
    <t>Sipsa Sociedad Anonima</t>
  </si>
  <si>
    <t>SIPSA</t>
  </si>
  <si>
    <t>SMU&lt;XSGO&gt;</t>
  </si>
  <si>
    <t>GOLF&lt;XSGO&gt;</t>
  </si>
  <si>
    <t>Soc. Anonima De Deportes, Club De Golf Santiago</t>
  </si>
  <si>
    <t>GOLF</t>
  </si>
  <si>
    <t>CANALISTAS&lt;XSGO&gt;</t>
  </si>
  <si>
    <t>Soc. De Canalistas La Foresta De Apoquindo S.A.</t>
  </si>
  <si>
    <t>CANALISTAS</t>
  </si>
  <si>
    <t>SOFRUCO&lt;XSGO&gt;</t>
  </si>
  <si>
    <t>Sociedad Agricola La Rosa Sofruco S.A.</t>
  </si>
  <si>
    <t>SOFRUCO</t>
  </si>
  <si>
    <t>SANTA RITA&lt;XSGO&gt;</t>
  </si>
  <si>
    <t>Sociedad Anonima Viña Santa Rita</t>
  </si>
  <si>
    <t>SANTA RITA</t>
  </si>
  <si>
    <t>CAMPOS&lt;XSGO&gt;</t>
  </si>
  <si>
    <t>Sociedad De Inversiones Campos Chilenos S.A.</t>
  </si>
  <si>
    <t>CAMPOS</t>
  </si>
  <si>
    <t>ORO BLANCO&lt;XSGO&gt;</t>
  </si>
  <si>
    <t>Sociedad De Inversiones Oro Blanco S.A.</t>
  </si>
  <si>
    <t>ORO BLANCO</t>
  </si>
  <si>
    <t>CALICHERAA&lt;XSGO&gt;</t>
  </si>
  <si>
    <t>Sociedad De Inversiones Pampa Calichera S.A.</t>
  </si>
  <si>
    <t>CALICHERAA</t>
  </si>
  <si>
    <t>CALICHERAB&lt;XSGO&gt;</t>
  </si>
  <si>
    <t>CALICHERAB</t>
  </si>
  <si>
    <t>HIPODROMOA&lt;XSGO&gt;</t>
  </si>
  <si>
    <t>Sociedad Hipodromo Chile S.A.</t>
  </si>
  <si>
    <t>HIPODROMOA</t>
  </si>
  <si>
    <t>HIPODROMOB&lt;XSGO&gt;</t>
  </si>
  <si>
    <t>HIPODROMOB</t>
  </si>
  <si>
    <t>INMOBVINA&lt;XSGO&gt;</t>
  </si>
  <si>
    <t>Sociedad Inmobiliaria Viña Del Mar S.A.</t>
  </si>
  <si>
    <t>INMOBVINA</t>
  </si>
  <si>
    <t>SMSAAM&lt;XSGO&gt;</t>
  </si>
  <si>
    <t>COLOSO&lt;XSGO&gt;</t>
  </si>
  <si>
    <t>Sociedad Pesquera Coloso S.A.</t>
  </si>
  <si>
    <t>COLOSO</t>
  </si>
  <si>
    <t>PUCOBRE&lt;XSGO&gt;</t>
  </si>
  <si>
    <t>SQM-A&lt;XSGO&gt;</t>
  </si>
  <si>
    <t>Sociedad Quimica Y Minera De Chile S.A.</t>
  </si>
  <si>
    <t>SQM-A</t>
  </si>
  <si>
    <t>SQM-B&lt;XSGO&gt;</t>
  </si>
  <si>
    <t>SQM-B</t>
  </si>
  <si>
    <t>SOCOVESA&lt;XSGO&gt;</t>
  </si>
  <si>
    <t>Socovesa S.A.</t>
  </si>
  <si>
    <t>SOCOVESA</t>
  </si>
  <si>
    <t>SONDA&lt;XSGO&gt;</t>
  </si>
  <si>
    <t>SOPROCAL&lt;XSGO&gt;</t>
  </si>
  <si>
    <t>Soprocal Calerias E Industrias S.A.</t>
  </si>
  <si>
    <t>SOPROCAL</t>
  </si>
  <si>
    <t>SOQUICOM&lt;XSGO&gt;</t>
  </si>
  <si>
    <t>Soquimich Comercial S.A.</t>
  </si>
  <si>
    <t>SOQUICOM</t>
  </si>
  <si>
    <t>CTC&lt;XSGO&gt;</t>
  </si>
  <si>
    <t>Telefonica Chile S.A.</t>
  </si>
  <si>
    <t>CTC</t>
  </si>
  <si>
    <t>UNION GOLF&lt;XSGO&gt;</t>
  </si>
  <si>
    <t>Union El Golf S.A.</t>
  </si>
  <si>
    <t>UNION GOLF</t>
  </si>
  <si>
    <t>CLUBUNION&lt;XSGO&gt;</t>
  </si>
  <si>
    <t>Union Inmobiliaria S.A.</t>
  </si>
  <si>
    <t>CLUBUNION</t>
  </si>
  <si>
    <t>SPORTING&lt;XSGO&gt;</t>
  </si>
  <si>
    <t>Valparaiso Sporting Club S.A.</t>
  </si>
  <si>
    <t>SPORTING</t>
  </si>
  <si>
    <t>CONCHATORO&lt;XSGO&gt;</t>
  </si>
  <si>
    <t>Viña Concha Y Toro S.A.</t>
  </si>
  <si>
    <t>CONCHATORO</t>
  </si>
  <si>
    <t>VSPT&lt;XSGO&gt;</t>
  </si>
  <si>
    <t>Viña San Pedro Tarapaca S.A.</t>
  </si>
  <si>
    <t>VSPT</t>
  </si>
  <si>
    <t>EMILIANA&lt;XSGO&gt;</t>
  </si>
  <si>
    <t>Viñedos Emiliana S.A.</t>
  </si>
  <si>
    <t>EMILIANA</t>
  </si>
  <si>
    <t>VCMAC1&lt;XSGO&gt;</t>
  </si>
  <si>
    <t>Volcan Compania Minera S.A.A., Clase B</t>
  </si>
  <si>
    <t>VCMAC1</t>
  </si>
  <si>
    <t>VCMBC1&lt;XSGO&gt;</t>
  </si>
  <si>
    <t>VCMBC1</t>
  </si>
  <si>
    <t>WATTS&lt;XSGO&gt;</t>
  </si>
  <si>
    <t>Watts S.A.</t>
  </si>
  <si>
    <t>WATTS</t>
  </si>
  <si>
    <t>ZOFRI&lt;XSGO&gt;</t>
  </si>
  <si>
    <t>Zona Franca De Iquique S.A.</t>
  </si>
  <si>
    <t>ZOFRI</t>
  </si>
  <si>
    <t>PERSONALICE LOS DATOS</t>
  </si>
  <si>
    <t>Fecha de los datos</t>
  </si>
  <si>
    <t>Fecha de preferencia</t>
  </si>
  <si>
    <t>Moneda</t>
  </si>
  <si>
    <t>Unidades</t>
  </si>
  <si>
    <t>-</t>
  </si>
  <si>
    <t>Consolidado</t>
  </si>
  <si>
    <t xml:space="preserve"> Metodo Contable</t>
  </si>
  <si>
    <t>IFRS</t>
  </si>
  <si>
    <t>Empresa</t>
  </si>
  <si>
    <t>Pesos Chile</t>
  </si>
  <si>
    <t>Unidad</t>
  </si>
  <si>
    <t>Miles</t>
  </si>
  <si>
    <t>Si</t>
  </si>
  <si>
    <t>Fecha</t>
  </si>
  <si>
    <t>COLCRAIG-A&lt;XSGO&gt;</t>
  </si>
  <si>
    <t>COLCRAIG-B&lt;XSGO&gt;</t>
  </si>
  <si>
    <t>COLINSE&lt;XSGO&gt;</t>
  </si>
  <si>
    <t>CRAIGHOUSE&lt;XSGO&gt;</t>
  </si>
  <si>
    <t>DEHESA&lt;XSGO&gt;</t>
  </si>
  <si>
    <t>LINDEFUT&lt;XSGO&gt;</t>
  </si>
  <si>
    <t>BTU&lt;XSGO&gt;</t>
  </si>
  <si>
    <t>GENERADORA&lt;XSGO&gt;</t>
  </si>
  <si>
    <t>Empresas de electricidad, gas y agua</t>
  </si>
  <si>
    <t>Transportes, correos y almacenamiento</t>
  </si>
  <si>
    <t>Agricultura, ganadería, aprovechamiento forestal, pesca y caza</t>
  </si>
  <si>
    <t>Servicios de esparcimiento culturales y deportivos, y otros servicios recreativos</t>
  </si>
  <si>
    <t>Construcción</t>
  </si>
  <si>
    <t>Industrias manufactureras</t>
  </si>
  <si>
    <t>Comercio al por mayor</t>
  </si>
  <si>
    <t>Comercio al por menor</t>
  </si>
  <si>
    <t>Servicios inmobiliarios y de alquiler de bienes muebles e intangibles</t>
  </si>
  <si>
    <t>Servicios de salud y de asistencia social</t>
  </si>
  <si>
    <t>Servicios educativos</t>
  </si>
  <si>
    <t>Información en medios masivos</t>
  </si>
  <si>
    <t>Corporativos</t>
  </si>
  <si>
    <t>Servicios profesionales, científicos y técnicos</t>
  </si>
  <si>
    <t>Otros servicios excepto actividades gubernamentales</t>
  </si>
  <si>
    <t>Minería, explotación de canteras y extracción de petróleo y gas</t>
  </si>
  <si>
    <t>COLCRAIG-A</t>
  </si>
  <si>
    <t>COLCRAIG-B</t>
  </si>
  <si>
    <t>COLINSE</t>
  </si>
  <si>
    <t>CRAIGHOUSE</t>
  </si>
  <si>
    <t>DEHESA</t>
  </si>
  <si>
    <t>LINDEFUT</t>
  </si>
  <si>
    <t>BTU</t>
  </si>
  <si>
    <t>GENERADORA</t>
  </si>
  <si>
    <t>Colegio Craighouse S.A.</t>
  </si>
  <si>
    <t>Colegio Ingles Catolico De La Serena S.A</t>
  </si>
  <si>
    <t>Inmobiliaria Craighouse S.A.</t>
  </si>
  <si>
    <t>Inmobiliaria De Deportes La Dehesa S.A.</t>
  </si>
  <si>
    <t>Liga Independiente De Futbol S.A.</t>
  </si>
  <si>
    <t>Peabody Energy Corp</t>
  </si>
  <si>
    <t>Soc. Inv. Generadora De Empresas S.A.</t>
  </si>
  <si>
    <t>Periodo</t>
  </si>
  <si>
    <t>3M</t>
  </si>
  <si>
    <t>ESTADO DE RESULTADO | POR FUNCIÓN</t>
  </si>
  <si>
    <t>NO MODIFICAR</t>
  </si>
  <si>
    <t>DIGITE UNA FECHA. PUEDE TRABAJAR CON LA FECHA DEL ÚLTIMO BALANCE; PARA ESO, DEJE ESTA CELDA EN BLANCO</t>
  </si>
  <si>
    <t>SELECCIONE LA MONEDA</t>
  </si>
  <si>
    <t>SELECCIONE LAS UNIDADES</t>
  </si>
  <si>
    <t>SELECCIONE EL PERIODO</t>
  </si>
  <si>
    <t>+Ingresos netos</t>
  </si>
  <si>
    <t>-Costo de ventas</t>
  </si>
  <si>
    <t>=Ganancia bruta</t>
  </si>
  <si>
    <t>+Otros ingresos</t>
  </si>
  <si>
    <t>-Costos de distribucion</t>
  </si>
  <si>
    <t>-Gastos de administracion</t>
  </si>
  <si>
    <t>-Otros gastos, por funcion</t>
  </si>
  <si>
    <t>+Otras ganancias (perdidas)</t>
  </si>
  <si>
    <t>=Ganancias (perdidas) de actividades operacionales EBIT</t>
  </si>
  <si>
    <t>+Ganancias (perdidas) que surgen de la baja en cuentas de activos financieros medidos al costo amortizado</t>
  </si>
  <si>
    <t>+Ingresos financieros</t>
  </si>
  <si>
    <t>-Costos financieros</t>
  </si>
  <si>
    <t>+Deterioro de valor de ganancias y reversion de perdidas por deterioro de valor (perdidas por deterioro de valor) determinado de acuerdo con la NIIF 9</t>
  </si>
  <si>
    <t>+Participacion en las ganancias (perdidas) de asociadas y negocios conjuntos que se contabilicen utilizando el metodo de la participacion</t>
  </si>
  <si>
    <t>+Diferencias de cambio</t>
  </si>
  <si>
    <t>+Resultados por unidades de reajuste</t>
  </si>
  <si>
    <t>+Ganancias (perdidas) que surgen de diferencias entre importes en libros anteriores y el valor razonable de activos financieros reclasificados como medidos al valor razonable</t>
  </si>
  <si>
    <t>+Gan (perd) acum anteriormente recon en otro res integral que surge de la reclas de act fin de la categoria de medicion de vl raz con cambios en otro res int a la de vl raz con cambios en res</t>
  </si>
  <si>
    <t>+Ganancias (perdidas) de cobertura por cobertura de un grupo de partidas con posiciones de riesgo compensadoras</t>
  </si>
  <si>
    <t>=Ganancia (perdida), antes de impuestos</t>
  </si>
  <si>
    <t>-Gasto por impuestos a las ganancias</t>
  </si>
  <si>
    <t>=Ganancia (perdida) procedente de operaciones continuadas</t>
  </si>
  <si>
    <t>-Ganancia (perdida) procedente de operaciones discontinuadas</t>
  </si>
  <si>
    <t>+Ganancia (perdida) neta servicios bancarios</t>
  </si>
  <si>
    <t>=Utilidad consolidada</t>
  </si>
  <si>
    <t>-Ganancia (perdida), atribuible a participaciones no controladoras</t>
  </si>
  <si>
    <t>=Ganancia (perdida) neta</t>
  </si>
  <si>
    <t>-Disminucion (aumento) en inventarios de productos terminados y en proceso</t>
  </si>
  <si>
    <t>+Otros trabajos realizados por la entidad y capitalizados</t>
  </si>
  <si>
    <t>-Materias primas y consumibles utilizados</t>
  </si>
  <si>
    <t>-Gastos por beneficios a los empleados</t>
  </si>
  <si>
    <t>-Depreciacion y amortizacion</t>
  </si>
  <si>
    <t>+Perdidas por deterioro de valor (reversiones de perdidas por deterioro de valor) reconocidas en el resultado del periodo</t>
  </si>
  <si>
    <t>-Otros gastos, por naturaleza</t>
  </si>
  <si>
    <t>+Ganancia (perdida) procedente de operaciones discontinuadas</t>
  </si>
  <si>
    <t>ESTADO DE RESULTADO, POR FUNCIÓN</t>
  </si>
  <si>
    <t>ESTADO DE RESULTADO, POR NATURALEZA</t>
  </si>
  <si>
    <t>Copec S.A</t>
  </si>
  <si>
    <t>ESTADO DE RESULTADO | POR NATURALEZA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</si>
</sst>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164" formatCode="_-&quot;R$&quot;\ * #,##0.00_-;\-&quot;R$&quot;\ * #,##0.00_-;_-&quot;R$&quot;\ * &quot;-&quot;??_-;_-@_-"/>
    <numFmt numFmtId="165" formatCode="_-&quot;R$&quot;\ * #,##0_-;[Red]\-&quot;R$&quot;\ * #,##0_-;_-&quot;R$&quot;\ * &quot;-&quot;??_-;_-@_-"/>
  </numFmts>
  <fonts count="25" x14ac:knownFonts="1">
    <font>
      <sz val="11"/>
      <color theme="1"/>
      <name val="Calibri"/>
      <family val="2"/>
      <scheme val="minor"/>
    </font>
    <font>
      <sz val="11"/>
      <color theme="1"/>
      <name val="Calibri"/>
      <family val="2"/>
      <scheme val="minor"/>
    </font>
    <font>
      <b/>
      <sz val="10"/>
      <color rgb="FF006B66"/>
      <name val="Calibri"/>
      <family val="2"/>
      <scheme val="minor"/>
    </font>
    <font>
      <sz val="10"/>
      <color theme="1"/>
      <name val="Calibri"/>
      <family val="2"/>
      <scheme val="minor"/>
    </font>
    <font>
      <sz val="10"/>
      <color rgb="FFC00000"/>
      <name val="Calibri"/>
      <family val="2"/>
      <scheme val="minor"/>
    </font>
    <font>
      <b/>
      <sz val="10"/>
      <color theme="1" tint="0.249977111117893"/>
      <name val="Calibri"/>
      <family val="2"/>
      <scheme val="minor"/>
    </font>
    <font>
      <sz val="10"/>
      <color theme="1" tint="0.249977111117893"/>
      <name val="Calibri"/>
      <family val="2"/>
      <scheme val="minor"/>
    </font>
    <font>
      <b/>
      <sz val="10"/>
      <color rgb="FFFF0000"/>
      <name val="Calibri"/>
      <family val="2"/>
      <scheme val="minor"/>
    </font>
    <font>
      <sz val="11"/>
      <color theme="1" tint="0.249977111117893"/>
      <name val="Calibri"/>
      <family val="2"/>
      <scheme val="minor"/>
    </font>
    <font>
      <sz val="16"/>
      <color rgb="FF006B66"/>
      <name val="Calibri"/>
      <family val="2"/>
      <scheme val="minor"/>
    </font>
    <font>
      <b/>
      <sz val="11"/>
      <color rgb="FF006B66"/>
      <name val="Calibri"/>
      <family val="2"/>
      <scheme val="minor"/>
    </font>
    <font>
      <sz val="10"/>
      <color rgb="FFC59C00"/>
      <name val="Calibri"/>
      <family val="2"/>
      <scheme val="minor"/>
    </font>
    <font>
      <b/>
      <sz val="14"/>
      <color rgb="FFC59C00"/>
      <name val="Calibri"/>
      <family val="2"/>
      <scheme val="minor"/>
    </font>
    <font>
      <b/>
      <sz val="10"/>
      <color theme="0" tint="-0.499984740745262"/>
      <name val="Calibri"/>
      <family val="2"/>
      <scheme val="minor"/>
    </font>
    <font>
      <b/>
      <sz val="10"/>
      <color theme="0"/>
      <name val="Calibri"/>
      <family val="2"/>
      <scheme val="minor"/>
    </font>
    <font>
      <sz val="11"/>
      <color rgb="FFC59C00"/>
      <name val="Calibri"/>
      <family val="2"/>
      <scheme val="minor"/>
    </font>
    <font>
      <sz val="9"/>
      <color theme="0" tint="-0.499984740745262"/>
      <name val="Arial"/>
      <family val="2"/>
    </font>
    <font>
      <b/>
      <sz val="10"/>
      <color rgb="FF4D4D4D"/>
      <name val="Calibri"/>
      <family val="2"/>
      <scheme val="minor"/>
    </font>
    <font>
      <sz val="10"/>
      <color rgb="FF4D4D4D"/>
      <name val="Calibri"/>
      <family val="2"/>
      <scheme val="minor"/>
    </font>
    <font>
      <b/>
      <sz val="9"/>
      <color theme="0" tint="-0.499984740745262"/>
      <name val="Arial"/>
      <family val="2"/>
    </font>
    <font>
      <b/>
      <sz val="9"/>
      <color theme="0"/>
      <name val="Arial"/>
      <family val="2"/>
    </font>
    <font>
      <sz val="8"/>
      <color theme="0" tint="-0.249977111117893"/>
      <name val="Calibri"/>
      <family val="2"/>
      <scheme val="minor"/>
    </font>
    <font>
      <sz val="9"/>
      <color rgb="FF333333"/>
      <name val="Arial"/>
    </font>
    <font>
      <b/>
      <sz val="9"/>
      <color rgb="FF006B66"/>
      <name val="Calibri"/>
      <family val="2"/>
      <scheme val="minor"/>
    </font>
    <font>
      <sz val="9"/>
      <color theme="1"/>
      <name val="Calibri"/>
      <family val="2"/>
      <scheme val="minor"/>
    </font>
  </fonts>
  <fills count="7">
    <fill>
      <patternFill patternType="none"/>
    </fill>
    <fill>
      <patternFill patternType="gray125"/>
    </fill>
    <fill>
      <patternFill patternType="solid">
        <fgColor rgb="FFDAE2D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auto="1"/>
      </patternFill>
    </fill>
    <fill>
      <patternFill patternType="solid">
        <fgColor rgb="FF008080"/>
        <bgColor indexed="64"/>
      </patternFill>
    </fill>
  </fills>
  <borders count="18">
    <border>
      <left/>
      <right/>
      <top/>
      <bottom/>
      <diagonal/>
    </border>
    <border>
      <left style="thin">
        <color theme="0"/>
      </left>
      <right style="thin">
        <color theme="0"/>
      </right>
      <top style="thin">
        <color theme="0"/>
      </top>
      <bottom style="thin">
        <color theme="0"/>
      </bottom>
      <diagonal/>
    </border>
    <border>
      <left style="thin">
        <color indexed="64"/>
      </left>
      <right style="thin">
        <color theme="0" tint="-4.9989318521683403E-2"/>
      </right>
      <top style="medium">
        <color rgb="FFC59C00"/>
      </top>
      <bottom style="medium">
        <color rgb="FFC59C00"/>
      </bottom>
      <diagonal/>
    </border>
    <border>
      <left style="thin">
        <color theme="0" tint="-4.9989318521683403E-2"/>
      </left>
      <right style="thin">
        <color theme="0" tint="-4.9989318521683403E-2"/>
      </right>
      <top style="medium">
        <color rgb="FFC59C00"/>
      </top>
      <bottom style="medium">
        <color rgb="FFC59C00"/>
      </bottom>
      <diagonal/>
    </border>
    <border>
      <left style="thin">
        <color theme="0" tint="-4.9989318521683403E-2"/>
      </left>
      <right style="thin">
        <color indexed="64"/>
      </right>
      <top style="medium">
        <color rgb="FFC59C00"/>
      </top>
      <bottom style="medium">
        <color rgb="FFC59C00"/>
      </bottom>
      <diagonal/>
    </border>
    <border>
      <left/>
      <right/>
      <top style="medium">
        <color rgb="FFC59C00"/>
      </top>
      <bottom style="medium">
        <color rgb="FFC59C00"/>
      </bottom>
      <diagonal/>
    </border>
    <border>
      <left style="medium">
        <color rgb="FFC59C00"/>
      </left>
      <right/>
      <top style="medium">
        <color rgb="FFC59C00"/>
      </top>
      <bottom style="medium">
        <color rgb="FFC59C00"/>
      </bottom>
      <diagonal/>
    </border>
    <border>
      <left/>
      <right style="medium">
        <color rgb="FFC59C00"/>
      </right>
      <top style="medium">
        <color rgb="FFC59C00"/>
      </top>
      <bottom style="medium">
        <color rgb="FFC59C00"/>
      </bottom>
      <diagonal/>
    </border>
    <border>
      <left style="medium">
        <color rgb="FFC59C00"/>
      </left>
      <right style="thin">
        <color theme="0" tint="-0.14996795556505021"/>
      </right>
      <top style="thin">
        <color theme="0" tint="-0.14996795556505021"/>
      </top>
      <bottom style="thin">
        <color theme="0" tint="-0.14996795556505021"/>
      </bottom>
      <diagonal/>
    </border>
    <border>
      <left style="medium">
        <color rgb="FFC59C00"/>
      </left>
      <right style="thin">
        <color theme="0" tint="-0.14996795556505021"/>
      </right>
      <top style="medium">
        <color rgb="FFC59C00"/>
      </top>
      <bottom style="thin">
        <color theme="0" tint="-0.14996795556505021"/>
      </bottom>
      <diagonal/>
    </border>
    <border>
      <left style="thin">
        <color theme="0" tint="-0.14996795556505021"/>
      </left>
      <right style="medium">
        <color rgb="FFC59C00"/>
      </right>
      <top style="medium">
        <color rgb="FFC59C00"/>
      </top>
      <bottom style="thin">
        <color theme="0" tint="-0.14996795556505021"/>
      </bottom>
      <diagonal/>
    </border>
    <border>
      <left style="thin">
        <color theme="0" tint="-0.14996795556505021"/>
      </left>
      <right style="medium">
        <color rgb="FFC59C00"/>
      </right>
      <top style="thin">
        <color theme="0" tint="-0.14996795556505021"/>
      </top>
      <bottom style="thin">
        <color theme="0" tint="-0.14996795556505021"/>
      </bottom>
      <diagonal/>
    </border>
    <border>
      <left style="medium">
        <color rgb="FFC59C00"/>
      </left>
      <right style="thin">
        <color theme="0" tint="-0.14996795556505021"/>
      </right>
      <top style="thin">
        <color theme="0" tint="-0.14996795556505021"/>
      </top>
      <bottom style="medium">
        <color rgb="FFC59C00"/>
      </bottom>
      <diagonal/>
    </border>
    <border>
      <left style="thin">
        <color theme="0" tint="-0.14996795556505021"/>
      </left>
      <right style="medium">
        <color rgb="FFC59C00"/>
      </right>
      <top style="thin">
        <color theme="0" tint="-0.14996795556505021"/>
      </top>
      <bottom style="medium">
        <color rgb="FFC59C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rgb="FFC59C00"/>
      </left>
      <right style="thin">
        <color theme="0" tint="-0.14996795556505021"/>
      </right>
      <top style="thin">
        <color theme="0" tint="-0.14996795556505021"/>
      </top>
      <bottom/>
      <diagonal/>
    </border>
    <border>
      <left style="thin">
        <color theme="0" tint="-0.14996795556505021"/>
      </left>
      <right style="medium">
        <color rgb="FFC59C00"/>
      </right>
      <top style="thin">
        <color theme="0" tint="-0.14996795556505021"/>
      </top>
      <bottom/>
      <diagonal/>
    </border>
    <border>
      <left style="thin">
        <color rgb="FFD0D7E5"/>
      </left>
      <right style="thin">
        <color rgb="FFD0D7E5"/>
      </right>
      <top style="thin">
        <color rgb="FFD0D7E5"/>
      </top>
      <bottom style="thin">
        <color rgb="FFD0D7E5"/>
      </bottom>
      <diagonal/>
    </border>
  </borders>
  <cellStyleXfs count="3">
    <xf numFmtId="0" fontId="0" fillId="0" borderId="0"/>
    <xf numFmtId="164" fontId="1" fillId="0" borderId="0" applyFont="0" applyFill="0" applyBorder="0" applyAlignment="0" applyProtection="0"/>
    <xf numFmtId="42" fontId="1" fillId="0" borderId="0" applyFont="0" applyFill="0" applyBorder="0" applyAlignment="0" applyProtection="0"/>
  </cellStyleXfs>
  <cellXfs count="55">
    <xf numFmtId="0" fontId="0" fillId="0" borderId="0" xfId="0"/>
    <xf numFmtId="0" fontId="3" fillId="0" borderId="0" xfId="0" applyFont="1"/>
    <xf numFmtId="0" fontId="3" fillId="0" borderId="0" xfId="0" applyFont="1" applyAlignment="1">
      <alignment horizontal="center"/>
    </xf>
    <xf numFmtId="0" fontId="2" fillId="0" borderId="0" xfId="0" applyFont="1" applyAlignment="1">
      <alignment vertical="center"/>
    </xf>
    <xf numFmtId="0" fontId="3"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6" fillId="0" borderId="0" xfId="0" applyFont="1"/>
    <xf numFmtId="14" fontId="6" fillId="0" borderId="0" xfId="0" applyNumberFormat="1" applyFont="1" applyAlignment="1">
      <alignment horizontal="center"/>
    </xf>
    <xf numFmtId="0" fontId="3" fillId="0" borderId="0" xfId="0" applyFont="1" applyAlignment="1">
      <alignment vertical="center"/>
    </xf>
    <xf numFmtId="14" fontId="3" fillId="0" borderId="0" xfId="0" applyNumberFormat="1" applyFont="1" applyAlignment="1">
      <alignment horizontal="center"/>
    </xf>
    <xf numFmtId="165" fontId="3" fillId="0" borderId="0" xfId="1" applyNumberFormat="1" applyFont="1" applyAlignment="1">
      <alignment horizontal="center"/>
    </xf>
    <xf numFmtId="0" fontId="7" fillId="0" borderId="0" xfId="0" applyFont="1" applyAlignment="1">
      <alignment vertical="center"/>
    </xf>
    <xf numFmtId="0" fontId="8" fillId="0" borderId="0" xfId="0" applyFont="1"/>
    <xf numFmtId="0" fontId="4" fillId="0" borderId="0" xfId="0" applyFont="1"/>
    <xf numFmtId="0" fontId="4" fillId="0" borderId="0" xfId="0" applyFont="1" applyAlignment="1">
      <alignment vertical="center"/>
    </xf>
    <xf numFmtId="0" fontId="9" fillId="0" borderId="0" xfId="0" applyFont="1" applyAlignment="1">
      <alignment horizontal="left" vertical="center"/>
    </xf>
    <xf numFmtId="0" fontId="10" fillId="3" borderId="2" xfId="0" applyFont="1" applyFill="1" applyBorder="1"/>
    <xf numFmtId="0" fontId="10" fillId="3" borderId="3" xfId="0" applyFont="1" applyFill="1" applyBorder="1"/>
    <xf numFmtId="0" fontId="10" fillId="3" borderId="4" xfId="0" applyFont="1" applyFill="1" applyBorder="1"/>
    <xf numFmtId="0" fontId="2" fillId="0" borderId="5" xfId="0" applyFont="1" applyBorder="1" applyAlignment="1">
      <alignment vertical="center"/>
    </xf>
    <xf numFmtId="0" fontId="4" fillId="0" borderId="5" xfId="0" applyFont="1" applyBorder="1" applyAlignment="1">
      <alignment vertical="center"/>
    </xf>
    <xf numFmtId="0" fontId="4" fillId="0" borderId="5" xfId="0" applyFont="1" applyBorder="1"/>
    <xf numFmtId="0" fontId="12" fillId="0" borderId="5" xfId="0" applyFont="1" applyBorder="1" applyAlignment="1">
      <alignment horizontal="right" vertical="center"/>
    </xf>
    <xf numFmtId="0" fontId="0" fillId="0" borderId="0" xfId="0" applyAlignment="1">
      <alignment vertical="center"/>
    </xf>
    <xf numFmtId="49" fontId="14" fillId="4" borderId="8" xfId="0" applyNumberFormat="1" applyFont="1" applyFill="1" applyBorder="1" applyAlignment="1">
      <alignment horizontal="right" vertical="center"/>
    </xf>
    <xf numFmtId="14" fontId="15" fillId="0" borderId="11" xfId="0" applyNumberFormat="1" applyFont="1" applyFill="1" applyBorder="1"/>
    <xf numFmtId="14" fontId="11" fillId="0" borderId="11" xfId="0" applyNumberFormat="1" applyFont="1" applyFill="1" applyBorder="1" applyAlignment="1">
      <alignment horizontal="left" vertical="center"/>
    </xf>
    <xf numFmtId="49" fontId="14" fillId="4" borderId="12" xfId="0" applyNumberFormat="1" applyFont="1" applyFill="1" applyBorder="1" applyAlignment="1">
      <alignment horizontal="right" vertical="center"/>
    </xf>
    <xf numFmtId="0" fontId="11" fillId="0" borderId="13" xfId="0" applyFont="1" applyFill="1" applyBorder="1" applyAlignment="1">
      <alignment vertical="center"/>
    </xf>
    <xf numFmtId="42" fontId="3" fillId="0" borderId="0" xfId="2" applyFont="1" applyAlignment="1">
      <alignment horizontal="center"/>
    </xf>
    <xf numFmtId="42" fontId="3" fillId="0" borderId="0" xfId="2" applyFont="1" applyAlignment="1">
      <alignment horizontal="center" vertical="center"/>
    </xf>
    <xf numFmtId="42" fontId="0" fillId="0" borderId="0" xfId="2" applyFont="1" applyAlignment="1">
      <alignment horizontal="center"/>
    </xf>
    <xf numFmtId="42" fontId="6" fillId="0" borderId="0" xfId="2" applyFont="1" applyAlignment="1">
      <alignment horizontal="center"/>
    </xf>
    <xf numFmtId="42" fontId="0" fillId="0" borderId="0" xfId="2" applyFont="1"/>
    <xf numFmtId="0" fontId="2" fillId="2" borderId="1" xfId="0" applyFont="1" applyFill="1" applyBorder="1" applyAlignment="1">
      <alignment horizontal="center" vertical="top" wrapText="1"/>
    </xf>
    <xf numFmtId="0" fontId="3" fillId="0" borderId="0" xfId="0" applyFont="1" applyAlignment="1">
      <alignment horizontal="center" vertical="top" wrapText="1"/>
    </xf>
    <xf numFmtId="49" fontId="17" fillId="4" borderId="9" xfId="0" applyNumberFormat="1" applyFont="1" applyFill="1" applyBorder="1" applyAlignment="1">
      <alignment horizontal="right" vertical="center"/>
    </xf>
    <xf numFmtId="15" fontId="18" fillId="0" borderId="10" xfId="0" applyNumberFormat="1" applyFont="1" applyFill="1" applyBorder="1" applyAlignment="1">
      <alignment horizontal="left" vertical="center"/>
    </xf>
    <xf numFmtId="0" fontId="16" fillId="0" borderId="14" xfId="0" applyFont="1" applyBorder="1" applyAlignment="1">
      <alignment horizontal="left" vertical="center"/>
    </xf>
    <xf numFmtId="14" fontId="16" fillId="0" borderId="14" xfId="0" applyNumberFormat="1" applyFont="1" applyBorder="1" applyAlignment="1">
      <alignment horizontal="left" vertical="center"/>
    </xf>
    <xf numFmtId="0" fontId="20" fillId="6" borderId="14" xfId="0" applyFont="1" applyFill="1" applyBorder="1" applyAlignment="1">
      <alignment horizontal="left" vertical="center" shrinkToFit="1"/>
    </xf>
    <xf numFmtId="0" fontId="20" fillId="6" borderId="14" xfId="0" applyFont="1" applyFill="1" applyBorder="1" applyAlignment="1">
      <alignment horizontal="right" vertical="center" shrinkToFit="1"/>
    </xf>
    <xf numFmtId="0" fontId="19" fillId="0" borderId="14" xfId="0" applyFont="1" applyBorder="1" applyAlignment="1">
      <alignment horizontal="right" vertical="center"/>
    </xf>
    <xf numFmtId="0" fontId="21" fillId="0" borderId="0" xfId="0" applyFont="1" applyAlignment="1">
      <alignment horizontal="left" vertical="center"/>
    </xf>
    <xf numFmtId="49" fontId="13" fillId="3" borderId="6" xfId="0" applyNumberFormat="1" applyFont="1" applyFill="1" applyBorder="1" applyAlignment="1">
      <alignment horizontal="center" vertical="center"/>
    </xf>
    <xf numFmtId="49" fontId="13" fillId="3" borderId="7" xfId="0" applyNumberFormat="1" applyFont="1" applyFill="1" applyBorder="1" applyAlignment="1">
      <alignment horizontal="center" vertical="center"/>
    </xf>
    <xf numFmtId="49" fontId="14" fillId="4" borderId="15" xfId="0" applyNumberFormat="1" applyFont="1" applyFill="1" applyBorder="1" applyAlignment="1">
      <alignment horizontal="right" vertical="center"/>
    </xf>
    <xf numFmtId="14" fontId="11" fillId="0" borderId="16" xfId="0" applyNumberFormat="1" applyFont="1" applyFill="1" applyBorder="1" applyAlignment="1">
      <alignment horizontal="left" vertical="center"/>
    </xf>
    <xf numFmtId="0" fontId="22" fillId="5" borderId="17" xfId="0" applyFont="1" applyFill="1" applyBorder="1" applyAlignment="1">
      <alignment horizontal="left" vertical="center" shrinkToFit="1"/>
    </xf>
    <xf numFmtId="3" fontId="22" fillId="5" borderId="17" xfId="0" applyNumberFormat="1" applyFont="1" applyFill="1" applyBorder="1" applyAlignment="1">
      <alignment horizontal="right" vertical="center" shrinkToFit="1"/>
    </xf>
    <xf numFmtId="0" fontId="22" fillId="5" borderId="17" xfId="0" applyFont="1" applyFill="1" applyBorder="1" applyAlignment="1">
      <alignment horizontal="right" vertical="center" shrinkToFit="1"/>
    </xf>
    <xf numFmtId="0" fontId="23" fillId="2" borderId="1" xfId="0" applyFont="1" applyFill="1" applyBorder="1" applyAlignment="1">
      <alignment horizontal="left" vertical="top" wrapText="1"/>
    </xf>
    <xf numFmtId="42" fontId="23" fillId="2" borderId="1" xfId="2" applyFont="1" applyFill="1" applyBorder="1" applyAlignment="1">
      <alignment horizontal="left" vertical="top" wrapText="1"/>
    </xf>
    <xf numFmtId="0" fontId="24" fillId="0" borderId="0" xfId="0" applyFont="1" applyAlignment="1">
      <alignment horizontal="left" vertical="top" wrapText="1"/>
    </xf>
  </cellXfs>
  <cellStyles count="3">
    <cellStyle name="Moneda" xfId="1" builtinId="4"/>
    <cellStyle name="Moneda [0]" xfId="2" builtinId="7"/>
    <cellStyle name="Normal" xfId="0" builtinId="0"/>
  </cellStyles>
  <dxfs count="11">
    <dxf>
      <numFmt numFmtId="166" formatCode="[$$-409]#,##0"/>
    </dxf>
    <dxf>
      <fill>
        <patternFill>
          <bgColor theme="2"/>
        </patternFill>
      </fill>
      <border>
        <left style="thin">
          <color theme="0"/>
        </left>
        <right style="thin">
          <color theme="0"/>
        </right>
        <top style="thin">
          <color theme="0"/>
        </top>
        <bottom style="thin">
          <color theme="0"/>
        </bottom>
      </border>
    </dxf>
    <dxf>
      <fill>
        <patternFill>
          <bgColor theme="2"/>
        </patternFill>
      </fill>
      <border>
        <left style="thin">
          <color theme="0"/>
        </left>
        <right style="thin">
          <color theme="0"/>
        </right>
        <top style="thin">
          <color theme="0"/>
        </top>
        <bottom style="thin">
          <color theme="0"/>
        </bottom>
      </border>
    </dxf>
    <dxf>
      <font>
        <color rgb="FFFF0000"/>
      </font>
    </dxf>
    <dxf>
      <fill>
        <patternFill>
          <bgColor theme="2"/>
        </patternFill>
      </fill>
      <border>
        <left style="thin">
          <color theme="0"/>
        </left>
        <right style="thin">
          <color theme="0"/>
        </right>
        <top style="thin">
          <color theme="0"/>
        </top>
        <bottom style="thin">
          <color theme="0"/>
        </bottom>
      </border>
    </dxf>
    <dxf>
      <numFmt numFmtId="166" formatCode="[$$-409]#,##0"/>
    </dxf>
    <dxf>
      <fill>
        <patternFill>
          <bgColor theme="2"/>
        </patternFill>
      </fill>
      <border>
        <left style="thin">
          <color theme="0"/>
        </left>
        <right style="thin">
          <color theme="0"/>
        </right>
        <top style="thin">
          <color theme="0"/>
        </top>
        <bottom style="thin">
          <color theme="0"/>
        </bottom>
      </border>
    </dxf>
    <dxf>
      <fill>
        <patternFill>
          <bgColor theme="2"/>
        </patternFill>
      </fill>
      <border>
        <left style="thin">
          <color theme="0"/>
        </left>
        <right style="thin">
          <color theme="0"/>
        </right>
        <top style="thin">
          <color theme="0"/>
        </top>
        <bottom style="thin">
          <color theme="0"/>
        </bottom>
      </border>
    </dxf>
    <dxf>
      <fill>
        <patternFill>
          <bgColor theme="2"/>
        </patternFill>
      </fill>
      <border>
        <left style="thin">
          <color theme="0"/>
        </left>
        <right style="thin">
          <color theme="0"/>
        </right>
        <top style="thin">
          <color theme="0"/>
        </top>
        <bottom style="thin">
          <color theme="0"/>
        </bottom>
      </border>
    </dxf>
    <dxf>
      <font>
        <color rgb="FFFF0000"/>
      </font>
    </dxf>
    <dxf>
      <fill>
        <patternFill>
          <bgColor theme="2"/>
        </patternFill>
      </fill>
      <border>
        <left style="thin">
          <color theme="0"/>
        </left>
        <right style="thin">
          <color theme="0"/>
        </right>
        <top style="thin">
          <color theme="0"/>
        </top>
        <bottom style="thin">
          <color theme="0"/>
        </bottom>
      </border>
    </dxf>
  </dxfs>
  <tableStyles count="0" defaultTableStyle="TableStyleMedium2" defaultPivotStyle="PivotStyleLight16"/>
  <colors>
    <mruColors>
      <color rgb="FFC59C00"/>
      <color rgb="FF008080"/>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rtdsrv.29cd70add9724cb2a7ae0e748f00ebb7">
      <tp t="e">
        <v>#N/A</v>
        <stp/>
        <stp>becb2429-8ded-4fd3-af84-afb6435d4bef</stp>
        <stp>1</stp>
        <tr r="J13" s="4"/>
      </tp>
    </main>
    <main first="rtdsrv.29cd70add9724cb2a7ae0e748f00ebb7">
      <tp t="e">
        <v>#N/A</v>
        <stp/>
        <stp>57b07bb6-ace6-4974-ac68-83114222b096</stp>
        <stp>1</stp>
        <tr r="P13" s="4"/>
      </tp>
    </main>
    <main first="rtdsrv.29cd70add9724cb2a7ae0e748f00ebb7">
      <tp t="e">
        <v>#N/A</v>
        <stp/>
        <stp>f4d432ce-e7be-40fe-adf7-ea58398f9da3</stp>
        <stp>1</stp>
        <tr r="AB13" s="4"/>
      </tp>
    </main>
    <main first="rtdsrv.29cd70add9724cb2a7ae0e748f00ebb7">
      <tp t="e">
        <v>#N/A</v>
        <stp/>
        <stp>e3acbc5d-12b1-45f6-bbc1-791272c74158</stp>
        <stp>1</stp>
        <tr r="X13" s="1"/>
      </tp>
    </main>
    <main first="rtdsrv.29cd70add9724cb2a7ae0e748f00ebb7">
      <tp t="e">
        <v>#N/A</v>
        <stp/>
        <stp>cd96f4dd-203f-44f3-88bf-929a9a570ed3</stp>
        <stp>1</stp>
        <tr r="M13" s="1"/>
      </tp>
    </main>
    <main first="rtdsrv.29cd70add9724cb2a7ae0e748f00ebb7">
      <tp t="e">
        <v>#N/A</v>
        <stp/>
        <stp>53d5b018-b1f4-4bfc-bed3-6c53daff5b96</stp>
        <stp>1</stp>
        <tr r="AI13" s="4"/>
      </tp>
    </main>
    <main first="rtdsrv.29cd70add9724cb2a7ae0e748f00ebb7">
      <tp t="e">
        <v>#N/A</v>
        <stp/>
        <stp>d44968da-06ed-453a-8017-bb4d9d685b5f</stp>
        <stp>1</stp>
        <tr r="S13" s="1"/>
      </tp>
    </main>
    <main first="rtdsrv.29cd70add9724cb2a7ae0e748f00ebb7">
      <tp t="e">
        <v>#N/A</v>
        <stp/>
        <stp>01838fa6-c9ca-4ffb-a522-784a3a235709</stp>
        <stp>1</stp>
        <tr r="Z13" s="4"/>
      </tp>
    </main>
    <main first="rtdsrv.29cd70add9724cb2a7ae0e748f00ebb7">
      <tp t="e">
        <v>#N/A</v>
        <stp/>
        <stp>dfb2a250-32bf-4061-8a3f-b77e01ce166c</stp>
        <stp>1</stp>
        <tr r="E13" s="1"/>
      </tp>
    </main>
    <main first="rtdsrv.29cd70add9724cb2a7ae0e748f00ebb7">
      <tp t="e">
        <v>#N/A</v>
        <stp/>
        <stp>3600bff4-e694-47f1-82af-2db544f5fd89</stp>
        <stp>1</stp>
        <tr r="AA13" s="4"/>
      </tp>
      <tp t="e">
        <v>#N/A</v>
        <stp/>
        <stp>85c15fde-9740-422f-9810-c16690efcda0</stp>
        <stp>1</stp>
        <tr r="U13" s="1"/>
      </tp>
    </main>
    <main first="rtdsrv.29cd70add9724cb2a7ae0e748f00ebb7">
      <tp t="e">
        <v>#N/A</v>
        <stp/>
        <stp>6274c196-d0f8-49ff-b3f7-37d4b91dc71d</stp>
        <stp>1</stp>
        <tr r="H13" s="1"/>
      </tp>
    </main>
    <main first="rtdsrv.29cd70add9724cb2a7ae0e748f00ebb7">
      <tp t="e">
        <v>#N/A</v>
        <stp/>
        <stp>6932066b-3431-4ebc-a041-a723bccd9f94</stp>
        <stp>1</stp>
        <tr r="C2" s="2"/>
      </tp>
    </main>
    <main first="rtdsrv.29cd70add9724cb2a7ae0e748f00ebb7">
      <tp t="e">
        <v>#N/A</v>
        <stp/>
        <stp>aa5b2490-3340-4ea3-ae33-488f448125c1</stp>
        <stp>1</stp>
        <tr r="F13" s="4"/>
      </tp>
    </main>
    <main first="rtdsrv.29cd70add9724cb2a7ae0e748f00ebb7">
      <tp t="e">
        <v>#N/A</v>
        <stp/>
        <stp>fb13e659-d6a0-48e0-aa49-d8d23312ad56</stp>
        <stp>1</stp>
        <tr r="A2" s="2"/>
      </tp>
    </main>
    <main first="rtdsrv.29cd70add9724cb2a7ae0e748f00ebb7">
      <tp t="e">
        <v>#N/A</v>
        <stp/>
        <stp>910e56fe-3047-450b-a742-733cd7e7fc41</stp>
        <stp>1</stp>
        <tr r="Q13" s="1"/>
      </tp>
    </main>
    <main first="rtdsrv.29cd70add9724cb2a7ae0e748f00ebb7">
      <tp t="e">
        <v>#N/A</v>
        <stp/>
        <stp>d5802196-b6e1-4a6e-b2e6-1b27d195c7ed</stp>
        <stp>1</stp>
        <tr r="L13" s="4"/>
      </tp>
    </main>
    <main first="rtdsrv.29cd70add9724cb2a7ae0e748f00ebb7">
      <tp t="e">
        <v>#N/A</v>
        <stp/>
        <stp>40911992-2377-4642-b797-9136ec33ea5c</stp>
        <stp>1</stp>
        <tr r="N13" s="1"/>
      </tp>
    </main>
    <main first="rtdsrv.29cd70add9724cb2a7ae0e748f00ebb7">
      <tp t="e">
        <v>#N/A</v>
        <stp/>
        <stp>efd8e329-8486-4935-94ec-79464ac987a0</stp>
        <stp>1</stp>
        <tr r="I13" s="1"/>
      </tp>
      <tp t="e">
        <v>#N/A</v>
        <stp/>
        <stp>ba464a78-5f33-49e1-b478-22df2c000a46</stp>
        <stp>1</stp>
        <tr r="J13" s="1"/>
      </tp>
    </main>
    <main first="rtdsrv.29cd70add9724cb2a7ae0e748f00ebb7">
      <tp t="e">
        <v>#N/A</v>
        <stp/>
        <stp>2fcbee1a-e9cb-4950-9728-396daeef2b6e</stp>
        <stp>1</stp>
        <tr r="B2" s="2"/>
      </tp>
    </main>
    <main first="rtdsrv.29cd70add9724cb2a7ae0e748f00ebb7">
      <tp t="e">
        <v>#N/A</v>
        <stp/>
        <stp>b4ca965c-ca87-4ab5-8351-9b529a83175e</stp>
        <stp>1</stp>
        <tr r="AF13" s="4"/>
      </tp>
    </main>
    <main first="rtdsrv.29cd70add9724cb2a7ae0e748f00ebb7">
      <tp t="e">
        <v>#N/A</v>
        <stp/>
        <stp>74300ce7-8e80-4070-a903-5f28cc2c1105</stp>
        <stp>1</stp>
        <tr r="AF13" s="1"/>
      </tp>
    </main>
    <main first="rtdsrv.29cd70add9724cb2a7ae0e748f00ebb7">
      <tp t="e">
        <v>#N/A</v>
        <stp/>
        <stp>257ba845-3e64-4d85-9820-80a8890f480b</stp>
        <stp>1</stp>
        <tr r="Y13" s="1"/>
      </tp>
    </main>
    <main first="rtdsrv.29cd70add9724cb2a7ae0e748f00ebb7">
      <tp t="e">
        <v>#N/A</v>
        <stp/>
        <stp>6aeb16d4-65fe-4757-b43a-f231db9cdb97</stp>
        <stp>1</stp>
        <tr r="K13" s="4"/>
      </tp>
    </main>
    <main first="rtdsrv.29cd70add9724cb2a7ae0e748f00ebb7">
      <tp t="e">
        <v>#N/A</v>
        <stp/>
        <stp>7b054264-6675-40f4-bb20-9a3e3d718750</stp>
        <stp>1</stp>
        <tr r="L13" s="1"/>
      </tp>
    </main>
    <main first="rtdsrv.29cd70add9724cb2a7ae0e748f00ebb7">
      <tp t="e">
        <v>#N/A</v>
        <stp/>
        <stp>b4e48b39-e0ea-4afd-ad92-18254a0ebb39</stp>
        <stp>1</stp>
        <tr r="C13" s="1"/>
      </tp>
    </main>
    <main first="rtdsrv.29cd70add9724cb2a7ae0e748f00ebb7">
      <tp t="e">
        <v>#N/A</v>
        <stp/>
        <stp>c547a572-b3eb-4afb-b788-d4fe6d009267</stp>
        <stp>1</stp>
        <tr r="S13" s="4"/>
      </tp>
    </main>
    <main first="rtdsrv.29cd70add9724cb2a7ae0e748f00ebb7">
      <tp t="e">
        <v>#N/A</v>
        <stp/>
        <stp>be9dc19b-3354-4a1e-82a7-7a97b338084d</stp>
        <stp>1</stp>
        <tr r="AD13" s="1"/>
      </tp>
    </main>
    <main first="rtdsrv.29cd70add9724cb2a7ae0e748f00ebb7">
      <tp t="e">
        <v>#N/A</v>
        <stp/>
        <stp>0f35e559-e156-4735-8459-bed290835bd6</stp>
        <stp>1</stp>
        <tr r="G13" s="4"/>
      </tp>
    </main>
    <main first="rtdsrv.29cd70add9724cb2a7ae0e748f00ebb7">
      <tp t="e">
        <v>#N/A</v>
        <stp/>
        <stp>546f39ad-8be4-415e-a0fb-7a82065a601e</stp>
        <stp>1</stp>
        <tr r="G13" s="1"/>
      </tp>
    </main>
    <main first="rtdsrv.29cd70add9724cb2a7ae0e748f00ebb7">
      <tp t="e">
        <v>#N/A</v>
        <stp/>
        <stp>eed7c170-04f9-4b8f-a460-ef97c62b0dd5</stp>
        <stp>1</stp>
        <tr r="D2" s="2"/>
      </tp>
    </main>
    <main first="rtdsrv.29cd70add9724cb2a7ae0e748f00ebb7">
      <tp t="e">
        <v>#N/A</v>
        <stp/>
        <stp>e5ae041b-3835-435c-b163-25e15d54d11c</stp>
        <stp>1</stp>
        <tr r="AE13" s="4"/>
      </tp>
    </main>
    <main first="rtdsrv.29cd70add9724cb2a7ae0e748f00ebb7">
      <tp t="e">
        <v>#N/A</v>
        <stp/>
        <stp>6f64ad3c-517f-4638-b9cf-5fa3dd49025b</stp>
        <stp>1</stp>
        <tr r="F13" s="1"/>
      </tp>
    </main>
    <main first="rtdsrv.29cd70add9724cb2a7ae0e748f00ebb7">
      <tp t="e">
        <v>#N/A</v>
        <stp/>
        <stp>ebd72185-8cda-4fc7-9874-d6a301945f9b</stp>
        <stp>1</stp>
        <tr r="V13" s="1"/>
      </tp>
    </main>
    <main first="rtdsrv.29cd70add9724cb2a7ae0e748f00ebb7">
      <tp t="e">
        <v>#N/A</v>
        <stp/>
        <stp>b5d502b2-e3bd-478b-9b29-cc51a876ea91</stp>
        <stp>1</stp>
        <tr r="AE13" s="1"/>
      </tp>
    </main>
    <main first="rtdsrv.29cd70add9724cb2a7ae0e748f00ebb7">
      <tp t="e">
        <v>#N/A</v>
        <stp/>
        <stp>e8fe28de-f767-4838-978c-99b8b6da8b40</stp>
        <stp>1</stp>
        <tr r="AG13" s="1"/>
      </tp>
    </main>
    <main first="rtdsrv.29cd70add9724cb2a7ae0e748f00ebb7">
      <tp t="e">
        <v>#N/A</v>
        <stp/>
        <stp>315f1cbf-9616-4935-b88f-695a8b90710e</stp>
        <stp>1</stp>
        <tr r="W13" s="4"/>
      </tp>
      <tp t="e">
        <v>#N/A</v>
        <stp/>
        <stp>c59acd1f-6849-4e02-a9cc-abc875adf585</stp>
        <stp>1</stp>
        <tr r="V13" s="4"/>
      </tp>
      <tp t="e">
        <v>#N/A</v>
        <stp/>
        <stp>52993a37-142f-4db0-9d42-2068be7d6dfc</stp>
        <stp>1</stp>
        <tr r="AC13" s="4"/>
      </tp>
    </main>
    <main first="rtdsrv.29cd70add9724cb2a7ae0e748f00ebb7">
      <tp t="e">
        <v>#N/A</v>
        <stp/>
        <stp>e4b04723-805a-46b5-9c3c-e6b8976f0058</stp>
        <stp>1</stp>
        <tr r="N13" s="4"/>
      </tp>
    </main>
    <main first="rtdsrv.29cd70add9724cb2a7ae0e748f00ebb7">
      <tp t="e">
        <v>#N/A</v>
        <stp/>
        <stp>34c2cfc6-91f6-4081-a85e-692effb9cfc0</stp>
        <stp>1</stp>
        <tr r="AD13" s="4"/>
      </tp>
    </main>
    <main first="rtdsrv.29cd70add9724cb2a7ae0e748f00ebb7">
      <tp t="e">
        <v>#N/A</v>
        <stp/>
        <stp>ae7e76f1-01f3-4097-bc78-37052f189982</stp>
        <stp>1</stp>
        <tr r="O13" s="1"/>
      </tp>
    </main>
    <main first="rtdsrv.29cd70add9724cb2a7ae0e748f00ebb7">
      <tp t="e">
        <v>#N/A</v>
        <stp/>
        <stp>93cdf836-1b72-4f40-bfe3-d58761484c77</stp>
        <stp>1</stp>
        <tr r="W13" s="1"/>
      </tp>
    </main>
    <main first="rtdsrv.29cd70add9724cb2a7ae0e748f00ebb7">
      <tp t="e">
        <v>#N/A</v>
        <stp/>
        <stp>ebdf4ea1-aa09-4864-b6c3-14756afbd323</stp>
        <stp>1</stp>
        <tr r="I13" s="4"/>
      </tp>
    </main>
    <main first="rtdsrv.29cd70add9724cb2a7ae0e748f00ebb7">
      <tp t="e">
        <v>#N/A</v>
        <stp/>
        <stp>e9054491-33ea-47e7-b506-8379773cebc7</stp>
        <stp>1</stp>
        <tr r="C13" s="4"/>
      </tp>
    </main>
    <main first="rtdsrv.29cd70add9724cb2a7ae0e748f00ebb7">
      <tp t="e">
        <v>#N/A</v>
        <stp/>
        <stp>cb7efb91-d576-4bb9-9df3-882efede78cb</stp>
        <stp>1</stp>
        <tr r="K13" s="1"/>
      </tp>
    </main>
    <main first="rtdsrv.29cd70add9724cb2a7ae0e748f00ebb7">
      <tp t="e">
        <v>#N/A</v>
        <stp/>
        <stp>cb40b56d-b753-4aa7-975b-8aafff0f064c</stp>
        <stp>1</stp>
        <tr r="AC13" s="1"/>
      </tp>
    </main>
    <main first="rtdsrv.29cd70add9724cb2a7ae0e748f00ebb7">
      <tp t="e">
        <v>#N/A</v>
        <stp/>
        <stp>adff9e51-6e1c-4d9f-a3ec-0218e99bfb5c</stp>
        <stp>1</stp>
        <tr r="R13" s="4"/>
      </tp>
    </main>
    <main first="rtdsrv.29cd70add9724cb2a7ae0e748f00ebb7">
      <tp t="e">
        <v>#N/A</v>
        <stp/>
        <stp>117d7bc3-d13b-4cab-8fa6-167b75eb5dad</stp>
        <stp>1</stp>
        <tr r="X13" s="4"/>
      </tp>
    </main>
    <main first="rtdsrv.29cd70add9724cb2a7ae0e748f00ebb7">
      <tp t="e">
        <v>#N/A</v>
        <stp/>
        <stp>ffb77193-2c8b-4eaf-a8cf-38a4f17568bb</stp>
        <stp>1</stp>
        <tr r="E13" s="4"/>
      </tp>
    </main>
    <main first="rtdsrv.29cd70add9724cb2a7ae0e748f00ebb7">
      <tp t="e">
        <v>#N/A</v>
        <stp/>
        <stp>0b9d21a3-5f30-4284-95c9-6e349c050b15</stp>
        <stp>1</stp>
        <tr r="B13" s="1"/>
      </tp>
    </main>
    <main first="rtdsrv.29cd70add9724cb2a7ae0e748f00ebb7">
      <tp t="e">
        <v>#N/A</v>
        <stp/>
        <stp>f3fd9b0e-ba96-462f-9111-a051d29dd476</stp>
        <stp>1</stp>
        <tr r="AA13" s="1"/>
      </tp>
      <tp t="e">
        <v>#N/A</v>
        <stp/>
        <stp>0caa1241-13fe-4a2d-9d53-902816c71ac5</stp>
        <stp>1</stp>
        <tr r="D13" s="1"/>
      </tp>
      <tp t="e">
        <v>#N/A</v>
        <stp/>
        <stp>80deeb9b-5797-4096-814e-48d31c72b30c</stp>
        <stp>1</stp>
        <tr r="Y13" s="4"/>
      </tp>
    </main>
    <main first="rtdsrv.29cd70add9724cb2a7ae0e748f00ebb7">
      <tp t="e">
        <v>#N/A</v>
        <stp/>
        <stp>675ae722-f29a-4d9b-926c-a3ad50b56c63</stp>
        <stp>1</stp>
        <tr r="T13" s="1"/>
      </tp>
    </main>
    <main first="rtdsrv.29cd70add9724cb2a7ae0e748f00ebb7">
      <tp t="e">
        <v>#N/A</v>
        <stp/>
        <stp>e3d1cd18-e4c9-4e16-9bed-70574ceec9d1</stp>
        <stp>1</stp>
        <tr r="P13" s="1"/>
      </tp>
    </main>
    <main first="rtdsrv.29cd70add9724cb2a7ae0e748f00ebb7">
      <tp t="e">
        <v>#N/A</v>
        <stp/>
        <stp>a9ca63cc-9ab7-401e-a3b5-b20bba657c70</stp>
        <stp>1</stp>
        <tr r="R13" s="1"/>
      </tp>
    </main>
    <main first="rtdsrv.29cd70add9724cb2a7ae0e748f00ebb7">
      <tp t="e">
        <v>#N/A</v>
        <stp/>
        <stp>1b8b9032-09ed-46a2-9d22-20a80a4bcbf6</stp>
        <stp>1</stp>
        <tr r="M13" s="4"/>
      </tp>
    </main>
    <main first="rtdsrv.29cd70add9724cb2a7ae0e748f00ebb7">
      <tp t="e">
        <v>#N/A</v>
        <stp/>
        <stp>773f74df-dd9a-4aff-8121-747335840d21</stp>
        <stp>1</stp>
        <tr r="B13" s="4"/>
      </tp>
    </main>
    <main first="rtdsrv.29cd70add9724cb2a7ae0e748f00ebb7">
      <tp t="e">
        <v>#N/A</v>
        <stp/>
        <stp>c0bb466b-6223-4d27-893f-dead9009e13d</stp>
        <stp>1</stp>
        <tr r="AG13" s="4"/>
      </tp>
    </main>
    <main first="rtdsrv.29cd70add9724cb2a7ae0e748f00ebb7">
      <tp t="e">
        <v>#N/A</v>
        <stp/>
        <stp>f7818a8f-3075-43ab-a65c-150db5840762</stp>
        <stp>1</stp>
        <tr r="D13" s="4"/>
      </tp>
    </main>
    <main first="rtdsrv.29cd70add9724cb2a7ae0e748f00ebb7">
      <tp t="e">
        <v>#N/A</v>
        <stp/>
        <stp>f1c142e8-9d01-4726-ad8b-6578cfc596a2</stp>
        <stp>1</stp>
        <tr r="AB13" s="1"/>
      </tp>
    </main>
    <main first="rtdsrv.29cd70add9724cb2a7ae0e748f00ebb7">
      <tp t="e">
        <v>#N/A</v>
        <stp/>
        <stp>407eabf2-31f4-46ff-b231-f4fd0e604e0a</stp>
        <stp>1</stp>
        <tr r="Q13" s="4"/>
      </tp>
    </main>
    <main first="rtdsrv.29cd70add9724cb2a7ae0e748f00ebb7">
      <tp t="e">
        <v>#N/A</v>
        <stp/>
        <stp>28f3e8d6-3708-4ddb-a7d3-670b5800fc93</stp>
        <stp>1</stp>
        <tr r="U13" s="4"/>
      </tp>
      <tp t="e">
        <v>#N/A</v>
        <stp/>
        <stp>e85986ae-9fdd-4472-8df2-451dc3fee33d</stp>
        <stp>1</stp>
        <tr r="T13" s="4"/>
      </tp>
    </main>
    <main first="rtdsrv.29cd70add9724cb2a7ae0e748f00ebb7">
      <tp t="e">
        <v>#N/A</v>
        <stp/>
        <stp>9a4c79b2-6150-425a-88f8-df8874132d97</stp>
        <stp>1</stp>
        <tr r="H13" s="4"/>
      </tp>
    </main>
    <main first="rtdsrv.29cd70add9724cb2a7ae0e748f00ebb7">
      <tp t="e">
        <v>#N/A</v>
        <stp/>
        <stp>6740c573-31d6-404f-b088-da64827e43c7</stp>
        <stp>1</stp>
        <tr r="AH13" s="4"/>
      </tp>
    </main>
    <main first="rtdsrv.29cd70add9724cb2a7ae0e748f00ebb7">
      <tp t="e">
        <v>#N/A</v>
        <stp/>
        <stp>755b7fd2-ff8f-4623-b917-0988e99d01f3</stp>
        <stp>1</stp>
        <tr r="Z13" s="1"/>
      </tp>
    </main>
    <main first="rtdsrv.29cd70add9724cb2a7ae0e748f00ebb7">
      <tp t="e">
        <v>#N/A</v>
        <stp/>
        <stp>b3555d4b-ae6b-426d-beff-34ae43cee9eb</stp>
        <stp>1</stp>
        <tr r="O13" s="4"/>
      </tp>
    </main>
  </volType>
</volTypes>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volatileDependencies" Target="volatileDependenci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32</xdr:col>
      <xdr:colOff>982133</xdr:colOff>
      <xdr:row>1</xdr:row>
      <xdr:rowOff>198120</xdr:rowOff>
    </xdr:to>
    <xdr:pic>
      <xdr:nvPicPr>
        <xdr:cNvPr id="3" name="Imagen 2">
          <a:extLst>
            <a:ext uri="{FF2B5EF4-FFF2-40B4-BE49-F238E27FC236}">
              <a16:creationId xmlns:a16="http://schemas.microsoft.com/office/drawing/2014/main" id="{3F1079F6-6F0C-463E-B0F0-94C1E3480B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6200000">
          <a:off x="16097673" y="-15979140"/>
          <a:ext cx="579120" cy="32537400"/>
        </a:xfrm>
        <a:prstGeom prst="rect">
          <a:avLst/>
        </a:prstGeom>
        <a:ln>
          <a:noFill/>
        </a:ln>
        <a:effectLst>
          <a:outerShdw blurRad="190500" algn="tl" rotWithShape="0">
            <a:srgbClr val="000000">
              <a:alpha val="70000"/>
            </a:srgbClr>
          </a:outerShdw>
        </a:effectLst>
      </xdr:spPr>
    </xdr:pic>
    <xdr:clientData/>
  </xdr:twoCellAnchor>
  <xdr:twoCellAnchor editAs="oneCell">
    <xdr:from>
      <xdr:col>2</xdr:col>
      <xdr:colOff>330200</xdr:colOff>
      <xdr:row>0</xdr:row>
      <xdr:rowOff>101601</xdr:rowOff>
    </xdr:from>
    <xdr:to>
      <xdr:col>3</xdr:col>
      <xdr:colOff>1004358</xdr:colOff>
      <xdr:row>1</xdr:row>
      <xdr:rowOff>158751</xdr:rowOff>
    </xdr:to>
    <xdr:pic>
      <xdr:nvPicPr>
        <xdr:cNvPr id="4" name="Imagen 3">
          <a:extLst>
            <a:ext uri="{FF2B5EF4-FFF2-40B4-BE49-F238E27FC236}">
              <a16:creationId xmlns:a16="http://schemas.microsoft.com/office/drawing/2014/main" id="{AD88F466-0424-4292-AE34-A3AEFE5FAC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1000" y="101601"/>
          <a:ext cx="1876425" cy="438150"/>
        </a:xfrm>
        <a:prstGeom prst="rect">
          <a:avLst/>
        </a:prstGeom>
      </xdr:spPr>
    </xdr:pic>
    <xdr:clientData/>
  </xdr:twoCellAnchor>
  <xdr:twoCellAnchor editAs="oneCell">
    <xdr:from>
      <xdr:col>2</xdr:col>
      <xdr:colOff>101601</xdr:colOff>
      <xdr:row>10</xdr:row>
      <xdr:rowOff>25398</xdr:rowOff>
    </xdr:from>
    <xdr:to>
      <xdr:col>2</xdr:col>
      <xdr:colOff>347133</xdr:colOff>
      <xdr:row>10</xdr:row>
      <xdr:rowOff>231227</xdr:rowOff>
    </xdr:to>
    <xdr:pic>
      <xdr:nvPicPr>
        <xdr:cNvPr id="6" name="Imagen 5">
          <a:extLst>
            <a:ext uri="{FF2B5EF4-FFF2-40B4-BE49-F238E27FC236}">
              <a16:creationId xmlns:a16="http://schemas.microsoft.com/office/drawing/2014/main" id="{D7AC4190-CB89-4316-8F1B-4E4ADBB0823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22401" y="2099731"/>
          <a:ext cx="245532" cy="2058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101601</xdr:colOff>
      <xdr:row>10</xdr:row>
      <xdr:rowOff>25398</xdr:rowOff>
    </xdr:from>
    <xdr:to>
      <xdr:col>2</xdr:col>
      <xdr:colOff>347133</xdr:colOff>
      <xdr:row>12</xdr:row>
      <xdr:rowOff>2627</xdr:rowOff>
    </xdr:to>
    <xdr:pic>
      <xdr:nvPicPr>
        <xdr:cNvPr id="3" name="Imagen 2">
          <a:extLst>
            <a:ext uri="{FF2B5EF4-FFF2-40B4-BE49-F238E27FC236}">
              <a16:creationId xmlns:a16="http://schemas.microsoft.com/office/drawing/2014/main" id="{62FB5C42-567A-4D4A-A262-7692C34358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5901" y="2326638"/>
          <a:ext cx="245532" cy="205829"/>
        </a:xfrm>
        <a:prstGeom prst="rect">
          <a:avLst/>
        </a:prstGeom>
      </xdr:spPr>
    </xdr:pic>
    <xdr:clientData/>
  </xdr:twoCellAnchor>
  <xdr:twoCellAnchor editAs="oneCell">
    <xdr:from>
      <xdr:col>2</xdr:col>
      <xdr:colOff>16934</xdr:colOff>
      <xdr:row>0</xdr:row>
      <xdr:rowOff>0</xdr:rowOff>
    </xdr:from>
    <xdr:to>
      <xdr:col>32</xdr:col>
      <xdr:colOff>999067</xdr:colOff>
      <xdr:row>1</xdr:row>
      <xdr:rowOff>198120</xdr:rowOff>
    </xdr:to>
    <xdr:pic>
      <xdr:nvPicPr>
        <xdr:cNvPr id="4" name="Imagen 3">
          <a:extLst>
            <a:ext uri="{FF2B5EF4-FFF2-40B4-BE49-F238E27FC236}">
              <a16:creationId xmlns:a16="http://schemas.microsoft.com/office/drawing/2014/main" id="{98A0F18C-2640-47CD-9516-3A7D32B151D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16200000">
          <a:off x="16114607" y="-15979140"/>
          <a:ext cx="579120" cy="32537400"/>
        </a:xfrm>
        <a:prstGeom prst="rect">
          <a:avLst/>
        </a:prstGeom>
        <a:ln>
          <a:noFill/>
        </a:ln>
        <a:effectLst>
          <a:outerShdw blurRad="190500" algn="tl" rotWithShape="0">
            <a:srgbClr val="000000">
              <a:alpha val="70000"/>
            </a:srgbClr>
          </a:outerShdw>
        </a:effectLst>
      </xdr:spPr>
    </xdr:pic>
    <xdr:clientData/>
  </xdr:twoCellAnchor>
  <xdr:twoCellAnchor editAs="oneCell">
    <xdr:from>
      <xdr:col>2</xdr:col>
      <xdr:colOff>160867</xdr:colOff>
      <xdr:row>0</xdr:row>
      <xdr:rowOff>67733</xdr:rowOff>
    </xdr:from>
    <xdr:to>
      <xdr:col>3</xdr:col>
      <xdr:colOff>835025</xdr:colOff>
      <xdr:row>1</xdr:row>
      <xdr:rowOff>124883</xdr:rowOff>
    </xdr:to>
    <xdr:pic>
      <xdr:nvPicPr>
        <xdr:cNvPr id="5" name="Imagen 4">
          <a:extLst>
            <a:ext uri="{FF2B5EF4-FFF2-40B4-BE49-F238E27FC236}">
              <a16:creationId xmlns:a16="http://schemas.microsoft.com/office/drawing/2014/main" id="{FF386C81-56F8-4071-A46F-06BC584C258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79400" y="67733"/>
          <a:ext cx="1876425" cy="438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7621</xdr:colOff>
      <xdr:row>0</xdr:row>
      <xdr:rowOff>167640</xdr:rowOff>
    </xdr:from>
    <xdr:to>
      <xdr:col>1</xdr:col>
      <xdr:colOff>601981</xdr:colOff>
      <xdr:row>1</xdr:row>
      <xdr:rowOff>11207</xdr:rowOff>
    </xdr:to>
    <xdr:pic>
      <xdr:nvPicPr>
        <xdr:cNvPr id="2" name="Imagen 1">
          <a:extLst>
            <a:ext uri="{FF2B5EF4-FFF2-40B4-BE49-F238E27FC236}">
              <a16:creationId xmlns:a16="http://schemas.microsoft.com/office/drawing/2014/main" id="{ED6C2EEA-E5AF-476B-9A81-31E2A65DC5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1" y="167640"/>
          <a:ext cx="594360" cy="483647"/>
        </a:xfrm>
        <a:prstGeom prst="rect">
          <a:avLst/>
        </a:prstGeom>
      </xdr:spPr>
    </xdr:pic>
    <xdr:clientData/>
  </xdr:twoCellAnchor>
  <xdr:twoCellAnchor>
    <xdr:from>
      <xdr:col>1</xdr:col>
      <xdr:colOff>1645920</xdr:colOff>
      <xdr:row>0</xdr:row>
      <xdr:rowOff>182880</xdr:rowOff>
    </xdr:from>
    <xdr:to>
      <xdr:col>3</xdr:col>
      <xdr:colOff>15240</xdr:colOff>
      <xdr:row>1</xdr:row>
      <xdr:rowOff>160020</xdr:rowOff>
    </xdr:to>
    <xdr:sp macro="" textlink="">
      <xdr:nvSpPr>
        <xdr:cNvPr id="3" name="CuadroTexto 2">
          <a:extLst>
            <a:ext uri="{FF2B5EF4-FFF2-40B4-BE49-F238E27FC236}">
              <a16:creationId xmlns:a16="http://schemas.microsoft.com/office/drawing/2014/main" id="{633366E9-87EF-4D67-99CB-F0B20C5B327F}"/>
            </a:ext>
          </a:extLst>
        </xdr:cNvPr>
        <xdr:cNvSpPr txBox="1"/>
      </xdr:nvSpPr>
      <xdr:spPr>
        <a:xfrm>
          <a:off x="1866900" y="182880"/>
          <a:ext cx="8793480" cy="6172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1100">
              <a:solidFill>
                <a:srgbClr val="006B66"/>
              </a:solidFill>
            </a:rPr>
            <a:t>Utilice</a:t>
          </a:r>
          <a:r>
            <a:rPr lang="es-CL" sz="1100" baseline="0">
              <a:solidFill>
                <a:srgbClr val="006B66"/>
              </a:solidFill>
            </a:rPr>
            <a:t> esta hoja para conocer las referencias de la taxonomía utilizada en las hojas EERR por Función y EERR por Naturaleza". </a:t>
          </a:r>
        </a:p>
        <a:p>
          <a:pPr algn="r"/>
          <a:r>
            <a:rPr lang="es-CL" sz="1100" baseline="0">
              <a:solidFill>
                <a:srgbClr val="006B66"/>
              </a:solidFill>
            </a:rPr>
            <a:t>El ejemplo fue construido con los estados financieros de Copec S.A. al 31/012/2019, en miles de pesos chilenos bajo el método contable IFRS.</a:t>
          </a:r>
          <a:endParaRPr lang="es-CL" sz="1100">
            <a:solidFill>
              <a:srgbClr val="006B66"/>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167641</xdr:colOff>
      <xdr:row>0</xdr:row>
      <xdr:rowOff>114300</xdr:rowOff>
    </xdr:from>
    <xdr:to>
      <xdr:col>0</xdr:col>
      <xdr:colOff>944880</xdr:colOff>
      <xdr:row>0</xdr:row>
      <xdr:rowOff>746760</xdr:rowOff>
    </xdr:to>
    <xdr:pic>
      <xdr:nvPicPr>
        <xdr:cNvPr id="2" name="Imagen 1">
          <a:extLst>
            <a:ext uri="{FF2B5EF4-FFF2-40B4-BE49-F238E27FC236}">
              <a16:creationId xmlns:a16="http://schemas.microsoft.com/office/drawing/2014/main" id="{2D9A3251-BD14-467D-A1C5-1726F989AB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1" y="114300"/>
          <a:ext cx="777239" cy="632460"/>
        </a:xfrm>
        <a:prstGeom prst="rect">
          <a:avLst/>
        </a:prstGeom>
      </xdr:spPr>
    </xdr:pic>
    <xdr:clientData/>
  </xdr:twoCellAnchor>
  <xdr:twoCellAnchor>
    <xdr:from>
      <xdr:col>1</xdr:col>
      <xdr:colOff>609600</xdr:colOff>
      <xdr:row>0</xdr:row>
      <xdr:rowOff>114300</xdr:rowOff>
    </xdr:from>
    <xdr:to>
      <xdr:col>3</xdr:col>
      <xdr:colOff>228600</xdr:colOff>
      <xdr:row>0</xdr:row>
      <xdr:rowOff>762000</xdr:rowOff>
    </xdr:to>
    <xdr:sp macro="" textlink="">
      <xdr:nvSpPr>
        <xdr:cNvPr id="3" name="CuadroTexto 2">
          <a:extLst>
            <a:ext uri="{FF2B5EF4-FFF2-40B4-BE49-F238E27FC236}">
              <a16:creationId xmlns:a16="http://schemas.microsoft.com/office/drawing/2014/main" id="{76565220-29EC-4F81-AA5C-9F2F9910B948}"/>
            </a:ext>
          </a:extLst>
        </xdr:cNvPr>
        <xdr:cNvSpPr txBox="1"/>
      </xdr:nvSpPr>
      <xdr:spPr>
        <a:xfrm>
          <a:off x="1950720" y="114300"/>
          <a:ext cx="3619500" cy="64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CL" sz="1100">
              <a:solidFill>
                <a:srgbClr val="006B66"/>
              </a:solidFill>
            </a:rPr>
            <a:t>Utilice</a:t>
          </a:r>
          <a:r>
            <a:rPr lang="es-CL" sz="1100" baseline="0">
              <a:solidFill>
                <a:srgbClr val="006B66"/>
              </a:solidFill>
            </a:rPr>
            <a:t> esta hoja para conocer las referencias de los códigos, junto con el nombre de la empresa y la clase de la acción. Contáctenos si desea modificar el país en análisis.</a:t>
          </a:r>
          <a:endParaRPr lang="es-CL" sz="1100">
            <a:solidFill>
              <a:srgbClr val="006B66"/>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1"/>
  <dimension ref="B1:AG205"/>
  <sheetViews>
    <sheetView showGridLines="0" tabSelected="1" zoomScale="90" zoomScaleNormal="90" workbookViewId="0">
      <pane xSplit="6" ySplit="13" topLeftCell="G14" activePane="bottomRight" state="frozen"/>
      <selection activeCell="G10" sqref="G10"/>
      <selection pane="topRight" activeCell="G10" sqref="G10"/>
      <selection pane="bottomLeft" activeCell="G10" sqref="G10"/>
      <selection pane="bottomRight" activeCell="D6" sqref="D6"/>
    </sheetView>
  </sheetViews>
  <sheetFormatPr baseColWidth="10" defaultColWidth="8.88671875" defaultRowHeight="14.4" x14ac:dyDescent="0.3"/>
  <cols>
    <col min="1" max="1" width="1.6640625" customWidth="1"/>
    <col min="2" max="2" width="17.5546875" hidden="1" customWidth="1"/>
    <col min="3" max="3" width="17.5546875" customWidth="1"/>
    <col min="4" max="4" width="16.5546875" bestFit="1" customWidth="1"/>
    <col min="5" max="5" width="27.44140625" bestFit="1" customWidth="1"/>
    <col min="6" max="6" width="13.44140625" bestFit="1" customWidth="1"/>
    <col min="7" max="33" width="14.77734375" style="34" customWidth="1"/>
    <col min="34" max="223" width="16.33203125" customWidth="1"/>
  </cols>
  <sheetData>
    <row r="1" spans="2:33" ht="30" customHeight="1" x14ac:dyDescent="0.3">
      <c r="B1" s="12"/>
      <c r="C1" s="12"/>
      <c r="D1" s="9"/>
      <c r="F1" s="2"/>
      <c r="G1" s="30"/>
      <c r="H1" s="30"/>
      <c r="I1" s="30"/>
      <c r="J1" s="30"/>
      <c r="K1" s="30"/>
      <c r="L1" s="30"/>
      <c r="M1" s="30"/>
      <c r="N1" s="30"/>
      <c r="O1" s="30"/>
      <c r="P1" s="30"/>
      <c r="Q1" s="30"/>
      <c r="R1" s="30"/>
      <c r="S1" s="30"/>
      <c r="T1" s="30"/>
      <c r="U1" s="30"/>
      <c r="V1" s="30"/>
      <c r="W1" s="30"/>
      <c r="X1" s="30"/>
      <c r="Y1" s="30"/>
      <c r="Z1" s="30"/>
      <c r="AA1" s="30"/>
      <c r="AB1" s="30"/>
      <c r="AC1" s="30"/>
      <c r="AD1" s="30"/>
      <c r="AE1" s="30"/>
      <c r="AF1" s="30"/>
      <c r="AG1" s="30"/>
    </row>
    <row r="2" spans="2:33" ht="30" customHeight="1" thickBot="1" x14ac:dyDescent="0.35">
      <c r="B2" s="16"/>
      <c r="C2" s="16"/>
      <c r="D2" s="9"/>
      <c r="F2" s="2"/>
      <c r="G2" s="30"/>
      <c r="H2" s="30"/>
      <c r="I2" s="30"/>
      <c r="J2" s="30"/>
      <c r="K2" s="30"/>
      <c r="L2" s="30"/>
      <c r="M2" s="30"/>
      <c r="N2" s="30"/>
      <c r="O2" s="30"/>
      <c r="P2" s="30"/>
      <c r="Q2" s="30"/>
      <c r="R2" s="30"/>
      <c r="S2" s="30"/>
      <c r="T2" s="30"/>
      <c r="U2" s="30"/>
      <c r="V2" s="30"/>
      <c r="W2" s="30"/>
      <c r="X2" s="30"/>
      <c r="Y2" s="30"/>
      <c r="Z2" s="30"/>
      <c r="AA2" s="30"/>
      <c r="AB2" s="30"/>
      <c r="AC2" s="30"/>
      <c r="AD2" s="30"/>
      <c r="AE2" s="30"/>
      <c r="AF2" s="30"/>
      <c r="AG2" s="30"/>
    </row>
    <row r="3" spans="2:33" s="24" customFormat="1" ht="17.100000000000001" customHeight="1" thickBot="1" x14ac:dyDescent="0.35">
      <c r="C3" s="45" t="s">
        <v>633</v>
      </c>
      <c r="D3" s="46"/>
      <c r="G3" s="31"/>
      <c r="H3" s="31"/>
      <c r="I3" s="31"/>
      <c r="J3" s="31"/>
      <c r="K3" s="31"/>
      <c r="L3" s="31"/>
      <c r="M3" s="31"/>
      <c r="N3" s="31"/>
      <c r="O3" s="31"/>
      <c r="P3" s="31"/>
      <c r="Q3" s="31"/>
      <c r="R3" s="31"/>
      <c r="S3" s="31"/>
      <c r="T3" s="31"/>
      <c r="U3" s="31"/>
      <c r="V3" s="31"/>
      <c r="W3" s="31"/>
      <c r="X3" s="31"/>
      <c r="Y3" s="31"/>
      <c r="Z3" s="31"/>
      <c r="AA3" s="31"/>
      <c r="AB3" s="31"/>
      <c r="AC3" s="31"/>
      <c r="AD3" s="31"/>
      <c r="AE3" s="31"/>
      <c r="AF3" s="31"/>
      <c r="AG3" s="31"/>
    </row>
    <row r="4" spans="2:33" ht="4.05" customHeight="1" thickBot="1" x14ac:dyDescent="0.35">
      <c r="G4" s="30"/>
      <c r="H4" s="30"/>
      <c r="I4" s="30"/>
      <c r="J4" s="30"/>
      <c r="K4" s="30"/>
      <c r="L4" s="30"/>
      <c r="M4" s="30"/>
      <c r="N4" s="30"/>
      <c r="O4" s="30"/>
      <c r="P4" s="30"/>
      <c r="Q4" s="30"/>
      <c r="R4" s="30"/>
      <c r="S4" s="30"/>
      <c r="T4" s="30"/>
      <c r="U4" s="30"/>
      <c r="V4" s="30"/>
      <c r="W4" s="30"/>
      <c r="X4" s="30"/>
      <c r="Y4" s="30"/>
      <c r="Z4" s="30"/>
      <c r="AA4" s="30"/>
      <c r="AB4" s="30"/>
      <c r="AC4" s="30"/>
      <c r="AD4" s="30"/>
      <c r="AE4" s="30"/>
      <c r="AF4" s="30"/>
      <c r="AG4" s="30"/>
    </row>
    <row r="5" spans="2:33" ht="17.100000000000001" customHeight="1" x14ac:dyDescent="0.3">
      <c r="C5" s="37" t="s">
        <v>634</v>
      </c>
      <c r="D5" s="38" t="str">
        <f>IF(D6="","Latest",D6)</f>
        <v>Latest</v>
      </c>
      <c r="E5" s="44" t="s">
        <v>690</v>
      </c>
      <c r="G5" s="32"/>
      <c r="H5" s="32"/>
      <c r="I5" s="32"/>
      <c r="J5" s="32"/>
      <c r="K5" s="32"/>
      <c r="L5" s="32"/>
      <c r="M5" s="32"/>
      <c r="N5" s="32"/>
      <c r="O5" s="32"/>
      <c r="P5" s="32"/>
      <c r="Q5" s="32"/>
      <c r="R5" s="32"/>
      <c r="S5" s="32"/>
      <c r="T5" s="32"/>
      <c r="U5" s="32"/>
      <c r="V5" s="32"/>
      <c r="W5" s="32"/>
      <c r="X5" s="32"/>
      <c r="Y5" s="32"/>
      <c r="Z5" s="32"/>
      <c r="AA5" s="32"/>
      <c r="AB5" s="32"/>
      <c r="AC5" s="32"/>
      <c r="AD5" s="32"/>
      <c r="AE5" s="32"/>
      <c r="AF5" s="32"/>
      <c r="AG5" s="32"/>
    </row>
    <row r="6" spans="2:33" ht="17.100000000000001" customHeight="1" x14ac:dyDescent="0.3">
      <c r="C6" s="25" t="s">
        <v>635</v>
      </c>
      <c r="D6" s="26"/>
      <c r="E6" s="44" t="s">
        <v>691</v>
      </c>
      <c r="G6" s="32"/>
      <c r="H6" s="32"/>
      <c r="I6" s="32"/>
      <c r="J6" s="32"/>
      <c r="K6" s="32"/>
      <c r="L6" s="32"/>
      <c r="M6" s="32"/>
      <c r="N6" s="32"/>
      <c r="O6" s="32"/>
      <c r="P6" s="32"/>
      <c r="Q6" s="32"/>
      <c r="R6" s="32"/>
      <c r="S6" s="32"/>
      <c r="T6" s="32"/>
      <c r="U6" s="32"/>
      <c r="V6" s="32"/>
      <c r="W6" s="32"/>
      <c r="X6" s="32"/>
      <c r="Y6" s="32"/>
      <c r="Z6" s="32"/>
      <c r="AA6" s="32"/>
      <c r="AB6" s="32"/>
      <c r="AC6" s="32"/>
      <c r="AD6" s="32"/>
      <c r="AE6" s="32"/>
      <c r="AF6" s="32"/>
      <c r="AG6" s="32"/>
    </row>
    <row r="7" spans="2:33" ht="17.100000000000001" customHeight="1" x14ac:dyDescent="0.3">
      <c r="C7" s="25" t="s">
        <v>636</v>
      </c>
      <c r="D7" s="27" t="s">
        <v>1</v>
      </c>
      <c r="E7" s="44" t="s">
        <v>692</v>
      </c>
      <c r="G7" s="32"/>
      <c r="H7" s="32"/>
      <c r="I7" s="32"/>
      <c r="J7" s="32"/>
      <c r="K7" s="32"/>
      <c r="L7" s="32"/>
      <c r="M7" s="32"/>
      <c r="N7" s="32"/>
      <c r="O7" s="32"/>
      <c r="P7" s="32"/>
      <c r="Q7" s="32"/>
      <c r="R7" s="32"/>
      <c r="S7" s="32"/>
      <c r="T7" s="32"/>
      <c r="U7" s="32"/>
      <c r="V7" s="32"/>
      <c r="W7" s="32"/>
      <c r="X7" s="32"/>
      <c r="Y7" s="32"/>
      <c r="Z7" s="32"/>
      <c r="AA7" s="32"/>
      <c r="AB7" s="32"/>
      <c r="AC7" s="32"/>
      <c r="AD7" s="32"/>
      <c r="AE7" s="32"/>
      <c r="AF7" s="32"/>
      <c r="AG7" s="32"/>
    </row>
    <row r="8" spans="2:33" ht="17.100000000000001" customHeight="1" x14ac:dyDescent="0.3">
      <c r="C8" s="47" t="s">
        <v>687</v>
      </c>
      <c r="D8" s="48" t="s">
        <v>688</v>
      </c>
      <c r="E8" s="44" t="s">
        <v>694</v>
      </c>
      <c r="G8" s="32"/>
      <c r="H8" s="32"/>
      <c r="I8" s="32"/>
      <c r="J8" s="32"/>
      <c r="K8" s="32"/>
      <c r="L8" s="32"/>
      <c r="M8" s="32"/>
      <c r="N8" s="32"/>
      <c r="O8" s="32"/>
      <c r="P8" s="32"/>
      <c r="Q8" s="32"/>
      <c r="R8" s="32"/>
      <c r="S8" s="32"/>
      <c r="T8" s="32"/>
      <c r="U8" s="32"/>
      <c r="V8" s="32"/>
      <c r="W8" s="32"/>
      <c r="X8" s="32"/>
      <c r="Y8" s="32"/>
      <c r="Z8" s="32"/>
      <c r="AA8" s="32"/>
      <c r="AB8" s="32"/>
      <c r="AC8" s="32"/>
      <c r="AD8" s="32"/>
      <c r="AE8" s="32"/>
      <c r="AF8" s="32"/>
      <c r="AG8" s="32"/>
    </row>
    <row r="9" spans="2:33" ht="17.100000000000001" customHeight="1" thickBot="1" x14ac:dyDescent="0.35">
      <c r="C9" s="28" t="s">
        <v>637</v>
      </c>
      <c r="D9" s="29" t="s">
        <v>0</v>
      </c>
      <c r="E9" s="44" t="s">
        <v>693</v>
      </c>
      <c r="G9" s="32"/>
      <c r="H9" s="32"/>
      <c r="I9" s="32"/>
      <c r="J9" s="32"/>
      <c r="K9" s="32"/>
      <c r="L9" s="32"/>
      <c r="M9" s="32"/>
      <c r="N9" s="32"/>
      <c r="O9" s="32"/>
      <c r="P9" s="32"/>
      <c r="Q9" s="32"/>
      <c r="R9" s="32"/>
      <c r="S9" s="32"/>
      <c r="T9" s="32"/>
      <c r="U9" s="32"/>
      <c r="V9" s="32"/>
      <c r="W9" s="32"/>
      <c r="X9" s="32"/>
      <c r="Y9" s="32"/>
      <c r="Z9" s="32"/>
      <c r="AA9" s="32"/>
      <c r="AB9" s="32"/>
      <c r="AC9" s="32"/>
      <c r="AD9" s="32"/>
      <c r="AE9" s="32"/>
      <c r="AF9" s="32"/>
      <c r="AG9" s="32"/>
    </row>
    <row r="10" spans="2:33" ht="17.100000000000001" customHeight="1" thickBot="1" x14ac:dyDescent="0.35">
      <c r="B10" s="3"/>
      <c r="C10" s="3"/>
      <c r="D10" s="15"/>
      <c r="E10" s="14"/>
      <c r="F10" s="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row>
    <row r="11" spans="2:33" ht="19.2" customHeight="1" thickBot="1" x14ac:dyDescent="0.35">
      <c r="B11" s="20"/>
      <c r="C11" s="20"/>
      <c r="D11" s="21"/>
      <c r="E11" s="22"/>
      <c r="F11" s="23" t="s">
        <v>689</v>
      </c>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row>
    <row r="12" spans="2:33" ht="4.05" customHeight="1" x14ac:dyDescent="0.3">
      <c r="B12" s="4"/>
      <c r="C12" s="4"/>
      <c r="D12" s="4"/>
      <c r="E12" s="1"/>
      <c r="F12" s="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row>
    <row r="13" spans="2:33" s="36" customFormat="1" ht="31.2" customHeight="1" x14ac:dyDescent="0.3">
      <c r="B13" s="35" t="str">
        <f>+_xll.ECOSECURITIES("stock","active",,"chl","xsgo",,,"sector naics&lt;&gt;Finance and Insurance")</f>
        <v>Codigo</v>
      </c>
      <c r="C13" s="52" t="str">
        <f>+_xll.ECONOMATICA(B14:B401,"ticker")</f>
        <v>Codigo</v>
      </c>
      <c r="D13" s="52" t="str">
        <f>_xll.ECONOMATICA($B$14:$B$206,"Name")</f>
        <v>Nombre</v>
      </c>
      <c r="E13" s="52" t="str">
        <f>_xll.ECONOMATICA($B$14:$B$206,"Sector naics",,,,,,,,,"Sector NAICS: Nivel 1","nivnaics=1")</f>
        <v>Sector NAICS: Nivel 1</v>
      </c>
      <c r="F13" s="52" t="str">
        <f>_xll.ECONOMATICA(B14:B204,"Fin Statm Date",,D5,,,,,,,"Fecha del últ. Balance")</f>
        <v>Fecha del últ. Balance</v>
      </c>
      <c r="G13" s="53" t="str">
        <f>_xll.ECONOMATICA($B$14:$B$206,"Revenues",D8,D5,,,$D$7,$D$9,,,"Ingresos Netos")</f>
        <v>Ingresos Netos</v>
      </c>
      <c r="H13" s="53" t="str">
        <f>_xll.ECONOMATICA($B$14:$B$206,"Cost Goods Sold",D8,D5,,,$D$7,$D$9,,,"Costo de Ventas")</f>
        <v>Costo de Ventas</v>
      </c>
      <c r="I13" s="53" t="str">
        <f>_xll.ECONOMATICA($B$14:$B$206,"Gross Profit",D8,D5,,,$D$7,$D$9,,,"Ganancia Bruta")</f>
        <v>Ganancia Bruta</v>
      </c>
      <c r="J13" s="53" t="str">
        <f>_xll.ECONOMATICA($B$14:$B$206,"OtInFun",D8,$D$5,,,$D$7,$D$9,,,"Otros Ingresos")</f>
        <v>Otros Ingresos</v>
      </c>
      <c r="K13" s="53" t="str">
        <f>_xll.ECONOMATICA($B$14:$B$206,"Dist Cos",D8,$D$5,,,$D$7,$D$9,,,"Costos de Distribución")</f>
        <v>Costos de Distribución</v>
      </c>
      <c r="L13" s="53" t="str">
        <f>_xll.ECONOMATICA($B$14:$B$206,"Admin Expen",D8,$D$5,,,$D$7,$D$9,,,"Gastos de Administración")</f>
        <v>Gastos de Administración</v>
      </c>
      <c r="M13" s="53" t="str">
        <f>_xll.ECONOMATICA($B$14:$B$206,"OtGaFun",D8,$D$5,,,$D$7,$D$9,,,"Otros gastos, por función")</f>
        <v>Otros gastos, por función</v>
      </c>
      <c r="N13" s="53" t="str">
        <f>_xll.ECONOMATICA($B$14:$B$206,"OtGa(Pe)",D8,$D$5,,,$D$7,$D$9,,,"Otras ganancias (pérdidas)")</f>
        <v>Otras ganancias (pérdidas)</v>
      </c>
      <c r="O13" s="53" t="str">
        <f>_xll.ECONOMATICA($B$14:$B$206,"EBIT",D8,$D$5,,,$D$7,$D$9,,,"EBIT")</f>
        <v>EBIT</v>
      </c>
      <c r="P13" s="53" t="str">
        <f>_xll.ECONOMATICA($B$14:$B$206,"Ga(Pe)BaAFAlCo",D8,$D$5,,,$D$7,$D$9,,,"Ganancias (perdidas) que surgen de la baja en cuentas de activos financieros medidos al Costo amortizado")</f>
        <v>Ganancias (perdidas) que surgen de la baja en cuentas de activos financieros medidos al Costo amortizado</v>
      </c>
      <c r="Q13" s="53" t="str">
        <f>_xll.ECONOMATICA($B$14:$B$206,"Financ Inc",D8,$D$5,,,$D$7,$D$9,,,"Ingresos Financieros")</f>
        <v>Ingresos Financieros</v>
      </c>
      <c r="R13" s="53" t="str">
        <f>_xll.ECONOMATICA($B$14:$B$206,"Financ Exp",D8,$D$5,,,$D$7,$D$9,,,"Costos Financieros")</f>
        <v>Costos Financieros</v>
      </c>
      <c r="S13" s="53" t="str">
        <f>_xll.ECONOMATICA($B$14:$B$206,"ImpGa&amp;Rev(ImpLoss)IFRS9",D8,$D$5,,,$D$7,$D$9,,,"Deterioro de valor de ganancias y reversion de perdidas por deterioro de valor (perdidas por deterioro de valor) determinado de acuerdo con la NIIF 9")</f>
        <v>Deterioro de valor de ganancias y reversion de perdidas por deterioro de valor (perdidas por deterioro de valor) determinado deÈýo QÜ_x0011_ àýo Ü_x0011_ Èýo</v>
      </c>
      <c r="T13" s="53" t="str">
        <f>_xll.ECONOMATICA($B$14:$B$206,"G(P)AsoMePa",D8,$D$5,,,$D$7,$D$9,,,"Participacion en las ganancias (perdidas) de asociadas y negocios conjuntos que se contabilicen utilizando el metodo de la participacion")</f>
        <v>Participacion en las ganancias (perdidas) de asociadas y negocios conjuntos que se contabilicen utilizando el metodo de la partÈýo QÜ_x0011_ à</v>
      </c>
      <c r="U13" s="53" t="str">
        <f>_xll.ECONOMATICA($B$14:$B$206,"DiffInFXRat",D8,$D$5,,,$D$7,$D$9,,,"Diferencias de cambio")</f>
        <v>Diferencias de cambio</v>
      </c>
      <c r="V13" s="53" t="str">
        <f>_xll.ECONOMATICA($B$14:$B$206,"ReUnRjt",D8,$D$5,,,$D$7,$D$9,,,"Resultados por unidades de reajuste")</f>
        <v>Resultados por unidades de reajuste</v>
      </c>
      <c r="W13" s="53" t="str">
        <f>_xll.ECONOMATICA($B$14:$B$206,"Ga(Pe)DiVL/VJ",D8,$D$5,,,$D$7,$D$9,,,"Ganancias (perdidas) que surgen de diferencias entre importes en libros anteriores y el valor razonable de activos financieros reclasificados como medidos al valor razonable")</f>
        <v>Ganancias (perdidas) que surgen de diferencias entre importes en libros anteriores y el valor razonable de activos financieros Èýo QÜ_x0011_ àýo Ü_x0011_ Èýo  0J     ­    øÿ      øÿ</v>
      </c>
      <c r="X13" s="53" t="str">
        <f>_xll.ECONOMATICA($B$14:$B$206,"CumGa(Lo)ReFAstFVOhCoIntoFVTPL",D8,$D$5,,,$D$7,$D$9,,,"Gan (perd) acum anteriormente recon en otro res integral que surge de la reclas de act fin de la categoria de medicion de vl raz con cambios en otro res int a la de vl raz con cambios en res")</f>
        <v>Gan (perd) acum anteriormente recon en otro res integral que surge de la reclas de act fin de la categoria de medicion de vl raÈýo QÜ_x0011_ àýo Ü_x0011_ Èýo  °@     ¾    øÿ      øÿ      øÿ      øÿ</v>
      </c>
      <c r="Y13" s="53" t="str">
        <f>_xll.ECONOMATICA($B$14:$B$206,"HeG(L)GOffRis",D8,$D$5,,,$D$7,$D$9,,,"Ganancias (perdidas) de cobertura por cobertura de un grupo de partidas con posiciones de riesgo compensadoras")</f>
        <v>Ganancias (perdidas) de cobertura por cobertura de un grupo de partidas con posiciones de riesgo compensadoras</v>
      </c>
      <c r="Z13" s="53" t="str">
        <f>_xll.ECONOMATICA($B$14:$B$206,"Pretax Income",D8,$D$5,,,$D$7,$D$9,,,"Ganancia (perdida), antes de impuestos")</f>
        <v>Ganancia (perdida), antes de impuestos</v>
      </c>
      <c r="AA13" s="53" t="str">
        <f>_xll.ECONOMATICA($B$14:$B$206,"Income Tax",D8,$D$5,,,$D$7,$D$9,,,"Gasto por impuesto a las ganancias")</f>
        <v>Gasto por impuesto a las ganancias</v>
      </c>
      <c r="AB13" s="53" t="str">
        <f>_xll.ECONOMATICA($B$14:$B$206,"Income Cont Oper",D8,$D$5,,,$D$7,$D$9,,,"Ganancia (perdida) procedente de operaciones continuadas")</f>
        <v>Ganancia (perdida) procedente de operaciones continuadas</v>
      </c>
      <c r="AC13" s="53" t="str">
        <f>_xll.ECONOMATICA($B$14:$B$206,"Discont Oper",D8,$D$5,,,$D$7,$D$9,,,"Ganancia (perdida) procedente de operaciones discontinuadas")</f>
        <v>Ganancia (perdida) procedente de operaciones discontinuadas</v>
      </c>
      <c r="AD13" s="53" t="str">
        <f>_xll.ECONOMATICA($B$14:$B$206,"NetIncBanAct",D8,$D$5,,,$D$7,$D$9,,,"Ganancia (perdida) neta servicios bancarios")</f>
        <v>Ganancia (perdida) neta servicios bancarios</v>
      </c>
      <c r="AE13" s="53" t="str">
        <f>_xll.ECONOMATICA($B$14:$B$206,"Consol Net Inc",D8,$D$5,,,$D$7,$D$9,,,"Utilidad Consolidada")</f>
        <v>Utilidad Consolidada</v>
      </c>
      <c r="AF13" s="53" t="str">
        <f>_xll.ECONOMATICA($B$14:$B$206,"MinorInter",D8,$D$5,,,$D$7,$D$9,,,"Ganancia (perdida), atribuible a participaciones no controladoras")</f>
        <v>Ganancia (perdida), atribuible a participaciones no controladoras</v>
      </c>
      <c r="AG13" s="53" t="str">
        <f>_xll.ECONOMATICA($B$14:$B$206,"Net Income",D8,$D$5,,,$D$7,$D$9,,,"Ganancia (pérdida) Neta")</f>
        <v>Ganancia (pérdida) Neta</v>
      </c>
    </row>
    <row r="14" spans="2:33" x14ac:dyDescent="0.3">
      <c r="B14" s="5" t="s">
        <v>87</v>
      </c>
      <c r="C14" s="5" t="s">
        <v>11</v>
      </c>
      <c r="D14" s="6" t="s">
        <v>43</v>
      </c>
      <c r="E14" s="7" t="s">
        <v>656</v>
      </c>
      <c r="F14" s="8">
        <v>44012</v>
      </c>
      <c r="G14" s="33">
        <v>450933240.54000002</v>
      </c>
      <c r="H14" s="33">
        <v>318310181.81999999</v>
      </c>
      <c r="I14" s="33">
        <v>132623058.72</v>
      </c>
      <c r="J14" s="33">
        <v>837481.44</v>
      </c>
      <c r="K14" s="33">
        <v>0</v>
      </c>
      <c r="L14" s="33">
        <v>22121692.559999999</v>
      </c>
      <c r="M14" s="33">
        <v>326767.5</v>
      </c>
      <c r="N14" s="33">
        <v>916328.04</v>
      </c>
      <c r="O14" s="33">
        <v>111928408.14</v>
      </c>
      <c r="P14" s="33">
        <v>0</v>
      </c>
      <c r="Q14" s="33">
        <v>1520974.26</v>
      </c>
      <c r="R14" s="33">
        <v>38668982.399999999</v>
      </c>
      <c r="S14" s="33">
        <v>0</v>
      </c>
      <c r="T14" s="33">
        <v>16918439.280000001</v>
      </c>
      <c r="U14" s="33">
        <v>-15479145.300000001</v>
      </c>
      <c r="V14" s="33">
        <v>0</v>
      </c>
      <c r="W14" s="33">
        <v>0</v>
      </c>
      <c r="X14" s="33">
        <v>0</v>
      </c>
      <c r="Y14" s="33">
        <v>0</v>
      </c>
      <c r="Z14" s="33">
        <v>76219693.980000004</v>
      </c>
      <c r="AA14" s="33">
        <v>26778688.199999999</v>
      </c>
      <c r="AB14" s="33">
        <v>49441005.780000001</v>
      </c>
      <c r="AC14" s="33">
        <v>0</v>
      </c>
      <c r="AD14" s="33">
        <v>0</v>
      </c>
      <c r="AE14" s="33">
        <v>49441005.780000001</v>
      </c>
      <c r="AF14" s="33">
        <v>1357728.3</v>
      </c>
      <c r="AG14" s="33">
        <v>48083277.479999997</v>
      </c>
    </row>
    <row r="15" spans="2:33" x14ac:dyDescent="0.3">
      <c r="B15" s="5" t="s">
        <v>88</v>
      </c>
      <c r="C15" s="5" t="s">
        <v>90</v>
      </c>
      <c r="D15" s="6" t="s">
        <v>89</v>
      </c>
      <c r="E15" s="7" t="s">
        <v>657</v>
      </c>
      <c r="F15" s="8">
        <v>43921</v>
      </c>
      <c r="G15" s="33">
        <v>104730471.3</v>
      </c>
      <c r="H15" s="33">
        <v>88959670.799999997</v>
      </c>
      <c r="I15" s="33">
        <v>15770800.5</v>
      </c>
      <c r="J15" s="33">
        <v>0</v>
      </c>
      <c r="K15" s="33">
        <v>0</v>
      </c>
      <c r="L15" s="33">
        <v>8432533.1999999993</v>
      </c>
      <c r="M15" s="33">
        <v>194649</v>
      </c>
      <c r="N15" s="33">
        <v>-164182.20000000001</v>
      </c>
      <c r="O15" s="33">
        <v>6979436.0999999996</v>
      </c>
      <c r="P15" s="33">
        <v>0</v>
      </c>
      <c r="Q15" s="33">
        <v>276740.09999999998</v>
      </c>
      <c r="R15" s="33">
        <v>2882497.8</v>
      </c>
      <c r="S15" s="33">
        <v>0</v>
      </c>
      <c r="T15" s="33">
        <v>2725932.3</v>
      </c>
      <c r="U15" s="33">
        <v>-2495738.7000000002</v>
      </c>
      <c r="V15" s="33">
        <v>3404664.9</v>
      </c>
      <c r="W15" s="33">
        <v>0</v>
      </c>
      <c r="X15" s="33">
        <v>0</v>
      </c>
      <c r="Y15" s="33">
        <v>0</v>
      </c>
      <c r="Z15" s="33">
        <v>8008536.9000000004</v>
      </c>
      <c r="AA15" s="33">
        <v>1273681.5</v>
      </c>
      <c r="AB15" s="33">
        <v>6734855.4000000004</v>
      </c>
      <c r="AC15" s="33">
        <v>0</v>
      </c>
      <c r="AD15" s="33">
        <v>0</v>
      </c>
      <c r="AE15" s="33">
        <v>6734855.4000000004</v>
      </c>
      <c r="AF15" s="33">
        <v>782827.5</v>
      </c>
      <c r="AG15" s="33">
        <v>5952027.9000000004</v>
      </c>
    </row>
    <row r="16" spans="2:33" x14ac:dyDescent="0.3">
      <c r="B16" s="5" t="s">
        <v>91</v>
      </c>
      <c r="C16" s="5" t="s">
        <v>93</v>
      </c>
      <c r="D16" s="6" t="s">
        <v>92</v>
      </c>
      <c r="E16" s="7" t="s">
        <v>658</v>
      </c>
      <c r="F16" s="8">
        <v>43921</v>
      </c>
      <c r="G16" s="33">
        <v>40955618</v>
      </c>
      <c r="H16" s="33">
        <v>23209387</v>
      </c>
      <c r="I16" s="33">
        <v>17746231</v>
      </c>
      <c r="J16" s="33">
        <v>0</v>
      </c>
      <c r="K16" s="33">
        <v>3296039</v>
      </c>
      <c r="L16" s="33">
        <v>12301267</v>
      </c>
      <c r="M16" s="33">
        <v>0</v>
      </c>
      <c r="N16" s="33">
        <v>-10235</v>
      </c>
      <c r="O16" s="33">
        <v>2138690</v>
      </c>
      <c r="P16" s="33">
        <v>0</v>
      </c>
      <c r="Q16" s="33">
        <v>370920</v>
      </c>
      <c r="R16" s="33">
        <v>1432005</v>
      </c>
      <c r="S16" s="33">
        <v>0</v>
      </c>
      <c r="T16" s="33">
        <v>6418</v>
      </c>
      <c r="U16" s="33">
        <v>-1384562</v>
      </c>
      <c r="V16" s="33">
        <v>-50245</v>
      </c>
      <c r="W16" s="33">
        <v>0</v>
      </c>
      <c r="X16" s="33">
        <v>0</v>
      </c>
      <c r="Y16" s="33">
        <v>0</v>
      </c>
      <c r="Z16" s="33">
        <v>-350784</v>
      </c>
      <c r="AA16" s="33">
        <v>518044</v>
      </c>
      <c r="AB16" s="33">
        <v>-868828</v>
      </c>
      <c r="AC16" s="33">
        <v>0</v>
      </c>
      <c r="AD16" s="33">
        <v>0</v>
      </c>
      <c r="AE16" s="33">
        <v>-868828</v>
      </c>
      <c r="AF16" s="33">
        <v>46640</v>
      </c>
      <c r="AG16" s="33">
        <v>-915468</v>
      </c>
    </row>
    <row r="17" spans="2:33" x14ac:dyDescent="0.3">
      <c r="B17" s="5" t="s">
        <v>94</v>
      </c>
      <c r="C17" s="5" t="s">
        <v>96</v>
      </c>
      <c r="D17" s="6" t="s">
        <v>95</v>
      </c>
      <c r="E17" s="7" t="s">
        <v>656</v>
      </c>
      <c r="F17" s="8">
        <v>43921</v>
      </c>
      <c r="G17" s="33">
        <v>157099259</v>
      </c>
      <c r="H17" s="33"/>
      <c r="I17" s="33"/>
      <c r="J17" s="33"/>
      <c r="K17" s="33"/>
      <c r="L17" s="33"/>
      <c r="M17" s="33"/>
      <c r="N17" s="33">
        <v>124812</v>
      </c>
      <c r="O17" s="33">
        <v>77277188</v>
      </c>
      <c r="P17" s="33">
        <v>0</v>
      </c>
      <c r="Q17" s="33">
        <v>1337972</v>
      </c>
      <c r="R17" s="33">
        <v>7370725</v>
      </c>
      <c r="S17" s="33">
        <v>0</v>
      </c>
      <c r="T17" s="33">
        <v>0</v>
      </c>
      <c r="U17" s="33">
        <v>-40798</v>
      </c>
      <c r="V17" s="33">
        <v>-9387507</v>
      </c>
      <c r="W17" s="33">
        <v>0</v>
      </c>
      <c r="X17" s="33">
        <v>0</v>
      </c>
      <c r="Y17" s="33">
        <v>0</v>
      </c>
      <c r="Z17" s="33">
        <v>61816130</v>
      </c>
      <c r="AA17" s="33">
        <v>15171404</v>
      </c>
      <c r="AB17" s="33">
        <v>46644726</v>
      </c>
      <c r="AC17" s="33">
        <v>0</v>
      </c>
      <c r="AD17" s="33">
        <v>0</v>
      </c>
      <c r="AE17" s="33">
        <v>46644726</v>
      </c>
      <c r="AF17" s="33">
        <v>505140</v>
      </c>
      <c r="AG17" s="33">
        <v>46139586</v>
      </c>
    </row>
    <row r="18" spans="2:33" x14ac:dyDescent="0.3">
      <c r="B18" s="5" t="s">
        <v>98</v>
      </c>
      <c r="C18" s="5" t="s">
        <v>99</v>
      </c>
      <c r="D18" s="6" t="s">
        <v>95</v>
      </c>
      <c r="E18" s="7" t="s">
        <v>656</v>
      </c>
      <c r="F18" s="8">
        <v>43921</v>
      </c>
      <c r="G18" s="33">
        <v>157099259</v>
      </c>
      <c r="H18" s="33"/>
      <c r="I18" s="33"/>
      <c r="J18" s="33"/>
      <c r="K18" s="33"/>
      <c r="L18" s="33"/>
      <c r="M18" s="33"/>
      <c r="N18" s="33">
        <v>124812</v>
      </c>
      <c r="O18" s="33">
        <v>77277188</v>
      </c>
      <c r="P18" s="33">
        <v>0</v>
      </c>
      <c r="Q18" s="33">
        <v>1337972</v>
      </c>
      <c r="R18" s="33">
        <v>7370725</v>
      </c>
      <c r="S18" s="33">
        <v>0</v>
      </c>
      <c r="T18" s="33">
        <v>0</v>
      </c>
      <c r="U18" s="33">
        <v>-40798</v>
      </c>
      <c r="V18" s="33">
        <v>-9387507</v>
      </c>
      <c r="W18" s="33">
        <v>0</v>
      </c>
      <c r="X18" s="33">
        <v>0</v>
      </c>
      <c r="Y18" s="33">
        <v>0</v>
      </c>
      <c r="Z18" s="33">
        <v>61816130</v>
      </c>
      <c r="AA18" s="33">
        <v>15171404</v>
      </c>
      <c r="AB18" s="33">
        <v>46644726</v>
      </c>
      <c r="AC18" s="33">
        <v>0</v>
      </c>
      <c r="AD18" s="33">
        <v>0</v>
      </c>
      <c r="AE18" s="33">
        <v>46644726</v>
      </c>
      <c r="AF18" s="33">
        <v>505140</v>
      </c>
      <c r="AG18" s="33">
        <v>46139586</v>
      </c>
    </row>
    <row r="19" spans="2:33" x14ac:dyDescent="0.3">
      <c r="B19" s="5" t="s">
        <v>102</v>
      </c>
      <c r="C19" s="5" t="s">
        <v>104</v>
      </c>
      <c r="D19" s="6" t="s">
        <v>103</v>
      </c>
      <c r="E19" s="7" t="s">
        <v>659</v>
      </c>
      <c r="F19" s="8">
        <v>43921</v>
      </c>
      <c r="G19" s="33">
        <v>140216</v>
      </c>
      <c r="H19" s="33">
        <v>794886</v>
      </c>
      <c r="I19" s="33">
        <v>-654670</v>
      </c>
      <c r="J19" s="33">
        <v>64255</v>
      </c>
      <c r="K19" s="33">
        <v>0</v>
      </c>
      <c r="L19" s="33">
        <v>430169</v>
      </c>
      <c r="M19" s="33">
        <v>0</v>
      </c>
      <c r="N19" s="33">
        <v>0</v>
      </c>
      <c r="O19" s="33">
        <v>-1020584</v>
      </c>
      <c r="P19" s="33">
        <v>0</v>
      </c>
      <c r="Q19" s="33">
        <v>155</v>
      </c>
      <c r="R19" s="33">
        <v>56799</v>
      </c>
      <c r="S19" s="33">
        <v>0</v>
      </c>
      <c r="T19" s="33">
        <v>0</v>
      </c>
      <c r="U19" s="33">
        <v>-63409</v>
      </c>
      <c r="V19" s="33">
        <v>0</v>
      </c>
      <c r="W19" s="33">
        <v>0</v>
      </c>
      <c r="X19" s="33">
        <v>0</v>
      </c>
      <c r="Y19" s="33">
        <v>0</v>
      </c>
      <c r="Z19" s="33">
        <v>-1140637</v>
      </c>
      <c r="AA19" s="33">
        <v>-228074</v>
      </c>
      <c r="AB19" s="33">
        <v>-912563</v>
      </c>
      <c r="AC19" s="33">
        <v>0</v>
      </c>
      <c r="AD19" s="33">
        <v>0</v>
      </c>
      <c r="AE19" s="33">
        <v>-912563</v>
      </c>
      <c r="AF19" s="33">
        <v>3</v>
      </c>
      <c r="AG19" s="33">
        <v>-912566</v>
      </c>
    </row>
    <row r="20" spans="2:33" x14ac:dyDescent="0.3">
      <c r="B20" s="5" t="s">
        <v>106</v>
      </c>
      <c r="C20" s="5" t="s">
        <v>108</v>
      </c>
      <c r="D20" s="6" t="s">
        <v>107</v>
      </c>
      <c r="E20" s="7" t="s">
        <v>658</v>
      </c>
      <c r="F20" s="8">
        <v>43921</v>
      </c>
      <c r="G20" s="33">
        <v>80474667</v>
      </c>
      <c r="H20" s="33">
        <v>74422775.700000003</v>
      </c>
      <c r="I20" s="33">
        <v>6051891.2999999998</v>
      </c>
      <c r="J20" s="33">
        <v>610182.30000000005</v>
      </c>
      <c r="K20" s="33">
        <v>2850338.4</v>
      </c>
      <c r="L20" s="33">
        <v>1870323</v>
      </c>
      <c r="M20" s="33">
        <v>2051431.2</v>
      </c>
      <c r="N20" s="33">
        <v>-7176624</v>
      </c>
      <c r="O20" s="33">
        <v>-7286643</v>
      </c>
      <c r="P20" s="33">
        <v>0</v>
      </c>
      <c r="Q20" s="33">
        <v>17772.3</v>
      </c>
      <c r="R20" s="33">
        <v>2021810.7</v>
      </c>
      <c r="S20" s="33">
        <v>0</v>
      </c>
      <c r="T20" s="33">
        <v>0</v>
      </c>
      <c r="U20" s="33">
        <v>3779575.8</v>
      </c>
      <c r="V20" s="33">
        <v>0</v>
      </c>
      <c r="W20" s="33">
        <v>0</v>
      </c>
      <c r="X20" s="33">
        <v>0</v>
      </c>
      <c r="Y20" s="33">
        <v>0</v>
      </c>
      <c r="Z20" s="33">
        <v>-5511105.5999999996</v>
      </c>
      <c r="AA20" s="33">
        <v>-1492026.9</v>
      </c>
      <c r="AB20" s="33">
        <v>-4019078.7</v>
      </c>
      <c r="AC20" s="33">
        <v>0</v>
      </c>
      <c r="AD20" s="33">
        <v>0</v>
      </c>
      <c r="AE20" s="33">
        <v>-4019078.7</v>
      </c>
      <c r="AF20" s="33">
        <v>0</v>
      </c>
      <c r="AG20" s="33">
        <v>-4019078.7</v>
      </c>
    </row>
    <row r="21" spans="2:33" x14ac:dyDescent="0.3">
      <c r="B21" s="5" t="s">
        <v>109</v>
      </c>
      <c r="C21" s="5" t="s">
        <v>111</v>
      </c>
      <c r="D21" s="6" t="s">
        <v>110</v>
      </c>
      <c r="E21" s="7" t="s">
        <v>659</v>
      </c>
      <c r="F21" s="8">
        <v>43830</v>
      </c>
      <c r="G21" s="33"/>
      <c r="H21" s="33"/>
      <c r="I21" s="33"/>
      <c r="J21" s="33">
        <v>0</v>
      </c>
      <c r="K21" s="33">
        <v>0</v>
      </c>
      <c r="L21" s="33">
        <v>5316</v>
      </c>
      <c r="M21" s="33">
        <v>0</v>
      </c>
      <c r="N21" s="33"/>
      <c r="O21" s="33">
        <v>-5316</v>
      </c>
      <c r="P21" s="33">
        <v>0</v>
      </c>
      <c r="Q21" s="33">
        <v>0</v>
      </c>
      <c r="R21" s="33">
        <v>0</v>
      </c>
      <c r="S21" s="33">
        <v>0</v>
      </c>
      <c r="T21" s="33">
        <v>255161</v>
      </c>
      <c r="U21" s="33">
        <v>0</v>
      </c>
      <c r="V21" s="33">
        <v>0</v>
      </c>
      <c r="W21" s="33">
        <v>0</v>
      </c>
      <c r="X21" s="33">
        <v>0</v>
      </c>
      <c r="Y21" s="33">
        <v>0</v>
      </c>
      <c r="Z21" s="33">
        <v>249845</v>
      </c>
      <c r="AA21" s="33">
        <v>0</v>
      </c>
      <c r="AB21" s="33">
        <v>249845</v>
      </c>
      <c r="AC21" s="33">
        <v>83909</v>
      </c>
      <c r="AD21" s="33">
        <v>0</v>
      </c>
      <c r="AE21" s="33">
        <v>333754</v>
      </c>
      <c r="AF21" s="33">
        <v>0</v>
      </c>
      <c r="AG21" s="33">
        <v>333754</v>
      </c>
    </row>
    <row r="22" spans="2:33" x14ac:dyDescent="0.3">
      <c r="B22" s="5" t="s">
        <v>115</v>
      </c>
      <c r="C22" s="5" t="s">
        <v>117</v>
      </c>
      <c r="D22" s="6" t="s">
        <v>116</v>
      </c>
      <c r="E22" s="7" t="s">
        <v>659</v>
      </c>
      <c r="F22" s="8">
        <v>43921</v>
      </c>
      <c r="G22" s="33">
        <v>4064486</v>
      </c>
      <c r="H22" s="33">
        <v>2818791</v>
      </c>
      <c r="I22" s="33">
        <v>1245695</v>
      </c>
      <c r="J22" s="33">
        <v>0</v>
      </c>
      <c r="K22" s="33">
        <v>0</v>
      </c>
      <c r="L22" s="33">
        <v>694569</v>
      </c>
      <c r="M22" s="33">
        <v>0</v>
      </c>
      <c r="N22" s="33">
        <v>6262</v>
      </c>
      <c r="O22" s="33">
        <v>557388</v>
      </c>
      <c r="P22" s="33">
        <v>0</v>
      </c>
      <c r="Q22" s="33">
        <v>2881</v>
      </c>
      <c r="R22" s="33">
        <v>127921</v>
      </c>
      <c r="S22" s="33">
        <v>0</v>
      </c>
      <c r="T22" s="33">
        <v>0</v>
      </c>
      <c r="U22" s="33">
        <v>-174000</v>
      </c>
      <c r="V22" s="33">
        <v>0</v>
      </c>
      <c r="W22" s="33">
        <v>0</v>
      </c>
      <c r="X22" s="33">
        <v>0</v>
      </c>
      <c r="Y22" s="33">
        <v>0</v>
      </c>
      <c r="Z22" s="33">
        <v>258348</v>
      </c>
      <c r="AA22" s="33">
        <v>44693</v>
      </c>
      <c r="AB22" s="33">
        <v>213655</v>
      </c>
      <c r="AC22" s="33">
        <v>0</v>
      </c>
      <c r="AD22" s="33">
        <v>0</v>
      </c>
      <c r="AE22" s="33">
        <v>213655</v>
      </c>
      <c r="AF22" s="33">
        <v>0</v>
      </c>
      <c r="AG22" s="33">
        <v>213655</v>
      </c>
    </row>
    <row r="23" spans="2:33" x14ac:dyDescent="0.3">
      <c r="B23" s="5" t="s">
        <v>136</v>
      </c>
      <c r="C23" s="5" t="s">
        <v>138</v>
      </c>
      <c r="D23" s="6" t="s">
        <v>137</v>
      </c>
      <c r="E23" s="7" t="s">
        <v>660</v>
      </c>
      <c r="F23" s="8">
        <v>44012</v>
      </c>
      <c r="G23" s="33">
        <v>68972457</v>
      </c>
      <c r="H23" s="33">
        <v>58594874</v>
      </c>
      <c r="I23" s="33">
        <v>10377583</v>
      </c>
      <c r="J23" s="33">
        <v>0</v>
      </c>
      <c r="K23" s="33">
        <v>0</v>
      </c>
      <c r="L23" s="33">
        <v>2859786</v>
      </c>
      <c r="M23" s="33">
        <v>0</v>
      </c>
      <c r="N23" s="33">
        <v>2251982</v>
      </c>
      <c r="O23" s="33">
        <v>9769779</v>
      </c>
      <c r="P23" s="33">
        <v>0</v>
      </c>
      <c r="Q23" s="33">
        <v>567305</v>
      </c>
      <c r="R23" s="33">
        <v>2723656</v>
      </c>
      <c r="S23" s="33">
        <v>0</v>
      </c>
      <c r="T23" s="33">
        <v>-155341</v>
      </c>
      <c r="U23" s="33">
        <v>-2384148</v>
      </c>
      <c r="V23" s="33">
        <v>-192040</v>
      </c>
      <c r="W23" s="33">
        <v>0</v>
      </c>
      <c r="X23" s="33">
        <v>0</v>
      </c>
      <c r="Y23" s="33">
        <v>0</v>
      </c>
      <c r="Z23" s="33">
        <v>4881899</v>
      </c>
      <c r="AA23" s="33">
        <v>1743157</v>
      </c>
      <c r="AB23" s="33">
        <v>3138742</v>
      </c>
      <c r="AC23" s="33">
        <v>0</v>
      </c>
      <c r="AD23" s="33">
        <v>0</v>
      </c>
      <c r="AE23" s="33">
        <v>3138742</v>
      </c>
      <c r="AF23" s="33">
        <v>-462453</v>
      </c>
      <c r="AG23" s="33">
        <v>3601195</v>
      </c>
    </row>
    <row r="24" spans="2:33" x14ac:dyDescent="0.3">
      <c r="B24" s="5" t="s">
        <v>145</v>
      </c>
      <c r="C24" s="5" t="s">
        <v>147</v>
      </c>
      <c r="D24" s="6" t="s">
        <v>146</v>
      </c>
      <c r="E24" s="7" t="s">
        <v>659</v>
      </c>
      <c r="F24" s="8">
        <v>43921</v>
      </c>
      <c r="G24" s="33">
        <v>4933014</v>
      </c>
      <c r="H24" s="33">
        <v>4500938</v>
      </c>
      <c r="I24" s="33">
        <v>432076</v>
      </c>
      <c r="J24" s="33">
        <v>0</v>
      </c>
      <c r="K24" s="33">
        <v>0</v>
      </c>
      <c r="L24" s="33">
        <v>1226906</v>
      </c>
      <c r="M24" s="33">
        <v>164933</v>
      </c>
      <c r="N24" s="33">
        <v>0</v>
      </c>
      <c r="O24" s="33">
        <v>-959763</v>
      </c>
      <c r="P24" s="33">
        <v>0</v>
      </c>
      <c r="Q24" s="33">
        <v>3871</v>
      </c>
      <c r="R24" s="33">
        <v>0</v>
      </c>
      <c r="S24" s="33">
        <v>0</v>
      </c>
      <c r="T24" s="33">
        <v>0</v>
      </c>
      <c r="U24" s="33">
        <v>-328669</v>
      </c>
      <c r="V24" s="33">
        <v>0</v>
      </c>
      <c r="W24" s="33">
        <v>0</v>
      </c>
      <c r="X24" s="33">
        <v>0</v>
      </c>
      <c r="Y24" s="33">
        <v>0</v>
      </c>
      <c r="Z24" s="33">
        <v>-1284561</v>
      </c>
      <c r="AA24" s="33">
        <v>-421480</v>
      </c>
      <c r="AB24" s="33">
        <v>-863081</v>
      </c>
      <c r="AC24" s="33">
        <v>0</v>
      </c>
      <c r="AD24" s="33">
        <v>0</v>
      </c>
      <c r="AE24" s="33">
        <v>-863081</v>
      </c>
      <c r="AF24" s="33">
        <v>15093</v>
      </c>
      <c r="AG24" s="33">
        <v>-878174</v>
      </c>
    </row>
    <row r="25" spans="2:33" x14ac:dyDescent="0.3">
      <c r="B25" s="5" t="s">
        <v>148</v>
      </c>
      <c r="C25" s="5" t="s">
        <v>14</v>
      </c>
      <c r="D25" s="6" t="s">
        <v>46</v>
      </c>
      <c r="E25" s="7" t="s">
        <v>658</v>
      </c>
      <c r="F25" s="8">
        <v>44012</v>
      </c>
      <c r="G25" s="33">
        <v>100377662.52</v>
      </c>
      <c r="H25" s="33">
        <v>83645840.579999998</v>
      </c>
      <c r="I25" s="33">
        <v>16731821.939999999</v>
      </c>
      <c r="J25" s="33">
        <v>912105.72</v>
      </c>
      <c r="K25" s="33">
        <v>5639150.6399999997</v>
      </c>
      <c r="L25" s="33">
        <v>3656894.94</v>
      </c>
      <c r="M25" s="33">
        <v>1338898.02</v>
      </c>
      <c r="N25" s="33">
        <v>23119.62</v>
      </c>
      <c r="O25" s="33">
        <v>7032103.6799999997</v>
      </c>
      <c r="P25" s="33">
        <v>0</v>
      </c>
      <c r="Q25" s="33">
        <v>-33171.42</v>
      </c>
      <c r="R25" s="33">
        <v>2620421.34</v>
      </c>
      <c r="S25" s="33">
        <v>0</v>
      </c>
      <c r="T25" s="33">
        <v>1078924.44</v>
      </c>
      <c r="U25" s="33">
        <v>1484482.62</v>
      </c>
      <c r="V25" s="33">
        <v>0</v>
      </c>
      <c r="W25" s="33">
        <v>0</v>
      </c>
      <c r="X25" s="33">
        <v>0</v>
      </c>
      <c r="Y25" s="33"/>
      <c r="Z25" s="33">
        <v>-34842652.259999998</v>
      </c>
      <c r="AA25" s="33">
        <v>-10148917.859999999</v>
      </c>
      <c r="AB25" s="33">
        <v>-24693734.399999999</v>
      </c>
      <c r="AC25" s="33">
        <v>0</v>
      </c>
      <c r="AD25" s="33">
        <v>0</v>
      </c>
      <c r="AE25" s="33">
        <v>-24693734.399999999</v>
      </c>
      <c r="AF25" s="33">
        <v>824984.64</v>
      </c>
      <c r="AG25" s="33">
        <v>-25518719.039999999</v>
      </c>
    </row>
    <row r="26" spans="2:33" x14ac:dyDescent="0.3">
      <c r="B26" s="5" t="s">
        <v>152</v>
      </c>
      <c r="C26" s="5" t="s">
        <v>15</v>
      </c>
      <c r="D26" s="6" t="s">
        <v>47</v>
      </c>
      <c r="E26" s="7" t="s">
        <v>661</v>
      </c>
      <c r="F26" s="8">
        <v>44012</v>
      </c>
      <c r="G26" s="33">
        <v>492587303.63999999</v>
      </c>
      <c r="H26" s="33">
        <v>340403735.75999999</v>
      </c>
      <c r="I26" s="33">
        <v>152183567.88</v>
      </c>
      <c r="J26" s="33">
        <v>1353586.32</v>
      </c>
      <c r="K26" s="33">
        <v>2703009.18</v>
      </c>
      <c r="L26" s="33">
        <v>20374565.760000002</v>
      </c>
      <c r="M26" s="33">
        <v>4921111.4400000004</v>
      </c>
      <c r="N26" s="33">
        <v>-1037894.94</v>
      </c>
      <c r="O26" s="33">
        <v>124500572.88</v>
      </c>
      <c r="P26" s="33">
        <v>0</v>
      </c>
      <c r="Q26" s="33">
        <v>2072422.44</v>
      </c>
      <c r="R26" s="33">
        <v>17326593.420000002</v>
      </c>
      <c r="S26" s="33">
        <v>0</v>
      </c>
      <c r="T26" s="33">
        <v>191537.22</v>
      </c>
      <c r="U26" s="33">
        <v>-2378338.14</v>
      </c>
      <c r="V26" s="33">
        <v>-121452</v>
      </c>
      <c r="W26" s="33">
        <v>0</v>
      </c>
      <c r="X26" s="33">
        <v>0</v>
      </c>
      <c r="Y26" s="33">
        <v>0</v>
      </c>
      <c r="Z26" s="33">
        <v>106938148.98</v>
      </c>
      <c r="AA26" s="33">
        <v>34377619.920000002</v>
      </c>
      <c r="AB26" s="33">
        <v>72560529.060000002</v>
      </c>
      <c r="AC26" s="33">
        <v>0</v>
      </c>
      <c r="AD26" s="33">
        <v>0</v>
      </c>
      <c r="AE26" s="33">
        <v>72560529.060000002</v>
      </c>
      <c r="AF26" s="33">
        <v>24396925.68</v>
      </c>
      <c r="AG26" s="33">
        <v>48163603.380000003</v>
      </c>
    </row>
    <row r="27" spans="2:33" x14ac:dyDescent="0.3">
      <c r="B27" s="5" t="s">
        <v>153</v>
      </c>
      <c r="C27" s="5" t="s">
        <v>155</v>
      </c>
      <c r="D27" s="6" t="s">
        <v>154</v>
      </c>
      <c r="E27" s="7" t="s">
        <v>661</v>
      </c>
      <c r="F27" s="8">
        <v>43921</v>
      </c>
      <c r="G27" s="33">
        <v>225463903</v>
      </c>
      <c r="H27" s="33">
        <v>145886968</v>
      </c>
      <c r="I27" s="33">
        <v>79576935</v>
      </c>
      <c r="J27" s="33">
        <v>21525</v>
      </c>
      <c r="K27" s="33">
        <v>17712662</v>
      </c>
      <c r="L27" s="33">
        <v>39008308</v>
      </c>
      <c r="M27" s="33">
        <v>0</v>
      </c>
      <c r="N27" s="33">
        <v>0</v>
      </c>
      <c r="O27" s="33">
        <v>22877490</v>
      </c>
      <c r="P27" s="33">
        <v>0</v>
      </c>
      <c r="Q27" s="33">
        <v>0</v>
      </c>
      <c r="R27" s="33">
        <v>4259813</v>
      </c>
      <c r="S27" s="33">
        <v>0</v>
      </c>
      <c r="T27" s="33">
        <v>0</v>
      </c>
      <c r="U27" s="33">
        <v>1229123</v>
      </c>
      <c r="V27" s="33">
        <v>-1358906</v>
      </c>
      <c r="W27" s="33">
        <v>0</v>
      </c>
      <c r="X27" s="33">
        <v>0</v>
      </c>
      <c r="Y27" s="33">
        <v>0</v>
      </c>
      <c r="Z27" s="33">
        <v>18487894</v>
      </c>
      <c r="AA27" s="33">
        <v>7301470</v>
      </c>
      <c r="AB27" s="33">
        <v>11186424</v>
      </c>
      <c r="AC27" s="33">
        <v>0</v>
      </c>
      <c r="AD27" s="33">
        <v>0</v>
      </c>
      <c r="AE27" s="33">
        <v>11186424</v>
      </c>
      <c r="AF27" s="33">
        <v>2811925</v>
      </c>
      <c r="AG27" s="33">
        <v>8374499</v>
      </c>
    </row>
    <row r="28" spans="2:33" x14ac:dyDescent="0.3">
      <c r="B28" s="5" t="s">
        <v>156</v>
      </c>
      <c r="C28" s="5" t="s">
        <v>158</v>
      </c>
      <c r="D28" s="6" t="s">
        <v>157</v>
      </c>
      <c r="E28" s="7" t="s">
        <v>662</v>
      </c>
      <c r="F28" s="8">
        <v>43921</v>
      </c>
      <c r="G28" s="33">
        <v>8928277</v>
      </c>
      <c r="H28" s="33">
        <v>6042875</v>
      </c>
      <c r="I28" s="33">
        <v>2885402</v>
      </c>
      <c r="J28" s="33">
        <v>0</v>
      </c>
      <c r="K28" s="33">
        <v>212383</v>
      </c>
      <c r="L28" s="33">
        <v>1855690</v>
      </c>
      <c r="M28" s="33">
        <v>0</v>
      </c>
      <c r="N28" s="33">
        <v>5521</v>
      </c>
      <c r="O28" s="33">
        <v>822850</v>
      </c>
      <c r="P28" s="33">
        <v>0</v>
      </c>
      <c r="Q28" s="33">
        <v>526</v>
      </c>
      <c r="R28" s="33">
        <v>138889</v>
      </c>
      <c r="S28" s="33">
        <v>-2423</v>
      </c>
      <c r="T28" s="33">
        <v>0</v>
      </c>
      <c r="U28" s="33">
        <v>-295771</v>
      </c>
      <c r="V28" s="33">
        <v>0</v>
      </c>
      <c r="W28" s="33">
        <v>0</v>
      </c>
      <c r="X28" s="33">
        <v>0</v>
      </c>
      <c r="Y28" s="33">
        <v>0</v>
      </c>
      <c r="Z28" s="33">
        <v>386293</v>
      </c>
      <c r="AA28" s="33">
        <v>148817</v>
      </c>
      <c r="AB28" s="33">
        <v>237476</v>
      </c>
      <c r="AC28" s="33">
        <v>0</v>
      </c>
      <c r="AD28" s="33">
        <v>0</v>
      </c>
      <c r="AE28" s="33">
        <v>237476</v>
      </c>
      <c r="AF28" s="33">
        <v>0</v>
      </c>
      <c r="AG28" s="33">
        <v>237476</v>
      </c>
    </row>
    <row r="29" spans="2:33" x14ac:dyDescent="0.3">
      <c r="B29" s="5" t="s">
        <v>159</v>
      </c>
      <c r="C29" s="5" t="s">
        <v>161</v>
      </c>
      <c r="D29" s="6" t="s">
        <v>160</v>
      </c>
      <c r="E29" s="7" t="s">
        <v>661</v>
      </c>
      <c r="F29" s="8">
        <v>43921</v>
      </c>
      <c r="G29" s="33">
        <v>44241417</v>
      </c>
      <c r="H29" s="33">
        <v>33142034</v>
      </c>
      <c r="I29" s="33">
        <v>11099383</v>
      </c>
      <c r="J29" s="33">
        <v>0</v>
      </c>
      <c r="K29" s="33">
        <v>11207446</v>
      </c>
      <c r="L29" s="33">
        <v>2417876</v>
      </c>
      <c r="M29" s="33">
        <v>1394968</v>
      </c>
      <c r="N29" s="33">
        <v>-7533</v>
      </c>
      <c r="O29" s="33">
        <v>-3928440</v>
      </c>
      <c r="P29" s="33">
        <v>0</v>
      </c>
      <c r="Q29" s="33">
        <v>1132</v>
      </c>
      <c r="R29" s="33">
        <v>374967</v>
      </c>
      <c r="S29" s="33">
        <v>0</v>
      </c>
      <c r="T29" s="33">
        <v>0</v>
      </c>
      <c r="U29" s="33">
        <v>-139156</v>
      </c>
      <c r="V29" s="33">
        <v>-101450</v>
      </c>
      <c r="W29" s="33">
        <v>0</v>
      </c>
      <c r="X29" s="33">
        <v>0</v>
      </c>
      <c r="Y29" s="33">
        <v>0</v>
      </c>
      <c r="Z29" s="33">
        <v>-4542881</v>
      </c>
      <c r="AA29" s="33">
        <v>-1599235</v>
      </c>
      <c r="AB29" s="33">
        <v>-2943646</v>
      </c>
      <c r="AC29" s="33">
        <v>0</v>
      </c>
      <c r="AD29" s="33">
        <v>0</v>
      </c>
      <c r="AE29" s="33">
        <v>-2943646</v>
      </c>
      <c r="AF29" s="33">
        <v>0</v>
      </c>
      <c r="AG29" s="33">
        <v>-2943646</v>
      </c>
    </row>
    <row r="30" spans="2:33" x14ac:dyDescent="0.3">
      <c r="B30" s="5" t="s">
        <v>162</v>
      </c>
      <c r="C30" s="5" t="s">
        <v>164</v>
      </c>
      <c r="D30" s="6" t="s">
        <v>163</v>
      </c>
      <c r="E30" s="7" t="s">
        <v>661</v>
      </c>
      <c r="F30" s="8">
        <v>43921</v>
      </c>
      <c r="G30" s="33">
        <v>68347010</v>
      </c>
      <c r="H30" s="33">
        <v>42358365</v>
      </c>
      <c r="I30" s="33">
        <v>25988645</v>
      </c>
      <c r="J30" s="33">
        <v>407577</v>
      </c>
      <c r="K30" s="33">
        <v>13504509</v>
      </c>
      <c r="L30" s="33">
        <v>8040154</v>
      </c>
      <c r="M30" s="33">
        <v>0</v>
      </c>
      <c r="N30" s="33">
        <v>20529</v>
      </c>
      <c r="O30" s="33">
        <v>4872088</v>
      </c>
      <c r="P30" s="33">
        <v>0</v>
      </c>
      <c r="Q30" s="33">
        <v>221292</v>
      </c>
      <c r="R30" s="33">
        <v>1404923</v>
      </c>
      <c r="S30" s="33">
        <v>0</v>
      </c>
      <c r="T30" s="33">
        <v>0</v>
      </c>
      <c r="U30" s="33">
        <v>1131029</v>
      </c>
      <c r="V30" s="33">
        <v>-26266</v>
      </c>
      <c r="W30" s="33">
        <v>0</v>
      </c>
      <c r="X30" s="33">
        <v>0</v>
      </c>
      <c r="Y30" s="33">
        <v>0</v>
      </c>
      <c r="Z30" s="33">
        <v>4793220</v>
      </c>
      <c r="AA30" s="33">
        <v>1952001</v>
      </c>
      <c r="AB30" s="33">
        <v>2841219</v>
      </c>
      <c r="AC30" s="33">
        <v>0</v>
      </c>
      <c r="AD30" s="33">
        <v>0</v>
      </c>
      <c r="AE30" s="33">
        <v>2841219</v>
      </c>
      <c r="AF30" s="33">
        <v>33182</v>
      </c>
      <c r="AG30" s="33">
        <v>2808037</v>
      </c>
    </row>
    <row r="31" spans="2:33" x14ac:dyDescent="0.3">
      <c r="B31" s="5" t="s">
        <v>165</v>
      </c>
      <c r="C31" s="5" t="s">
        <v>3</v>
      </c>
      <c r="D31" s="6" t="s">
        <v>4</v>
      </c>
      <c r="E31" s="7" t="s">
        <v>663</v>
      </c>
      <c r="F31" s="8">
        <v>43921</v>
      </c>
      <c r="G31" s="33">
        <v>2478190422</v>
      </c>
      <c r="H31" s="33">
        <v>1788349446</v>
      </c>
      <c r="I31" s="33">
        <v>689840976</v>
      </c>
      <c r="J31" s="33">
        <v>-4160144</v>
      </c>
      <c r="K31" s="33">
        <v>7760621</v>
      </c>
      <c r="L31" s="33">
        <v>509660791</v>
      </c>
      <c r="M31" s="33">
        <v>32910597</v>
      </c>
      <c r="N31" s="33">
        <v>11546122</v>
      </c>
      <c r="O31" s="33">
        <v>146894945</v>
      </c>
      <c r="P31" s="33">
        <v>0</v>
      </c>
      <c r="Q31" s="33">
        <v>5830847</v>
      </c>
      <c r="R31" s="33">
        <v>154070216</v>
      </c>
      <c r="S31" s="33">
        <v>0</v>
      </c>
      <c r="T31" s="33">
        <v>1579292</v>
      </c>
      <c r="U31" s="33">
        <v>-60195876</v>
      </c>
      <c r="V31" s="33">
        <v>-23617987</v>
      </c>
      <c r="W31" s="33">
        <v>0</v>
      </c>
      <c r="X31" s="33">
        <v>0</v>
      </c>
      <c r="Y31" s="33">
        <v>0</v>
      </c>
      <c r="Z31" s="33">
        <v>-83578995</v>
      </c>
      <c r="AA31" s="33">
        <v>-21294455</v>
      </c>
      <c r="AB31" s="33">
        <v>-62284540</v>
      </c>
      <c r="AC31" s="33">
        <v>0</v>
      </c>
      <c r="AD31" s="33">
        <v>0</v>
      </c>
      <c r="AE31" s="33">
        <v>-62284540</v>
      </c>
      <c r="AF31" s="33">
        <v>8739867</v>
      </c>
      <c r="AG31" s="33">
        <v>-71024407</v>
      </c>
    </row>
    <row r="32" spans="2:33" x14ac:dyDescent="0.3">
      <c r="B32" s="5" t="s">
        <v>166</v>
      </c>
      <c r="C32" s="5" t="s">
        <v>168</v>
      </c>
      <c r="D32" s="6" t="s">
        <v>167</v>
      </c>
      <c r="E32" s="7" t="s">
        <v>664</v>
      </c>
      <c r="F32" s="8">
        <v>43921</v>
      </c>
      <c r="G32" s="33">
        <v>53262643</v>
      </c>
      <c r="H32" s="33">
        <v>1165905</v>
      </c>
      <c r="I32" s="33">
        <v>52096738</v>
      </c>
      <c r="J32" s="33">
        <v>3507050</v>
      </c>
      <c r="K32" s="33">
        <v>0</v>
      </c>
      <c r="L32" s="33">
        <v>3211920</v>
      </c>
      <c r="M32" s="33">
        <v>19893</v>
      </c>
      <c r="N32" s="33">
        <v>142557</v>
      </c>
      <c r="O32" s="33">
        <v>52514532</v>
      </c>
      <c r="P32" s="33">
        <v>0</v>
      </c>
      <c r="Q32" s="33">
        <v>540565</v>
      </c>
      <c r="R32" s="33">
        <v>2621772</v>
      </c>
      <c r="S32" s="33">
        <v>0</v>
      </c>
      <c r="T32" s="33">
        <v>0</v>
      </c>
      <c r="U32" s="33">
        <v>26758</v>
      </c>
      <c r="V32" s="33">
        <v>-5538427</v>
      </c>
      <c r="W32" s="33">
        <v>0</v>
      </c>
      <c r="X32" s="33">
        <v>0</v>
      </c>
      <c r="Y32" s="33">
        <v>0</v>
      </c>
      <c r="Z32" s="33">
        <v>44921656</v>
      </c>
      <c r="AA32" s="33">
        <v>9469568</v>
      </c>
      <c r="AB32" s="33">
        <v>35452088</v>
      </c>
      <c r="AC32" s="33">
        <v>0</v>
      </c>
      <c r="AD32" s="33">
        <v>0</v>
      </c>
      <c r="AE32" s="33">
        <v>35452088</v>
      </c>
      <c r="AF32" s="33">
        <v>14749</v>
      </c>
      <c r="AG32" s="33">
        <v>35437339</v>
      </c>
    </row>
    <row r="33" spans="2:33" x14ac:dyDescent="0.3">
      <c r="B33" s="5" t="s">
        <v>169</v>
      </c>
      <c r="C33" s="5" t="s">
        <v>171</v>
      </c>
      <c r="D33" s="6" t="s">
        <v>170</v>
      </c>
      <c r="E33" s="7" t="s">
        <v>656</v>
      </c>
      <c r="F33" s="8">
        <v>43921</v>
      </c>
      <c r="G33" s="33">
        <v>105310971</v>
      </c>
      <c r="H33" s="33">
        <v>74563611</v>
      </c>
      <c r="I33" s="33">
        <v>30747360</v>
      </c>
      <c r="J33" s="33">
        <v>366112</v>
      </c>
      <c r="K33" s="33">
        <v>0</v>
      </c>
      <c r="L33" s="33">
        <v>13528240</v>
      </c>
      <c r="M33" s="33">
        <v>-329575</v>
      </c>
      <c r="N33" s="33">
        <v>-20022</v>
      </c>
      <c r="O33" s="33">
        <v>17894785</v>
      </c>
      <c r="P33" s="33">
        <v>0</v>
      </c>
      <c r="Q33" s="33">
        <v>1346513</v>
      </c>
      <c r="R33" s="33">
        <v>4866129</v>
      </c>
      <c r="S33" s="33">
        <v>-553053</v>
      </c>
      <c r="T33" s="33">
        <v>2507826</v>
      </c>
      <c r="U33" s="33">
        <v>-432719</v>
      </c>
      <c r="V33" s="33">
        <v>-1483818</v>
      </c>
      <c r="W33" s="33">
        <v>0</v>
      </c>
      <c r="X33" s="33">
        <v>0</v>
      </c>
      <c r="Y33" s="33">
        <v>0</v>
      </c>
      <c r="Z33" s="33">
        <v>14413405</v>
      </c>
      <c r="AA33" s="33">
        <v>1601366</v>
      </c>
      <c r="AB33" s="33">
        <v>12812039</v>
      </c>
      <c r="AC33" s="33">
        <v>0</v>
      </c>
      <c r="AD33" s="33">
        <v>0</v>
      </c>
      <c r="AE33" s="33">
        <v>12812039</v>
      </c>
      <c r="AF33" s="33">
        <v>5334191</v>
      </c>
      <c r="AG33" s="33">
        <v>7477848</v>
      </c>
    </row>
    <row r="34" spans="2:33" x14ac:dyDescent="0.3">
      <c r="B34" s="5" t="s">
        <v>175</v>
      </c>
      <c r="C34" s="5" t="s">
        <v>16</v>
      </c>
      <c r="D34" s="6" t="s">
        <v>48</v>
      </c>
      <c r="E34" s="7" t="s">
        <v>661</v>
      </c>
      <c r="F34" s="8">
        <v>43921</v>
      </c>
      <c r="G34" s="33">
        <v>66600424.799999997</v>
      </c>
      <c r="H34" s="33">
        <v>56831583.899999999</v>
      </c>
      <c r="I34" s="33">
        <v>9768840.9000000004</v>
      </c>
      <c r="J34" s="33">
        <v>-119328.3</v>
      </c>
      <c r="K34" s="33">
        <v>3595928.7</v>
      </c>
      <c r="L34" s="33">
        <v>2467810.7999999998</v>
      </c>
      <c r="M34" s="33">
        <v>0</v>
      </c>
      <c r="N34" s="33">
        <v>0</v>
      </c>
      <c r="O34" s="33">
        <v>3585773.1</v>
      </c>
      <c r="P34" s="33">
        <v>0</v>
      </c>
      <c r="Q34" s="33">
        <v>239502.9</v>
      </c>
      <c r="R34" s="33">
        <v>1415013.6</v>
      </c>
      <c r="S34" s="33">
        <v>0</v>
      </c>
      <c r="T34" s="33">
        <v>0</v>
      </c>
      <c r="U34" s="33">
        <v>-102402.3</v>
      </c>
      <c r="V34" s="33">
        <v>33852</v>
      </c>
      <c r="W34" s="33">
        <v>0</v>
      </c>
      <c r="X34" s="33">
        <v>0</v>
      </c>
      <c r="Y34" s="33">
        <v>0</v>
      </c>
      <c r="Z34" s="33">
        <v>2341712.1</v>
      </c>
      <c r="AA34" s="33">
        <v>903848.4</v>
      </c>
      <c r="AB34" s="33">
        <v>1437863.7</v>
      </c>
      <c r="AC34" s="33">
        <v>0</v>
      </c>
      <c r="AD34" s="33">
        <v>0</v>
      </c>
      <c r="AE34" s="33">
        <v>1437863.7</v>
      </c>
      <c r="AF34" s="33">
        <v>236964</v>
      </c>
      <c r="AG34" s="33">
        <v>1200899.7</v>
      </c>
    </row>
    <row r="35" spans="2:33" x14ac:dyDescent="0.3">
      <c r="B35" s="5" t="s">
        <v>176</v>
      </c>
      <c r="C35" s="5" t="s">
        <v>178</v>
      </c>
      <c r="D35" s="6" t="s">
        <v>177</v>
      </c>
      <c r="E35" s="7" t="s">
        <v>665</v>
      </c>
      <c r="F35" s="8">
        <v>43921</v>
      </c>
      <c r="G35" s="33">
        <v>52067550</v>
      </c>
      <c r="H35" s="33">
        <v>45350021</v>
      </c>
      <c r="I35" s="33">
        <v>6717529</v>
      </c>
      <c r="J35" s="33">
        <v>0</v>
      </c>
      <c r="K35" s="33">
        <v>0</v>
      </c>
      <c r="L35" s="33">
        <v>7130410</v>
      </c>
      <c r="M35" s="33">
        <v>0</v>
      </c>
      <c r="N35" s="33">
        <v>-188690</v>
      </c>
      <c r="O35" s="33">
        <v>-601571</v>
      </c>
      <c r="P35" s="33">
        <v>0</v>
      </c>
      <c r="Q35" s="33">
        <v>232807</v>
      </c>
      <c r="R35" s="33">
        <v>2089171</v>
      </c>
      <c r="S35" s="33">
        <v>0</v>
      </c>
      <c r="T35" s="33">
        <v>0</v>
      </c>
      <c r="U35" s="33">
        <v>0</v>
      </c>
      <c r="V35" s="33">
        <v>-1885885</v>
      </c>
      <c r="W35" s="33">
        <v>0</v>
      </c>
      <c r="X35" s="33">
        <v>0</v>
      </c>
      <c r="Y35" s="33">
        <v>0</v>
      </c>
      <c r="Z35" s="33">
        <v>-4343820</v>
      </c>
      <c r="AA35" s="33">
        <v>-1741799</v>
      </c>
      <c r="AB35" s="33">
        <v>-2602021</v>
      </c>
      <c r="AC35" s="33">
        <v>0</v>
      </c>
      <c r="AD35" s="33">
        <v>0</v>
      </c>
      <c r="AE35" s="33">
        <v>-2602021</v>
      </c>
      <c r="AF35" s="33">
        <v>-102617</v>
      </c>
      <c r="AG35" s="33">
        <v>-2499404</v>
      </c>
    </row>
    <row r="36" spans="2:33" x14ac:dyDescent="0.3">
      <c r="B36" s="5" t="s">
        <v>179</v>
      </c>
      <c r="C36" s="5" t="s">
        <v>181</v>
      </c>
      <c r="D36" s="6" t="s">
        <v>180</v>
      </c>
      <c r="E36" s="7" t="s">
        <v>659</v>
      </c>
      <c r="F36" s="8"/>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row>
    <row r="37" spans="2:33" x14ac:dyDescent="0.3">
      <c r="B37" s="5" t="s">
        <v>182</v>
      </c>
      <c r="C37" s="5" t="s">
        <v>184</v>
      </c>
      <c r="D37" s="6" t="s">
        <v>183</v>
      </c>
      <c r="E37" s="7" t="s">
        <v>664</v>
      </c>
      <c r="F37" s="8">
        <v>43921</v>
      </c>
      <c r="G37" s="33">
        <v>0</v>
      </c>
      <c r="H37" s="33"/>
      <c r="I37" s="33"/>
      <c r="J37" s="33"/>
      <c r="K37" s="33"/>
      <c r="L37" s="33"/>
      <c r="M37" s="33"/>
      <c r="N37" s="33">
        <v>0</v>
      </c>
      <c r="O37" s="33">
        <v>-300</v>
      </c>
      <c r="P37" s="33">
        <v>0</v>
      </c>
      <c r="Q37" s="33">
        <v>701</v>
      </c>
      <c r="R37" s="33">
        <v>0</v>
      </c>
      <c r="S37" s="33">
        <v>0</v>
      </c>
      <c r="T37" s="33">
        <v>-7572</v>
      </c>
      <c r="U37" s="33">
        <v>0</v>
      </c>
      <c r="V37" s="33">
        <v>5790</v>
      </c>
      <c r="W37" s="33">
        <v>0</v>
      </c>
      <c r="X37" s="33">
        <v>0</v>
      </c>
      <c r="Y37" s="33">
        <v>0</v>
      </c>
      <c r="Z37" s="33">
        <v>-1381</v>
      </c>
      <c r="AA37" s="33">
        <v>0</v>
      </c>
      <c r="AB37" s="33">
        <v>-1381</v>
      </c>
      <c r="AC37" s="33">
        <v>0</v>
      </c>
      <c r="AD37" s="33">
        <v>0</v>
      </c>
      <c r="AE37" s="33">
        <v>-1381</v>
      </c>
      <c r="AF37" s="33"/>
      <c r="AG37" s="33"/>
    </row>
    <row r="38" spans="2:33" x14ac:dyDescent="0.3">
      <c r="B38" s="5" t="s">
        <v>188</v>
      </c>
      <c r="C38" s="5" t="s">
        <v>190</v>
      </c>
      <c r="D38" s="6" t="s">
        <v>189</v>
      </c>
      <c r="E38" s="7" t="s">
        <v>661</v>
      </c>
      <c r="F38" s="8">
        <v>44012</v>
      </c>
      <c r="G38" s="33">
        <v>115251001</v>
      </c>
      <c r="H38" s="33">
        <v>70844408</v>
      </c>
      <c r="I38" s="33">
        <v>44406593</v>
      </c>
      <c r="J38" s="33">
        <v>238958</v>
      </c>
      <c r="K38" s="33">
        <v>33738191</v>
      </c>
      <c r="L38" s="33">
        <v>8972747</v>
      </c>
      <c r="M38" s="33">
        <v>0</v>
      </c>
      <c r="N38" s="33">
        <v>-190900</v>
      </c>
      <c r="O38" s="33">
        <v>1743713</v>
      </c>
      <c r="P38" s="33">
        <v>0</v>
      </c>
      <c r="Q38" s="33">
        <v>154383</v>
      </c>
      <c r="R38" s="33">
        <v>3698185</v>
      </c>
      <c r="S38" s="33">
        <v>0</v>
      </c>
      <c r="T38" s="33">
        <v>-1236291</v>
      </c>
      <c r="U38" s="33">
        <v>36512</v>
      </c>
      <c r="V38" s="33">
        <v>-68274</v>
      </c>
      <c r="W38" s="33">
        <v>0</v>
      </c>
      <c r="X38" s="33">
        <v>0</v>
      </c>
      <c r="Y38" s="33">
        <v>0</v>
      </c>
      <c r="Z38" s="33">
        <v>-3068142</v>
      </c>
      <c r="AA38" s="33">
        <v>3209552</v>
      </c>
      <c r="AB38" s="33">
        <v>-6277694</v>
      </c>
      <c r="AC38" s="33">
        <v>0</v>
      </c>
      <c r="AD38" s="33">
        <v>0</v>
      </c>
      <c r="AE38" s="33">
        <v>-6277694</v>
      </c>
      <c r="AF38" s="33">
        <v>-356</v>
      </c>
      <c r="AG38" s="33">
        <v>-6277338</v>
      </c>
    </row>
    <row r="39" spans="2:33" x14ac:dyDescent="0.3">
      <c r="B39" s="5" t="s">
        <v>191</v>
      </c>
      <c r="C39" s="5" t="s">
        <v>192</v>
      </c>
      <c r="D39" s="6" t="s">
        <v>189</v>
      </c>
      <c r="E39" s="7" t="s">
        <v>661</v>
      </c>
      <c r="F39" s="8">
        <v>44012</v>
      </c>
      <c r="G39" s="33">
        <v>115251001</v>
      </c>
      <c r="H39" s="33">
        <v>70844408</v>
      </c>
      <c r="I39" s="33">
        <v>44406593</v>
      </c>
      <c r="J39" s="33">
        <v>238958</v>
      </c>
      <c r="K39" s="33">
        <v>33738191</v>
      </c>
      <c r="L39" s="33">
        <v>8972747</v>
      </c>
      <c r="M39" s="33">
        <v>0</v>
      </c>
      <c r="N39" s="33">
        <v>-190900</v>
      </c>
      <c r="O39" s="33">
        <v>1743713</v>
      </c>
      <c r="P39" s="33">
        <v>0</v>
      </c>
      <c r="Q39" s="33">
        <v>154383</v>
      </c>
      <c r="R39" s="33">
        <v>3698185</v>
      </c>
      <c r="S39" s="33">
        <v>0</v>
      </c>
      <c r="T39" s="33">
        <v>-1236291</v>
      </c>
      <c r="U39" s="33">
        <v>36512</v>
      </c>
      <c r="V39" s="33">
        <v>-68274</v>
      </c>
      <c r="W39" s="33">
        <v>0</v>
      </c>
      <c r="X39" s="33">
        <v>0</v>
      </c>
      <c r="Y39" s="33">
        <v>0</v>
      </c>
      <c r="Z39" s="33">
        <v>-3068142</v>
      </c>
      <c r="AA39" s="33">
        <v>3209552</v>
      </c>
      <c r="AB39" s="33">
        <v>-6277694</v>
      </c>
      <c r="AC39" s="33">
        <v>0</v>
      </c>
      <c r="AD39" s="33">
        <v>0</v>
      </c>
      <c r="AE39" s="33">
        <v>-6277694</v>
      </c>
      <c r="AF39" s="33">
        <v>-356</v>
      </c>
      <c r="AG39" s="33">
        <v>-6277338</v>
      </c>
    </row>
    <row r="40" spans="2:33" x14ac:dyDescent="0.3">
      <c r="B40" s="5" t="s">
        <v>193</v>
      </c>
      <c r="C40" s="5" t="s">
        <v>195</v>
      </c>
      <c r="D40" s="6" t="s">
        <v>194</v>
      </c>
      <c r="E40" s="7" t="s">
        <v>656</v>
      </c>
      <c r="F40" s="8">
        <v>44012</v>
      </c>
      <c r="G40" s="33">
        <v>256296042</v>
      </c>
      <c r="H40" s="33"/>
      <c r="I40" s="33"/>
      <c r="J40" s="33"/>
      <c r="K40" s="33"/>
      <c r="L40" s="33"/>
      <c r="M40" s="33"/>
      <c r="N40" s="33">
        <v>-6814960.9800000004</v>
      </c>
      <c r="O40" s="33">
        <v>66804946.259999998</v>
      </c>
      <c r="P40" s="33">
        <v>0</v>
      </c>
      <c r="Q40" s="33">
        <v>2269759.5</v>
      </c>
      <c r="R40" s="33">
        <v>17855490.48</v>
      </c>
      <c r="S40" s="33">
        <v>0</v>
      </c>
      <c r="T40" s="33">
        <v>1679310.06</v>
      </c>
      <c r="U40" s="33">
        <v>4150009.68</v>
      </c>
      <c r="V40" s="33">
        <v>0</v>
      </c>
      <c r="W40" s="33">
        <v>0</v>
      </c>
      <c r="X40" s="33">
        <v>0</v>
      </c>
      <c r="Y40" s="33">
        <v>0</v>
      </c>
      <c r="Z40" s="33">
        <v>57048535.020000003</v>
      </c>
      <c r="AA40" s="33">
        <v>17713755.300000001</v>
      </c>
      <c r="AB40" s="33">
        <v>39334779.719999999</v>
      </c>
      <c r="AC40" s="33">
        <v>0</v>
      </c>
      <c r="AD40" s="33">
        <v>0</v>
      </c>
      <c r="AE40" s="33">
        <v>39334779.719999999</v>
      </c>
      <c r="AF40" s="33">
        <v>-3546409.08</v>
      </c>
      <c r="AG40" s="33">
        <v>42881188.799999997</v>
      </c>
    </row>
    <row r="41" spans="2:33" x14ac:dyDescent="0.3">
      <c r="B41" s="5" t="s">
        <v>196</v>
      </c>
      <c r="C41" s="5" t="s">
        <v>198</v>
      </c>
      <c r="D41" s="6" t="s">
        <v>197</v>
      </c>
      <c r="E41" s="7" t="s">
        <v>664</v>
      </c>
      <c r="F41" s="8">
        <v>37621</v>
      </c>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row>
    <row r="42" spans="2:33" x14ac:dyDescent="0.3">
      <c r="B42" s="5" t="s">
        <v>648</v>
      </c>
      <c r="C42" s="5" t="s">
        <v>672</v>
      </c>
      <c r="D42" s="6" t="s">
        <v>680</v>
      </c>
      <c r="E42" s="7" t="s">
        <v>666</v>
      </c>
      <c r="F42" s="8"/>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row>
    <row r="43" spans="2:33" x14ac:dyDescent="0.3">
      <c r="B43" s="5" t="s">
        <v>649</v>
      </c>
      <c r="C43" s="5" t="s">
        <v>673</v>
      </c>
      <c r="D43" s="6" t="s">
        <v>680</v>
      </c>
      <c r="E43" s="7" t="s">
        <v>666</v>
      </c>
      <c r="F43" s="8"/>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row>
    <row r="44" spans="2:33" x14ac:dyDescent="0.3">
      <c r="B44" s="5" t="s">
        <v>199</v>
      </c>
      <c r="C44" s="5" t="s">
        <v>201</v>
      </c>
      <c r="D44" s="6" t="s">
        <v>200</v>
      </c>
      <c r="E44" s="7" t="s">
        <v>666</v>
      </c>
      <c r="F44" s="8">
        <v>39082</v>
      </c>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row>
    <row r="45" spans="2:33" x14ac:dyDescent="0.3">
      <c r="B45" s="5" t="s">
        <v>205</v>
      </c>
      <c r="C45" s="5" t="s">
        <v>207</v>
      </c>
      <c r="D45" s="6" t="s">
        <v>206</v>
      </c>
      <c r="E45" s="7" t="s">
        <v>658</v>
      </c>
      <c r="F45" s="8">
        <v>43921</v>
      </c>
      <c r="G45" s="33">
        <v>52765948</v>
      </c>
      <c r="H45" s="33">
        <v>50844823</v>
      </c>
      <c r="I45" s="33">
        <v>1921125</v>
      </c>
      <c r="J45" s="33">
        <v>443307</v>
      </c>
      <c r="K45" s="33">
        <v>0</v>
      </c>
      <c r="L45" s="33">
        <v>5306382</v>
      </c>
      <c r="M45" s="33">
        <v>333847</v>
      </c>
      <c r="N45" s="33">
        <v>0</v>
      </c>
      <c r="O45" s="33">
        <v>-3275797</v>
      </c>
      <c r="P45" s="33">
        <v>0</v>
      </c>
      <c r="Q45" s="33">
        <v>0</v>
      </c>
      <c r="R45" s="33">
        <v>2313549</v>
      </c>
      <c r="S45" s="33">
        <v>0</v>
      </c>
      <c r="T45" s="33">
        <v>0</v>
      </c>
      <c r="U45" s="33">
        <v>-43765</v>
      </c>
      <c r="V45" s="33">
        <v>-660619</v>
      </c>
      <c r="W45" s="33">
        <v>0</v>
      </c>
      <c r="X45" s="33">
        <v>0</v>
      </c>
      <c r="Y45" s="33">
        <v>0</v>
      </c>
      <c r="Z45" s="33">
        <v>-6293730</v>
      </c>
      <c r="AA45" s="33">
        <v>-2032770</v>
      </c>
      <c r="AB45" s="33">
        <v>-4260960</v>
      </c>
      <c r="AC45" s="33">
        <v>0</v>
      </c>
      <c r="AD45" s="33">
        <v>0</v>
      </c>
      <c r="AE45" s="33">
        <v>-4260960</v>
      </c>
      <c r="AF45" s="33">
        <v>0</v>
      </c>
      <c r="AG45" s="33">
        <v>-4260960</v>
      </c>
    </row>
    <row r="46" spans="2:33" x14ac:dyDescent="0.3">
      <c r="B46" s="5" t="s">
        <v>208</v>
      </c>
      <c r="C46" s="5" t="s">
        <v>17</v>
      </c>
      <c r="D46" s="6" t="s">
        <v>49</v>
      </c>
      <c r="E46" s="7" t="s">
        <v>661</v>
      </c>
      <c r="F46" s="8">
        <v>44012</v>
      </c>
      <c r="G46" s="33">
        <v>318375948</v>
      </c>
      <c r="H46" s="33">
        <v>183809384</v>
      </c>
      <c r="I46" s="33">
        <v>134566564</v>
      </c>
      <c r="J46" s="33">
        <v>3945739</v>
      </c>
      <c r="K46" s="33">
        <v>67816458</v>
      </c>
      <c r="L46" s="33">
        <v>32523522</v>
      </c>
      <c r="M46" s="33">
        <v>45629462</v>
      </c>
      <c r="N46" s="33">
        <v>-1939075</v>
      </c>
      <c r="O46" s="33">
        <v>-9396214</v>
      </c>
      <c r="P46" s="33">
        <v>0</v>
      </c>
      <c r="Q46" s="33">
        <v>344674</v>
      </c>
      <c r="R46" s="33">
        <v>7022584</v>
      </c>
      <c r="S46" s="33">
        <v>0</v>
      </c>
      <c r="T46" s="33">
        <v>-2481628</v>
      </c>
      <c r="U46" s="33">
        <v>10244909</v>
      </c>
      <c r="V46" s="33">
        <v>613210</v>
      </c>
      <c r="W46" s="33">
        <v>0</v>
      </c>
      <c r="X46" s="33">
        <v>0</v>
      </c>
      <c r="Y46" s="33">
        <v>0</v>
      </c>
      <c r="Z46" s="33">
        <v>-7697633</v>
      </c>
      <c r="AA46" s="33">
        <v>-4058397</v>
      </c>
      <c r="AB46" s="33">
        <v>-3639236</v>
      </c>
      <c r="AC46" s="33">
        <v>0</v>
      </c>
      <c r="AD46" s="33">
        <v>0</v>
      </c>
      <c r="AE46" s="33">
        <v>-3639236</v>
      </c>
      <c r="AF46" s="33">
        <v>-382580</v>
      </c>
      <c r="AG46" s="33">
        <v>-3256656</v>
      </c>
    </row>
    <row r="47" spans="2:33" x14ac:dyDescent="0.3">
      <c r="B47" s="5" t="s">
        <v>209</v>
      </c>
      <c r="C47" s="5" t="s">
        <v>211</v>
      </c>
      <c r="D47" s="6" t="s">
        <v>210</v>
      </c>
      <c r="E47" s="7" t="s">
        <v>661</v>
      </c>
      <c r="F47" s="8">
        <v>43921</v>
      </c>
      <c r="G47" s="33">
        <v>6632672</v>
      </c>
      <c r="H47" s="33">
        <v>3770547</v>
      </c>
      <c r="I47" s="33">
        <v>2862125</v>
      </c>
      <c r="J47" s="33">
        <v>1752</v>
      </c>
      <c r="K47" s="33">
        <v>213982</v>
      </c>
      <c r="L47" s="33">
        <v>1877083</v>
      </c>
      <c r="M47" s="33">
        <v>287185</v>
      </c>
      <c r="N47" s="33">
        <v>16615</v>
      </c>
      <c r="O47" s="33">
        <v>502242</v>
      </c>
      <c r="P47" s="33">
        <v>0</v>
      </c>
      <c r="Q47" s="33">
        <v>83</v>
      </c>
      <c r="R47" s="33">
        <v>25015</v>
      </c>
      <c r="S47" s="33">
        <v>0</v>
      </c>
      <c r="T47" s="33">
        <v>0</v>
      </c>
      <c r="U47" s="33">
        <v>93787</v>
      </c>
      <c r="V47" s="33">
        <v>1</v>
      </c>
      <c r="W47" s="33">
        <v>0</v>
      </c>
      <c r="X47" s="33">
        <v>0</v>
      </c>
      <c r="Y47" s="33">
        <v>0</v>
      </c>
      <c r="Z47" s="33">
        <v>571098</v>
      </c>
      <c r="AA47" s="33">
        <v>160177</v>
      </c>
      <c r="AB47" s="33">
        <v>410921</v>
      </c>
      <c r="AC47" s="33">
        <v>0</v>
      </c>
      <c r="AD47" s="33">
        <v>0</v>
      </c>
      <c r="AE47" s="33">
        <v>410921</v>
      </c>
      <c r="AF47" s="33">
        <v>-62127</v>
      </c>
      <c r="AG47" s="33">
        <v>473048</v>
      </c>
    </row>
    <row r="48" spans="2:33" x14ac:dyDescent="0.3">
      <c r="B48" s="5" t="s">
        <v>215</v>
      </c>
      <c r="C48" s="5" t="s">
        <v>217</v>
      </c>
      <c r="D48" s="6" t="s">
        <v>216</v>
      </c>
      <c r="E48" s="7" t="s">
        <v>656</v>
      </c>
      <c r="F48" s="8">
        <v>43921</v>
      </c>
      <c r="G48" s="33">
        <v>4074904</v>
      </c>
      <c r="H48" s="33">
        <v>3373330</v>
      </c>
      <c r="I48" s="33">
        <v>701574</v>
      </c>
      <c r="J48" s="33">
        <v>61389</v>
      </c>
      <c r="K48" s="33">
        <v>0</v>
      </c>
      <c r="L48" s="33">
        <v>557561</v>
      </c>
      <c r="M48" s="33">
        <v>0</v>
      </c>
      <c r="N48" s="33">
        <v>18795</v>
      </c>
      <c r="O48" s="33">
        <v>224197</v>
      </c>
      <c r="P48" s="33">
        <v>0</v>
      </c>
      <c r="Q48" s="33">
        <v>6808</v>
      </c>
      <c r="R48" s="33">
        <v>566</v>
      </c>
      <c r="S48" s="33">
        <v>0</v>
      </c>
      <c r="T48" s="33">
        <v>0</v>
      </c>
      <c r="U48" s="33">
        <v>-53</v>
      </c>
      <c r="V48" s="33">
        <v>61</v>
      </c>
      <c r="W48" s="33">
        <v>0</v>
      </c>
      <c r="X48" s="33">
        <v>0</v>
      </c>
      <c r="Y48" s="33">
        <v>0</v>
      </c>
      <c r="Z48" s="33">
        <v>230447</v>
      </c>
      <c r="AA48" s="33">
        <v>33028</v>
      </c>
      <c r="AB48" s="33">
        <v>197419</v>
      </c>
      <c r="AC48" s="33">
        <v>0</v>
      </c>
      <c r="AD48" s="33">
        <v>0</v>
      </c>
      <c r="AE48" s="33">
        <v>197419</v>
      </c>
      <c r="AF48" s="33">
        <v>16</v>
      </c>
      <c r="AG48" s="33">
        <v>197403</v>
      </c>
    </row>
    <row r="49" spans="2:33" x14ac:dyDescent="0.3">
      <c r="B49" s="5" t="s">
        <v>218</v>
      </c>
      <c r="C49" s="5" t="s">
        <v>220</v>
      </c>
      <c r="D49" s="6" t="s">
        <v>219</v>
      </c>
      <c r="E49" s="7" t="s">
        <v>661</v>
      </c>
      <c r="F49" s="8">
        <v>44012</v>
      </c>
      <c r="G49" s="33">
        <v>195462906</v>
      </c>
      <c r="H49" s="33">
        <v>148568209</v>
      </c>
      <c r="I49" s="33">
        <v>46894697</v>
      </c>
      <c r="J49" s="33">
        <v>453287</v>
      </c>
      <c r="K49" s="33">
        <v>5907467</v>
      </c>
      <c r="L49" s="33">
        <v>24040215</v>
      </c>
      <c r="M49" s="33">
        <v>61500</v>
      </c>
      <c r="N49" s="33">
        <v>-209448</v>
      </c>
      <c r="O49" s="33">
        <v>17129354</v>
      </c>
      <c r="P49" s="33"/>
      <c r="Q49" s="33">
        <v>250599</v>
      </c>
      <c r="R49" s="33">
        <v>5500784</v>
      </c>
      <c r="S49" s="33">
        <v>395779</v>
      </c>
      <c r="T49" s="33">
        <v>3063778</v>
      </c>
      <c r="U49" s="33">
        <v>429165</v>
      </c>
      <c r="V49" s="33">
        <v>-733502</v>
      </c>
      <c r="W49" s="33"/>
      <c r="X49" s="33"/>
      <c r="Y49" s="33"/>
      <c r="Z49" s="33">
        <v>14242831</v>
      </c>
      <c r="AA49" s="33">
        <v>1969671</v>
      </c>
      <c r="AB49" s="33">
        <v>12273160</v>
      </c>
      <c r="AC49" s="33">
        <v>0</v>
      </c>
      <c r="AD49" s="33">
        <v>0</v>
      </c>
      <c r="AE49" s="33">
        <v>12273160</v>
      </c>
      <c r="AF49" s="33">
        <v>1578592</v>
      </c>
      <c r="AG49" s="33">
        <v>10694568</v>
      </c>
    </row>
    <row r="50" spans="2:33" x14ac:dyDescent="0.3">
      <c r="B50" s="5" t="s">
        <v>221</v>
      </c>
      <c r="C50" s="5" t="s">
        <v>223</v>
      </c>
      <c r="D50" s="6" t="s">
        <v>222</v>
      </c>
      <c r="E50" s="7" t="s">
        <v>656</v>
      </c>
      <c r="F50" s="8">
        <v>43921</v>
      </c>
      <c r="G50" s="33">
        <v>477823902</v>
      </c>
      <c r="H50" s="33">
        <v>405464065</v>
      </c>
      <c r="I50" s="33">
        <v>72359837</v>
      </c>
      <c r="J50" s="33">
        <v>662364</v>
      </c>
      <c r="K50" s="33">
        <v>0</v>
      </c>
      <c r="L50" s="33">
        <v>36775077</v>
      </c>
      <c r="M50" s="33">
        <v>1945268</v>
      </c>
      <c r="N50" s="33">
        <v>-1305630</v>
      </c>
      <c r="O50" s="33">
        <v>32996226</v>
      </c>
      <c r="P50" s="33">
        <v>0</v>
      </c>
      <c r="Q50" s="33">
        <v>5252998</v>
      </c>
      <c r="R50" s="33">
        <v>22199368</v>
      </c>
      <c r="S50" s="33">
        <v>0</v>
      </c>
      <c r="T50" s="33">
        <v>337805</v>
      </c>
      <c r="U50" s="33">
        <v>-1732667</v>
      </c>
      <c r="V50" s="33">
        <v>-1792036</v>
      </c>
      <c r="W50" s="33">
        <v>0</v>
      </c>
      <c r="X50" s="33">
        <v>0</v>
      </c>
      <c r="Y50" s="33">
        <v>0</v>
      </c>
      <c r="Z50" s="33">
        <v>12862958</v>
      </c>
      <c r="AA50" s="33">
        <v>3567446</v>
      </c>
      <c r="AB50" s="33">
        <v>9295512</v>
      </c>
      <c r="AC50" s="33">
        <v>0</v>
      </c>
      <c r="AD50" s="33">
        <v>0</v>
      </c>
      <c r="AE50" s="33">
        <v>9295512</v>
      </c>
      <c r="AF50" s="33">
        <v>688320</v>
      </c>
      <c r="AG50" s="33">
        <v>8607192</v>
      </c>
    </row>
    <row r="51" spans="2:33" x14ac:dyDescent="0.3">
      <c r="B51" s="5" t="s">
        <v>224</v>
      </c>
      <c r="C51" s="5" t="s">
        <v>226</v>
      </c>
      <c r="D51" s="6" t="s">
        <v>225</v>
      </c>
      <c r="E51" s="7" t="s">
        <v>662</v>
      </c>
      <c r="F51" s="8">
        <v>43921</v>
      </c>
      <c r="G51" s="33">
        <v>31028749</v>
      </c>
      <c r="H51" s="33">
        <v>19211694</v>
      </c>
      <c r="I51" s="33">
        <v>11817055</v>
      </c>
      <c r="J51" s="33">
        <v>0</v>
      </c>
      <c r="K51" s="33">
        <v>2839040</v>
      </c>
      <c r="L51" s="33">
        <v>3779154</v>
      </c>
      <c r="M51" s="33">
        <v>38931</v>
      </c>
      <c r="N51" s="33">
        <v>-71266</v>
      </c>
      <c r="O51" s="33">
        <v>5088664</v>
      </c>
      <c r="P51" s="33">
        <v>0</v>
      </c>
      <c r="Q51" s="33">
        <v>463343</v>
      </c>
      <c r="R51" s="33">
        <v>226767</v>
      </c>
      <c r="S51" s="33">
        <v>-152339</v>
      </c>
      <c r="T51" s="33">
        <v>946399</v>
      </c>
      <c r="U51" s="33">
        <v>2359690</v>
      </c>
      <c r="V51" s="33">
        <v>-199157</v>
      </c>
      <c r="W51" s="33">
        <v>0</v>
      </c>
      <c r="X51" s="33">
        <v>0</v>
      </c>
      <c r="Y51" s="33">
        <v>0</v>
      </c>
      <c r="Z51" s="33">
        <v>8279833</v>
      </c>
      <c r="AA51" s="33">
        <v>3210290</v>
      </c>
      <c r="AB51" s="33">
        <v>5069543</v>
      </c>
      <c r="AC51" s="33">
        <v>0</v>
      </c>
      <c r="AD51" s="33">
        <v>0</v>
      </c>
      <c r="AE51" s="33">
        <v>5069543</v>
      </c>
      <c r="AF51" s="33">
        <v>2229</v>
      </c>
      <c r="AG51" s="33">
        <v>5067314</v>
      </c>
    </row>
    <row r="52" spans="2:33" x14ac:dyDescent="0.3">
      <c r="B52" s="5" t="s">
        <v>227</v>
      </c>
      <c r="C52" s="5" t="s">
        <v>229</v>
      </c>
      <c r="D52" s="6" t="s">
        <v>228</v>
      </c>
      <c r="E52" s="7" t="s">
        <v>657</v>
      </c>
      <c r="F52" s="8">
        <v>43921</v>
      </c>
      <c r="G52" s="33">
        <v>13344458.4</v>
      </c>
      <c r="H52" s="33">
        <v>7509219.9000000004</v>
      </c>
      <c r="I52" s="33">
        <v>5835238.5</v>
      </c>
      <c r="J52" s="33">
        <v>54163.199999999997</v>
      </c>
      <c r="K52" s="33">
        <v>0</v>
      </c>
      <c r="L52" s="33">
        <v>936007.8</v>
      </c>
      <c r="M52" s="33">
        <v>0</v>
      </c>
      <c r="N52" s="33">
        <v>-41468.699999999997</v>
      </c>
      <c r="O52" s="33">
        <v>4911925.2</v>
      </c>
      <c r="P52" s="33">
        <v>0</v>
      </c>
      <c r="Q52" s="33">
        <v>45700.2</v>
      </c>
      <c r="R52" s="33">
        <v>2146216.7999999998</v>
      </c>
      <c r="S52" s="33">
        <v>0</v>
      </c>
      <c r="T52" s="33">
        <v>-161643.29999999999</v>
      </c>
      <c r="U52" s="33">
        <v>-158258.1</v>
      </c>
      <c r="V52" s="33">
        <v>0</v>
      </c>
      <c r="W52" s="33">
        <v>0</v>
      </c>
      <c r="X52" s="33">
        <v>0</v>
      </c>
      <c r="Y52" s="33">
        <v>0</v>
      </c>
      <c r="Z52" s="33">
        <v>2491507.2000000002</v>
      </c>
      <c r="AA52" s="33">
        <v>-39776.1</v>
      </c>
      <c r="AB52" s="33">
        <v>2531283.2999999998</v>
      </c>
      <c r="AC52" s="33">
        <v>0</v>
      </c>
      <c r="AD52" s="33">
        <v>0</v>
      </c>
      <c r="AE52" s="33">
        <v>2531283.2999999998</v>
      </c>
      <c r="AF52" s="33">
        <v>833605.5</v>
      </c>
      <c r="AG52" s="33">
        <v>1697677.8</v>
      </c>
    </row>
    <row r="53" spans="2:33" x14ac:dyDescent="0.3">
      <c r="B53" s="5" t="s">
        <v>230</v>
      </c>
      <c r="C53" s="5" t="s">
        <v>18</v>
      </c>
      <c r="D53" s="6" t="s">
        <v>50</v>
      </c>
      <c r="E53" s="7" t="s">
        <v>658</v>
      </c>
      <c r="F53" s="8">
        <v>43921</v>
      </c>
      <c r="G53" s="33">
        <v>126185868.90000001</v>
      </c>
      <c r="H53" s="33">
        <v>104987746.5</v>
      </c>
      <c r="I53" s="33">
        <v>21198122.399999999</v>
      </c>
      <c r="J53" s="33">
        <v>0</v>
      </c>
      <c r="K53" s="33">
        <v>6248232.9000000004</v>
      </c>
      <c r="L53" s="33">
        <v>3773651.7</v>
      </c>
      <c r="M53" s="33">
        <v>0</v>
      </c>
      <c r="N53" s="33">
        <v>-66857.7</v>
      </c>
      <c r="O53" s="33">
        <v>11109380.1</v>
      </c>
      <c r="P53" s="33">
        <v>0</v>
      </c>
      <c r="Q53" s="33">
        <v>0</v>
      </c>
      <c r="R53" s="33">
        <v>1623203.4</v>
      </c>
      <c r="S53" s="33">
        <v>0</v>
      </c>
      <c r="T53" s="33">
        <v>460387.2</v>
      </c>
      <c r="U53" s="33">
        <v>-3953913.6</v>
      </c>
      <c r="V53" s="33">
        <v>0</v>
      </c>
      <c r="W53" s="33">
        <v>-5153967</v>
      </c>
      <c r="X53" s="33">
        <v>0</v>
      </c>
      <c r="Y53" s="33">
        <v>0</v>
      </c>
      <c r="Z53" s="33">
        <v>838683.3</v>
      </c>
      <c r="AA53" s="33">
        <v>78705.899999999994</v>
      </c>
      <c r="AB53" s="33">
        <v>759977.4</v>
      </c>
      <c r="AC53" s="33">
        <v>0</v>
      </c>
      <c r="AD53" s="33">
        <v>0</v>
      </c>
      <c r="AE53" s="33">
        <v>759977.4</v>
      </c>
      <c r="AF53" s="33">
        <v>647419.5</v>
      </c>
      <c r="AG53" s="33">
        <v>112557.9</v>
      </c>
    </row>
    <row r="54" spans="2:33" x14ac:dyDescent="0.3">
      <c r="B54" s="5" t="s">
        <v>231</v>
      </c>
      <c r="C54" s="5" t="s">
        <v>19</v>
      </c>
      <c r="D54" s="6" t="s">
        <v>51</v>
      </c>
      <c r="E54" s="7" t="s">
        <v>657</v>
      </c>
      <c r="F54" s="8">
        <v>44012</v>
      </c>
      <c r="G54" s="33"/>
      <c r="H54" s="33"/>
      <c r="I54" s="33"/>
      <c r="J54" s="33">
        <v>187762.8</v>
      </c>
      <c r="K54" s="33">
        <v>0</v>
      </c>
      <c r="L54" s="33">
        <v>1787828.4</v>
      </c>
      <c r="M54" s="33">
        <v>0</v>
      </c>
      <c r="N54" s="33">
        <v>284909.64</v>
      </c>
      <c r="O54" s="33">
        <v>-1315155.96</v>
      </c>
      <c r="P54" s="33">
        <v>0</v>
      </c>
      <c r="Q54" s="33">
        <v>22041.72</v>
      </c>
      <c r="R54" s="33">
        <v>5825544.96</v>
      </c>
      <c r="S54" s="33">
        <v>0</v>
      </c>
      <c r="T54" s="33">
        <v>67126833.719999999</v>
      </c>
      <c r="U54" s="33">
        <v>-605739.12</v>
      </c>
      <c r="V54" s="33">
        <v>0</v>
      </c>
      <c r="W54" s="33">
        <v>0</v>
      </c>
      <c r="X54" s="33">
        <v>0</v>
      </c>
      <c r="Y54" s="33">
        <v>0</v>
      </c>
      <c r="Z54" s="33">
        <v>59402435.399999999</v>
      </c>
      <c r="AA54" s="33">
        <v>9285278.6400000006</v>
      </c>
      <c r="AB54" s="33">
        <v>50117156.759999998</v>
      </c>
      <c r="AC54" s="33">
        <v>656353.43999999994</v>
      </c>
      <c r="AD54" s="33">
        <v>0</v>
      </c>
      <c r="AE54" s="33">
        <v>50773510.200000003</v>
      </c>
      <c r="AF54" s="33">
        <v>0</v>
      </c>
      <c r="AG54" s="33">
        <v>50773510.200000003</v>
      </c>
    </row>
    <row r="55" spans="2:33" x14ac:dyDescent="0.3">
      <c r="B55" s="5" t="s">
        <v>232</v>
      </c>
      <c r="C55" s="5" t="s">
        <v>234</v>
      </c>
      <c r="D55" s="6" t="s">
        <v>233</v>
      </c>
      <c r="E55" s="7" t="s">
        <v>661</v>
      </c>
      <c r="F55" s="8">
        <v>43921</v>
      </c>
      <c r="G55" s="33">
        <v>15166129</v>
      </c>
      <c r="H55" s="33">
        <v>9421641</v>
      </c>
      <c r="I55" s="33">
        <v>5744488</v>
      </c>
      <c r="J55" s="33">
        <v>0</v>
      </c>
      <c r="K55" s="33">
        <v>713247</v>
      </c>
      <c r="L55" s="33">
        <v>4791432</v>
      </c>
      <c r="M55" s="33">
        <v>0</v>
      </c>
      <c r="N55" s="33">
        <v>0</v>
      </c>
      <c r="O55" s="33">
        <v>239809</v>
      </c>
      <c r="P55" s="33">
        <v>0</v>
      </c>
      <c r="Q55" s="33">
        <v>2610</v>
      </c>
      <c r="R55" s="33">
        <v>205363</v>
      </c>
      <c r="S55" s="33">
        <v>0</v>
      </c>
      <c r="T55" s="33">
        <v>0</v>
      </c>
      <c r="U55" s="33">
        <v>-48485</v>
      </c>
      <c r="V55" s="33">
        <v>9821</v>
      </c>
      <c r="W55" s="33">
        <v>0</v>
      </c>
      <c r="X55" s="33">
        <v>0</v>
      </c>
      <c r="Y55" s="33">
        <v>0</v>
      </c>
      <c r="Z55" s="33">
        <v>-1608</v>
      </c>
      <c r="AA55" s="33">
        <v>-65561</v>
      </c>
      <c r="AB55" s="33">
        <v>63953</v>
      </c>
      <c r="AC55" s="33">
        <v>0</v>
      </c>
      <c r="AD55" s="33">
        <v>0</v>
      </c>
      <c r="AE55" s="33">
        <v>63953</v>
      </c>
      <c r="AF55" s="33">
        <v>0</v>
      </c>
      <c r="AG55" s="33">
        <v>63953</v>
      </c>
    </row>
    <row r="56" spans="2:33" x14ac:dyDescent="0.3">
      <c r="B56" s="5" t="s">
        <v>235</v>
      </c>
      <c r="C56" s="5" t="s">
        <v>237</v>
      </c>
      <c r="D56" s="6" t="s">
        <v>236</v>
      </c>
      <c r="E56" s="7" t="s">
        <v>657</v>
      </c>
      <c r="F56" s="8">
        <v>43921</v>
      </c>
      <c r="G56" s="33">
        <v>-343621744</v>
      </c>
      <c r="H56" s="33">
        <v>6382</v>
      </c>
      <c r="I56" s="33">
        <v>-343628126</v>
      </c>
      <c r="J56" s="33">
        <v>805</v>
      </c>
      <c r="K56" s="33">
        <v>0</v>
      </c>
      <c r="L56" s="33">
        <v>119653</v>
      </c>
      <c r="M56" s="33">
        <v>0</v>
      </c>
      <c r="N56" s="33">
        <v>-1356500</v>
      </c>
      <c r="O56" s="33">
        <v>-345103474</v>
      </c>
      <c r="P56" s="33">
        <v>0</v>
      </c>
      <c r="Q56" s="33">
        <v>653234</v>
      </c>
      <c r="R56" s="33">
        <v>3556226</v>
      </c>
      <c r="S56" s="33">
        <v>0</v>
      </c>
      <c r="T56" s="33">
        <v>0</v>
      </c>
      <c r="U56" s="33">
        <v>19689679</v>
      </c>
      <c r="V56" s="33">
        <v>-1247583</v>
      </c>
      <c r="W56" s="33">
        <v>0</v>
      </c>
      <c r="X56" s="33">
        <v>0</v>
      </c>
      <c r="Y56" s="33">
        <v>0</v>
      </c>
      <c r="Z56" s="33">
        <v>-329564370</v>
      </c>
      <c r="AA56" s="33">
        <v>4320812</v>
      </c>
      <c r="AB56" s="33">
        <v>-333885182</v>
      </c>
      <c r="AC56" s="33">
        <v>0</v>
      </c>
      <c r="AD56" s="33">
        <v>0</v>
      </c>
      <c r="AE56" s="33">
        <v>-333885182</v>
      </c>
      <c r="AF56" s="33">
        <v>-3912</v>
      </c>
      <c r="AG56" s="33">
        <v>-333881270</v>
      </c>
    </row>
    <row r="57" spans="2:33" x14ac:dyDescent="0.3">
      <c r="B57" s="5" t="s">
        <v>238</v>
      </c>
      <c r="C57" s="5" t="s">
        <v>20</v>
      </c>
      <c r="D57" s="6" t="s">
        <v>52</v>
      </c>
      <c r="E57" s="7" t="s">
        <v>661</v>
      </c>
      <c r="F57" s="8">
        <v>44012</v>
      </c>
      <c r="G57" s="33">
        <v>76428789</v>
      </c>
      <c r="H57" s="33">
        <v>52099765</v>
      </c>
      <c r="I57" s="33">
        <v>24329024</v>
      </c>
      <c r="J57" s="33">
        <v>330274</v>
      </c>
      <c r="K57" s="33">
        <v>3087852</v>
      </c>
      <c r="L57" s="33">
        <v>14922257</v>
      </c>
      <c r="M57" s="33">
        <v>7</v>
      </c>
      <c r="N57" s="33">
        <v>-209448</v>
      </c>
      <c r="O57" s="33">
        <v>6439734</v>
      </c>
      <c r="P57" s="33"/>
      <c r="Q57" s="33">
        <v>176322</v>
      </c>
      <c r="R57" s="33">
        <v>2622763</v>
      </c>
      <c r="S57" s="33">
        <v>494371</v>
      </c>
      <c r="T57" s="33">
        <v>705656</v>
      </c>
      <c r="U57" s="33">
        <v>-58005</v>
      </c>
      <c r="V57" s="33">
        <v>-440438</v>
      </c>
      <c r="W57" s="33"/>
      <c r="X57" s="33"/>
      <c r="Y57" s="33"/>
      <c r="Z57" s="33">
        <v>3877877</v>
      </c>
      <c r="AA57" s="33">
        <v>221760</v>
      </c>
      <c r="AB57" s="33">
        <v>3656117</v>
      </c>
      <c r="AC57" s="33">
        <v>0</v>
      </c>
      <c r="AD57" s="33">
        <v>0</v>
      </c>
      <c r="AE57" s="33">
        <v>3656117</v>
      </c>
      <c r="AF57" s="33">
        <v>929798</v>
      </c>
      <c r="AG57" s="33">
        <v>2726319</v>
      </c>
    </row>
    <row r="58" spans="2:33" x14ac:dyDescent="0.3">
      <c r="B58" s="5" t="s">
        <v>239</v>
      </c>
      <c r="C58" s="5" t="s">
        <v>241</v>
      </c>
      <c r="D58" s="6" t="s">
        <v>240</v>
      </c>
      <c r="E58" s="7" t="s">
        <v>659</v>
      </c>
      <c r="F58" s="8">
        <v>43921</v>
      </c>
      <c r="G58" s="33">
        <v>4587743</v>
      </c>
      <c r="H58" s="33">
        <v>3205782</v>
      </c>
      <c r="I58" s="33">
        <v>1381961</v>
      </c>
      <c r="J58" s="33">
        <v>65</v>
      </c>
      <c r="K58" s="33">
        <v>0</v>
      </c>
      <c r="L58" s="33">
        <v>362383</v>
      </c>
      <c r="M58" s="33">
        <v>50873</v>
      </c>
      <c r="N58" s="33">
        <v>0</v>
      </c>
      <c r="O58" s="33">
        <v>968770</v>
      </c>
      <c r="P58" s="33">
        <v>0</v>
      </c>
      <c r="Q58" s="33">
        <v>19126</v>
      </c>
      <c r="R58" s="33">
        <v>25438</v>
      </c>
      <c r="S58" s="33">
        <v>0</v>
      </c>
      <c r="T58" s="33">
        <v>0</v>
      </c>
      <c r="U58" s="33">
        <v>-385702</v>
      </c>
      <c r="V58" s="33">
        <v>0</v>
      </c>
      <c r="W58" s="33">
        <v>0</v>
      </c>
      <c r="X58" s="33">
        <v>0</v>
      </c>
      <c r="Y58" s="33">
        <v>0</v>
      </c>
      <c r="Z58" s="33">
        <v>576756</v>
      </c>
      <c r="AA58" s="33">
        <v>0</v>
      </c>
      <c r="AB58" s="33">
        <v>576756</v>
      </c>
      <c r="AC58" s="33">
        <v>0</v>
      </c>
      <c r="AD58" s="33">
        <v>0</v>
      </c>
      <c r="AE58" s="33">
        <v>576756</v>
      </c>
      <c r="AF58" s="33">
        <v>0</v>
      </c>
      <c r="AG58" s="33">
        <v>576756</v>
      </c>
    </row>
    <row r="59" spans="2:33" x14ac:dyDescent="0.3">
      <c r="B59" s="5" t="s">
        <v>248</v>
      </c>
      <c r="C59" s="5" t="s">
        <v>250</v>
      </c>
      <c r="D59" s="6" t="s">
        <v>249</v>
      </c>
      <c r="E59" s="7" t="s">
        <v>656</v>
      </c>
      <c r="F59" s="8">
        <v>43921</v>
      </c>
      <c r="G59" s="33">
        <v>4720712</v>
      </c>
      <c r="H59" s="33">
        <v>2119397</v>
      </c>
      <c r="I59" s="33">
        <v>2601315</v>
      </c>
      <c r="J59" s="33">
        <v>0</v>
      </c>
      <c r="K59" s="33">
        <v>0</v>
      </c>
      <c r="L59" s="33">
        <v>570472</v>
      </c>
      <c r="M59" s="33">
        <v>0</v>
      </c>
      <c r="N59" s="33">
        <v>-284168</v>
      </c>
      <c r="O59" s="33">
        <v>1746675</v>
      </c>
      <c r="P59" s="33">
        <v>0</v>
      </c>
      <c r="Q59" s="33">
        <v>0</v>
      </c>
      <c r="R59" s="33">
        <v>418230</v>
      </c>
      <c r="S59" s="33">
        <v>0</v>
      </c>
      <c r="T59" s="33">
        <v>0</v>
      </c>
      <c r="U59" s="33">
        <v>0</v>
      </c>
      <c r="V59" s="33">
        <v>463572</v>
      </c>
      <c r="W59" s="33">
        <v>0</v>
      </c>
      <c r="X59" s="33">
        <v>0</v>
      </c>
      <c r="Y59" s="33">
        <v>0</v>
      </c>
      <c r="Z59" s="33">
        <v>1792017</v>
      </c>
      <c r="AA59" s="33">
        <v>186042</v>
      </c>
      <c r="AB59" s="33">
        <v>1605975</v>
      </c>
      <c r="AC59" s="33">
        <v>0</v>
      </c>
      <c r="AD59" s="33">
        <v>0</v>
      </c>
      <c r="AE59" s="33">
        <v>1605975</v>
      </c>
      <c r="AF59" s="33">
        <v>-12</v>
      </c>
      <c r="AG59" s="33">
        <v>1605987</v>
      </c>
    </row>
    <row r="60" spans="2:33" x14ac:dyDescent="0.3">
      <c r="B60" s="5" t="s">
        <v>251</v>
      </c>
      <c r="C60" s="5" t="s">
        <v>253</v>
      </c>
      <c r="D60" s="6" t="s">
        <v>252</v>
      </c>
      <c r="E60" s="7" t="s">
        <v>661</v>
      </c>
      <c r="F60" s="8">
        <v>43921</v>
      </c>
      <c r="G60" s="33">
        <v>36161194</v>
      </c>
      <c r="H60" s="33">
        <v>32703205</v>
      </c>
      <c r="I60" s="33">
        <v>3457989</v>
      </c>
      <c r="J60" s="33">
        <v>0</v>
      </c>
      <c r="K60" s="33">
        <v>818426</v>
      </c>
      <c r="L60" s="33">
        <v>4408562</v>
      </c>
      <c r="M60" s="33">
        <v>995397</v>
      </c>
      <c r="N60" s="33">
        <v>22909</v>
      </c>
      <c r="O60" s="33">
        <v>-2741487</v>
      </c>
      <c r="P60" s="33">
        <v>0</v>
      </c>
      <c r="Q60" s="33">
        <v>2039</v>
      </c>
      <c r="R60" s="33">
        <v>350242</v>
      </c>
      <c r="S60" s="33">
        <v>0</v>
      </c>
      <c r="T60" s="33">
        <v>0</v>
      </c>
      <c r="U60" s="33">
        <v>802069</v>
      </c>
      <c r="V60" s="33">
        <v>0</v>
      </c>
      <c r="W60" s="33">
        <v>0</v>
      </c>
      <c r="X60" s="33">
        <v>0</v>
      </c>
      <c r="Y60" s="33">
        <v>0</v>
      </c>
      <c r="Z60" s="33">
        <v>-2287621</v>
      </c>
      <c r="AA60" s="33">
        <v>1188474</v>
      </c>
      <c r="AB60" s="33">
        <v>-3476095</v>
      </c>
      <c r="AC60" s="33">
        <v>0</v>
      </c>
      <c r="AD60" s="33">
        <v>0</v>
      </c>
      <c r="AE60" s="33">
        <v>-3476095</v>
      </c>
      <c r="AF60" s="33">
        <v>-1977</v>
      </c>
      <c r="AG60" s="33">
        <v>-3474118</v>
      </c>
    </row>
    <row r="61" spans="2:33" x14ac:dyDescent="0.3">
      <c r="B61" s="5" t="s">
        <v>254</v>
      </c>
      <c r="C61" s="5" t="s">
        <v>256</v>
      </c>
      <c r="D61" s="6" t="s">
        <v>255</v>
      </c>
      <c r="E61" s="7" t="s">
        <v>661</v>
      </c>
      <c r="F61" s="8">
        <v>44012</v>
      </c>
      <c r="G61" s="33">
        <v>304681304</v>
      </c>
      <c r="H61" s="33">
        <v>193299958</v>
      </c>
      <c r="I61" s="33">
        <v>111381346</v>
      </c>
      <c r="J61" s="33">
        <v>1331497</v>
      </c>
      <c r="K61" s="33">
        <v>30858091</v>
      </c>
      <c r="L61" s="33">
        <v>65480661</v>
      </c>
      <c r="M61" s="33">
        <v>6585800</v>
      </c>
      <c r="N61" s="33">
        <v>63</v>
      </c>
      <c r="O61" s="33">
        <v>9788354</v>
      </c>
      <c r="P61" s="33">
        <v>0</v>
      </c>
      <c r="Q61" s="33">
        <v>6525692</v>
      </c>
      <c r="R61" s="33">
        <v>11099166</v>
      </c>
      <c r="S61" s="33">
        <v>0</v>
      </c>
      <c r="T61" s="33">
        <v>239246</v>
      </c>
      <c r="U61" s="33">
        <v>-1217055</v>
      </c>
      <c r="V61" s="33">
        <v>-2348549</v>
      </c>
      <c r="W61" s="33">
        <v>0</v>
      </c>
      <c r="X61" s="33">
        <v>0</v>
      </c>
      <c r="Y61" s="33">
        <v>0</v>
      </c>
      <c r="Z61" s="33">
        <v>1888522</v>
      </c>
      <c r="AA61" s="33">
        <v>1804859</v>
      </c>
      <c r="AB61" s="33">
        <v>83663</v>
      </c>
      <c r="AC61" s="33">
        <v>0</v>
      </c>
      <c r="AD61" s="33">
        <v>0</v>
      </c>
      <c r="AE61" s="33">
        <v>83663</v>
      </c>
      <c r="AF61" s="33"/>
      <c r="AG61" s="33"/>
    </row>
    <row r="62" spans="2:33" x14ac:dyDescent="0.3">
      <c r="B62" s="5" t="s">
        <v>257</v>
      </c>
      <c r="C62" s="5" t="s">
        <v>258</v>
      </c>
      <c r="D62" s="6" t="s">
        <v>255</v>
      </c>
      <c r="E62" s="7" t="s">
        <v>661</v>
      </c>
      <c r="F62" s="8">
        <v>44012</v>
      </c>
      <c r="G62" s="33">
        <v>304681304</v>
      </c>
      <c r="H62" s="33">
        <v>193299958</v>
      </c>
      <c r="I62" s="33">
        <v>111381346</v>
      </c>
      <c r="J62" s="33">
        <v>1331497</v>
      </c>
      <c r="K62" s="33">
        <v>30858091</v>
      </c>
      <c r="L62" s="33">
        <v>65480661</v>
      </c>
      <c r="M62" s="33">
        <v>6585800</v>
      </c>
      <c r="N62" s="33">
        <v>63</v>
      </c>
      <c r="O62" s="33">
        <v>9788354</v>
      </c>
      <c r="P62" s="33">
        <v>0</v>
      </c>
      <c r="Q62" s="33">
        <v>6525692</v>
      </c>
      <c r="R62" s="33">
        <v>11099166</v>
      </c>
      <c r="S62" s="33">
        <v>0</v>
      </c>
      <c r="T62" s="33">
        <v>239246</v>
      </c>
      <c r="U62" s="33">
        <v>-1217055</v>
      </c>
      <c r="V62" s="33">
        <v>-2348549</v>
      </c>
      <c r="W62" s="33">
        <v>0</v>
      </c>
      <c r="X62" s="33">
        <v>0</v>
      </c>
      <c r="Y62" s="33">
        <v>0</v>
      </c>
      <c r="Z62" s="33">
        <v>1888522</v>
      </c>
      <c r="AA62" s="33">
        <v>1804859</v>
      </c>
      <c r="AB62" s="33">
        <v>83663</v>
      </c>
      <c r="AC62" s="33">
        <v>0</v>
      </c>
      <c r="AD62" s="33">
        <v>0</v>
      </c>
      <c r="AE62" s="33">
        <v>83663</v>
      </c>
      <c r="AF62" s="33"/>
      <c r="AG62" s="33"/>
    </row>
    <row r="63" spans="2:33" x14ac:dyDescent="0.3">
      <c r="B63" s="5" t="s">
        <v>259</v>
      </c>
      <c r="C63" s="5" t="s">
        <v>261</v>
      </c>
      <c r="D63" s="6" t="s">
        <v>260</v>
      </c>
      <c r="E63" s="7" t="s">
        <v>656</v>
      </c>
      <c r="F63" s="8">
        <v>44012</v>
      </c>
      <c r="G63" s="33">
        <v>16634147</v>
      </c>
      <c r="H63" s="33">
        <v>15753226</v>
      </c>
      <c r="I63" s="33">
        <v>880921</v>
      </c>
      <c r="J63" s="33">
        <v>0</v>
      </c>
      <c r="K63" s="33">
        <v>-6185752</v>
      </c>
      <c r="L63" s="33">
        <v>1918845</v>
      </c>
      <c r="M63" s="33">
        <v>0</v>
      </c>
      <c r="N63" s="33">
        <v>586953</v>
      </c>
      <c r="O63" s="33">
        <v>5734781</v>
      </c>
      <c r="P63" s="33">
        <v>0</v>
      </c>
      <c r="Q63" s="33">
        <v>13555</v>
      </c>
      <c r="R63" s="33">
        <v>757718</v>
      </c>
      <c r="S63" s="33">
        <v>0</v>
      </c>
      <c r="T63" s="33">
        <v>0</v>
      </c>
      <c r="U63" s="33">
        <v>0</v>
      </c>
      <c r="V63" s="33">
        <v>-286365</v>
      </c>
      <c r="W63" s="33">
        <v>0</v>
      </c>
      <c r="X63" s="33">
        <v>0</v>
      </c>
      <c r="Y63" s="33">
        <v>0</v>
      </c>
      <c r="Z63" s="33">
        <v>4704253</v>
      </c>
      <c r="AA63" s="33">
        <v>1270149</v>
      </c>
      <c r="AB63" s="33">
        <v>3434104</v>
      </c>
      <c r="AC63" s="33">
        <v>0</v>
      </c>
      <c r="AD63" s="33">
        <v>0</v>
      </c>
      <c r="AE63" s="33">
        <v>3434104</v>
      </c>
      <c r="AF63" s="33">
        <v>0</v>
      </c>
      <c r="AG63" s="33">
        <v>3434104</v>
      </c>
    </row>
    <row r="64" spans="2:33" x14ac:dyDescent="0.3">
      <c r="B64" s="5" t="s">
        <v>262</v>
      </c>
      <c r="C64" s="5" t="s">
        <v>263</v>
      </c>
      <c r="D64" s="6" t="s">
        <v>260</v>
      </c>
      <c r="E64" s="7" t="s">
        <v>656</v>
      </c>
      <c r="F64" s="8">
        <v>44012</v>
      </c>
      <c r="G64" s="33">
        <v>16634147</v>
      </c>
      <c r="H64" s="33">
        <v>15753226</v>
      </c>
      <c r="I64" s="33">
        <v>880921</v>
      </c>
      <c r="J64" s="33">
        <v>0</v>
      </c>
      <c r="K64" s="33">
        <v>-6185752</v>
      </c>
      <c r="L64" s="33">
        <v>1918845</v>
      </c>
      <c r="M64" s="33">
        <v>0</v>
      </c>
      <c r="N64" s="33">
        <v>586953</v>
      </c>
      <c r="O64" s="33">
        <v>5734781</v>
      </c>
      <c r="P64" s="33">
        <v>0</v>
      </c>
      <c r="Q64" s="33">
        <v>13555</v>
      </c>
      <c r="R64" s="33">
        <v>757718</v>
      </c>
      <c r="S64" s="33">
        <v>0</v>
      </c>
      <c r="T64" s="33">
        <v>0</v>
      </c>
      <c r="U64" s="33">
        <v>0</v>
      </c>
      <c r="V64" s="33">
        <v>-286365</v>
      </c>
      <c r="W64" s="33">
        <v>0</v>
      </c>
      <c r="X64" s="33">
        <v>0</v>
      </c>
      <c r="Y64" s="33">
        <v>0</v>
      </c>
      <c r="Z64" s="33">
        <v>4704253</v>
      </c>
      <c r="AA64" s="33">
        <v>1270149</v>
      </c>
      <c r="AB64" s="33">
        <v>3434104</v>
      </c>
      <c r="AC64" s="33">
        <v>0</v>
      </c>
      <c r="AD64" s="33">
        <v>0</v>
      </c>
      <c r="AE64" s="33">
        <v>3434104</v>
      </c>
      <c r="AF64" s="33">
        <v>0</v>
      </c>
      <c r="AG64" s="33">
        <v>3434104</v>
      </c>
    </row>
    <row r="65" spans="2:33" x14ac:dyDescent="0.3">
      <c r="B65" s="5" t="s">
        <v>264</v>
      </c>
      <c r="C65" s="5" t="s">
        <v>266</v>
      </c>
      <c r="D65" s="6" t="s">
        <v>265</v>
      </c>
      <c r="E65" s="7" t="s">
        <v>660</v>
      </c>
      <c r="F65" s="8">
        <v>44012</v>
      </c>
      <c r="G65" s="33">
        <v>26270073</v>
      </c>
      <c r="H65" s="33">
        <v>23799696</v>
      </c>
      <c r="I65" s="33">
        <v>2470377</v>
      </c>
      <c r="J65" s="33">
        <v>0</v>
      </c>
      <c r="K65" s="33">
        <v>0</v>
      </c>
      <c r="L65" s="33">
        <v>3382628</v>
      </c>
      <c r="M65" s="33">
        <v>0</v>
      </c>
      <c r="N65" s="33">
        <v>-5218</v>
      </c>
      <c r="O65" s="33">
        <v>-917469</v>
      </c>
      <c r="P65" s="33">
        <v>0</v>
      </c>
      <c r="Q65" s="33">
        <v>250067</v>
      </c>
      <c r="R65" s="33">
        <v>663289</v>
      </c>
      <c r="S65" s="33">
        <v>0</v>
      </c>
      <c r="T65" s="33">
        <v>-299709</v>
      </c>
      <c r="U65" s="33">
        <v>0</v>
      </c>
      <c r="V65" s="33">
        <v>272382</v>
      </c>
      <c r="W65" s="33">
        <v>0</v>
      </c>
      <c r="X65" s="33">
        <v>0</v>
      </c>
      <c r="Y65" s="33">
        <v>0</v>
      </c>
      <c r="Z65" s="33">
        <v>-1358018</v>
      </c>
      <c r="AA65" s="33">
        <v>-429316</v>
      </c>
      <c r="AB65" s="33">
        <v>-928702</v>
      </c>
      <c r="AC65" s="33">
        <v>0</v>
      </c>
      <c r="AD65" s="33">
        <v>0</v>
      </c>
      <c r="AE65" s="33">
        <v>-928702</v>
      </c>
      <c r="AF65" s="33">
        <v>-85539</v>
      </c>
      <c r="AG65" s="33">
        <v>-843163</v>
      </c>
    </row>
    <row r="66" spans="2:33" x14ac:dyDescent="0.3">
      <c r="B66" s="5" t="s">
        <v>267</v>
      </c>
      <c r="C66" s="5" t="s">
        <v>269</v>
      </c>
      <c r="D66" s="6" t="s">
        <v>268</v>
      </c>
      <c r="E66" s="7" t="s">
        <v>656</v>
      </c>
      <c r="F66" s="8">
        <v>43921</v>
      </c>
      <c r="G66" s="33">
        <v>10536155</v>
      </c>
      <c r="H66" s="33">
        <v>6854568</v>
      </c>
      <c r="I66" s="33">
        <v>3681587</v>
      </c>
      <c r="J66" s="33">
        <v>5171</v>
      </c>
      <c r="K66" s="33">
        <v>0</v>
      </c>
      <c r="L66" s="33">
        <v>1494857</v>
      </c>
      <c r="M66" s="33">
        <v>0</v>
      </c>
      <c r="N66" s="33">
        <v>-10725</v>
      </c>
      <c r="O66" s="33">
        <v>2181176</v>
      </c>
      <c r="P66" s="33"/>
      <c r="Q66" s="33">
        <v>42332</v>
      </c>
      <c r="R66" s="33">
        <v>93756</v>
      </c>
      <c r="S66" s="33">
        <v>26886</v>
      </c>
      <c r="T66" s="33"/>
      <c r="U66" s="33">
        <v>391</v>
      </c>
      <c r="V66" s="33">
        <v>7769</v>
      </c>
      <c r="W66" s="33"/>
      <c r="X66" s="33"/>
      <c r="Y66" s="33"/>
      <c r="Z66" s="33">
        <v>2111026</v>
      </c>
      <c r="AA66" s="33">
        <v>510543</v>
      </c>
      <c r="AB66" s="33">
        <v>1600483</v>
      </c>
      <c r="AC66" s="33">
        <v>0</v>
      </c>
      <c r="AD66" s="33">
        <v>0</v>
      </c>
      <c r="AE66" s="33">
        <v>1600483</v>
      </c>
      <c r="AF66" s="33">
        <v>-13891</v>
      </c>
      <c r="AG66" s="33">
        <v>1614374</v>
      </c>
    </row>
    <row r="67" spans="2:33" x14ac:dyDescent="0.3">
      <c r="B67" s="5" t="s">
        <v>270</v>
      </c>
      <c r="C67" s="5" t="s">
        <v>272</v>
      </c>
      <c r="D67" s="6" t="s">
        <v>271</v>
      </c>
      <c r="E67" s="7" t="s">
        <v>656</v>
      </c>
      <c r="F67" s="8">
        <v>44012</v>
      </c>
      <c r="G67" s="33">
        <v>40274334</v>
      </c>
      <c r="H67" s="33">
        <v>11240490</v>
      </c>
      <c r="I67" s="33">
        <v>29033844</v>
      </c>
      <c r="J67" s="33">
        <v>0</v>
      </c>
      <c r="K67" s="33">
        <v>0</v>
      </c>
      <c r="L67" s="33">
        <v>44691</v>
      </c>
      <c r="M67" s="33">
        <v>3219819</v>
      </c>
      <c r="N67" s="33">
        <v>-581</v>
      </c>
      <c r="O67" s="33">
        <v>25768753</v>
      </c>
      <c r="P67" s="33">
        <v>0</v>
      </c>
      <c r="Q67" s="33">
        <v>7543</v>
      </c>
      <c r="R67" s="33">
        <v>8203</v>
      </c>
      <c r="S67" s="33">
        <v>0</v>
      </c>
      <c r="T67" s="33">
        <v>0</v>
      </c>
      <c r="U67" s="33">
        <v>-88563</v>
      </c>
      <c r="V67" s="33">
        <v>14829</v>
      </c>
      <c r="W67" s="33">
        <v>0</v>
      </c>
      <c r="X67" s="33">
        <v>0</v>
      </c>
      <c r="Y67" s="33">
        <v>0</v>
      </c>
      <c r="Z67" s="33">
        <v>25694359</v>
      </c>
      <c r="AA67" s="33">
        <v>6918428</v>
      </c>
      <c r="AB67" s="33">
        <v>18775931</v>
      </c>
      <c r="AC67" s="33">
        <v>0</v>
      </c>
      <c r="AD67" s="33">
        <v>0</v>
      </c>
      <c r="AE67" s="33">
        <v>18775931</v>
      </c>
      <c r="AF67" s="33">
        <v>0</v>
      </c>
      <c r="AG67" s="33">
        <v>18775931</v>
      </c>
    </row>
    <row r="68" spans="2:33" x14ac:dyDescent="0.3">
      <c r="B68" s="5" t="s">
        <v>273</v>
      </c>
      <c r="C68" s="5" t="s">
        <v>275</v>
      </c>
      <c r="D68" s="6" t="s">
        <v>274</v>
      </c>
      <c r="E68" s="7" t="s">
        <v>667</v>
      </c>
      <c r="F68" s="8">
        <v>44012</v>
      </c>
      <c r="G68" s="33">
        <v>457638942</v>
      </c>
      <c r="H68" s="33"/>
      <c r="I68" s="33"/>
      <c r="J68" s="33"/>
      <c r="K68" s="33"/>
      <c r="L68" s="33"/>
      <c r="M68" s="33"/>
      <c r="N68" s="33">
        <v>14560646</v>
      </c>
      <c r="O68" s="33">
        <v>46034334</v>
      </c>
      <c r="P68" s="33">
        <v>0</v>
      </c>
      <c r="Q68" s="33">
        <v>3554087</v>
      </c>
      <c r="R68" s="33">
        <v>26018812</v>
      </c>
      <c r="S68" s="33">
        <v>0</v>
      </c>
      <c r="T68" s="33">
        <v>0</v>
      </c>
      <c r="U68" s="33">
        <v>-24416</v>
      </c>
      <c r="V68" s="33">
        <v>-3890407</v>
      </c>
      <c r="W68" s="33">
        <v>0</v>
      </c>
      <c r="X68" s="33">
        <v>0</v>
      </c>
      <c r="Y68" s="33">
        <v>0</v>
      </c>
      <c r="Z68" s="33">
        <v>19654786</v>
      </c>
      <c r="AA68" s="33">
        <v>-2864235</v>
      </c>
      <c r="AB68" s="33">
        <v>22519021</v>
      </c>
      <c r="AC68" s="33">
        <v>0</v>
      </c>
      <c r="AD68" s="33">
        <v>0</v>
      </c>
      <c r="AE68" s="33">
        <v>22519021</v>
      </c>
      <c r="AF68" s="33"/>
      <c r="AG68" s="33"/>
    </row>
    <row r="69" spans="2:33" x14ac:dyDescent="0.3">
      <c r="B69" s="5" t="s">
        <v>276</v>
      </c>
      <c r="C69" s="5" t="s">
        <v>278</v>
      </c>
      <c r="D69" s="6" t="s">
        <v>277</v>
      </c>
      <c r="E69" s="7" t="s">
        <v>658</v>
      </c>
      <c r="F69" s="8">
        <v>43921</v>
      </c>
      <c r="G69" s="33">
        <v>66419316.600000001</v>
      </c>
      <c r="H69" s="33">
        <v>67710770.400000006</v>
      </c>
      <c r="I69" s="33">
        <v>-1291453.8</v>
      </c>
      <c r="J69" s="33">
        <v>333442.2</v>
      </c>
      <c r="K69" s="33">
        <v>1490334.3</v>
      </c>
      <c r="L69" s="33">
        <v>6093360</v>
      </c>
      <c r="M69" s="33">
        <v>879305.7</v>
      </c>
      <c r="N69" s="33">
        <v>0</v>
      </c>
      <c r="O69" s="33">
        <v>-9421011.5999999996</v>
      </c>
      <c r="P69" s="33">
        <v>0</v>
      </c>
      <c r="Q69" s="33">
        <v>1387085.7</v>
      </c>
      <c r="R69" s="33">
        <v>2574444.6</v>
      </c>
      <c r="S69" s="33">
        <v>0</v>
      </c>
      <c r="T69" s="33">
        <v>1078186.2</v>
      </c>
      <c r="U69" s="33">
        <v>-3498604.2</v>
      </c>
      <c r="V69" s="33">
        <v>0</v>
      </c>
      <c r="W69" s="33">
        <v>0</v>
      </c>
      <c r="X69" s="33">
        <v>0</v>
      </c>
      <c r="Y69" s="33">
        <v>0</v>
      </c>
      <c r="Z69" s="33">
        <v>-13028788.5</v>
      </c>
      <c r="AA69" s="33">
        <v>-4949162.4000000004</v>
      </c>
      <c r="AB69" s="33">
        <v>-8079626.0999999996</v>
      </c>
      <c r="AC69" s="33">
        <v>0</v>
      </c>
      <c r="AD69" s="33">
        <v>0</v>
      </c>
      <c r="AE69" s="33">
        <v>-8079626.0999999996</v>
      </c>
      <c r="AF69" s="33">
        <v>-2885883</v>
      </c>
      <c r="AG69" s="33">
        <v>-5193743.0999999996</v>
      </c>
    </row>
    <row r="70" spans="2:33" x14ac:dyDescent="0.3">
      <c r="B70" s="5" t="s">
        <v>279</v>
      </c>
      <c r="C70" s="5" t="s">
        <v>281</v>
      </c>
      <c r="D70" s="6" t="s">
        <v>280</v>
      </c>
      <c r="E70" s="7" t="s">
        <v>658</v>
      </c>
      <c r="F70" s="8">
        <v>43921</v>
      </c>
      <c r="G70" s="33">
        <v>314668727.10000002</v>
      </c>
      <c r="H70" s="33">
        <v>358304801.39999998</v>
      </c>
      <c r="I70" s="33">
        <v>-43636074.299999997</v>
      </c>
      <c r="J70" s="33">
        <v>712584.6</v>
      </c>
      <c r="K70" s="33">
        <v>9843315.3000000007</v>
      </c>
      <c r="L70" s="33">
        <v>4382987.7</v>
      </c>
      <c r="M70" s="33">
        <v>4477773.3</v>
      </c>
      <c r="N70" s="33">
        <v>0</v>
      </c>
      <c r="O70" s="33">
        <v>-61627566</v>
      </c>
      <c r="P70" s="33">
        <v>0</v>
      </c>
      <c r="Q70" s="33">
        <v>30466.799999999999</v>
      </c>
      <c r="R70" s="33">
        <v>624569.4</v>
      </c>
      <c r="S70" s="33">
        <v>0</v>
      </c>
      <c r="T70" s="33">
        <v>0</v>
      </c>
      <c r="U70" s="33">
        <v>3185473.2</v>
      </c>
      <c r="V70" s="33">
        <v>0</v>
      </c>
      <c r="W70" s="33">
        <v>0</v>
      </c>
      <c r="X70" s="33">
        <v>0</v>
      </c>
      <c r="Y70" s="33">
        <v>0</v>
      </c>
      <c r="Z70" s="33">
        <v>-59036195.399999999</v>
      </c>
      <c r="AA70" s="33">
        <v>-15505062.300000001</v>
      </c>
      <c r="AB70" s="33">
        <v>-43531133.100000001</v>
      </c>
      <c r="AC70" s="33">
        <v>0</v>
      </c>
      <c r="AD70" s="33">
        <v>0</v>
      </c>
      <c r="AE70" s="33">
        <v>-43531133.100000001</v>
      </c>
      <c r="AF70" s="33">
        <v>-136254.29999999999</v>
      </c>
      <c r="AG70" s="33">
        <v>-43394878.799999997</v>
      </c>
    </row>
    <row r="71" spans="2:33" x14ac:dyDescent="0.3">
      <c r="B71" s="5" t="s">
        <v>282</v>
      </c>
      <c r="C71" s="5" t="s">
        <v>284</v>
      </c>
      <c r="D71" s="6" t="s">
        <v>283</v>
      </c>
      <c r="E71" s="7" t="s">
        <v>664</v>
      </c>
      <c r="F71" s="8">
        <v>42735</v>
      </c>
      <c r="G71" s="33">
        <v>133025</v>
      </c>
      <c r="H71" s="33">
        <v>54104</v>
      </c>
      <c r="I71" s="33">
        <v>78921</v>
      </c>
      <c r="J71" s="33">
        <v>0</v>
      </c>
      <c r="K71" s="33">
        <v>1368</v>
      </c>
      <c r="L71" s="33">
        <v>9178</v>
      </c>
      <c r="M71" s="33">
        <v>0</v>
      </c>
      <c r="N71" s="33">
        <v>273064</v>
      </c>
      <c r="O71" s="33">
        <v>341439</v>
      </c>
      <c r="P71" s="33">
        <v>0</v>
      </c>
      <c r="Q71" s="33">
        <v>0</v>
      </c>
      <c r="R71" s="33">
        <v>59376</v>
      </c>
      <c r="S71" s="33"/>
      <c r="T71" s="33">
        <v>0</v>
      </c>
      <c r="U71" s="33">
        <v>-3759</v>
      </c>
      <c r="V71" s="33">
        <v>-14421</v>
      </c>
      <c r="W71" s="33">
        <v>0</v>
      </c>
      <c r="X71" s="33"/>
      <c r="Y71" s="33">
        <v>0</v>
      </c>
      <c r="Z71" s="33">
        <v>263883</v>
      </c>
      <c r="AA71" s="33">
        <v>2859</v>
      </c>
      <c r="AB71" s="33">
        <v>261024</v>
      </c>
      <c r="AC71" s="33">
        <v>0</v>
      </c>
      <c r="AD71" s="33">
        <v>0</v>
      </c>
      <c r="AE71" s="33">
        <v>261024</v>
      </c>
      <c r="AF71" s="33">
        <v>-51</v>
      </c>
      <c r="AG71" s="33">
        <v>261075</v>
      </c>
    </row>
    <row r="72" spans="2:33" x14ac:dyDescent="0.3">
      <c r="B72" s="5" t="s">
        <v>285</v>
      </c>
      <c r="C72" s="5" t="s">
        <v>287</v>
      </c>
      <c r="D72" s="6" t="s">
        <v>286</v>
      </c>
      <c r="E72" s="7" t="s">
        <v>661</v>
      </c>
      <c r="F72" s="8">
        <v>44012</v>
      </c>
      <c r="G72" s="33">
        <v>1012122311.64</v>
      </c>
      <c r="H72" s="33">
        <v>824152156.20000005</v>
      </c>
      <c r="I72" s="33">
        <v>187970155.44</v>
      </c>
      <c r="J72" s="33">
        <v>29125275.719999999</v>
      </c>
      <c r="K72" s="33">
        <v>47443577.759999998</v>
      </c>
      <c r="L72" s="33">
        <v>57459498.600000001</v>
      </c>
      <c r="M72" s="33">
        <v>40570642.920000002</v>
      </c>
      <c r="N72" s="33">
        <v>-6259032.1200000001</v>
      </c>
      <c r="O72" s="33">
        <v>65362679.759999998</v>
      </c>
      <c r="P72" s="33">
        <v>0</v>
      </c>
      <c r="Q72" s="33">
        <v>2486632.56</v>
      </c>
      <c r="R72" s="33">
        <v>43350348.719999999</v>
      </c>
      <c r="S72" s="33">
        <v>0</v>
      </c>
      <c r="T72" s="33">
        <v>282460.56</v>
      </c>
      <c r="U72" s="33">
        <v>-3175640.4</v>
      </c>
      <c r="V72" s="33">
        <v>6841913.1600000001</v>
      </c>
      <c r="W72" s="33">
        <v>0</v>
      </c>
      <c r="X72" s="33">
        <v>0</v>
      </c>
      <c r="Y72" s="33">
        <v>0</v>
      </c>
      <c r="Z72" s="33">
        <v>28447696.920000002</v>
      </c>
      <c r="AA72" s="33">
        <v>13379324.039999999</v>
      </c>
      <c r="AB72" s="33">
        <v>15068372.880000001</v>
      </c>
      <c r="AC72" s="33">
        <v>0</v>
      </c>
      <c r="AD72" s="33">
        <v>0</v>
      </c>
      <c r="AE72" s="33">
        <v>15068372.880000001</v>
      </c>
      <c r="AF72" s="33">
        <v>33470.76</v>
      </c>
      <c r="AG72" s="33">
        <v>15034902.119999999</v>
      </c>
    </row>
    <row r="73" spans="2:33" x14ac:dyDescent="0.3">
      <c r="B73" s="5" t="s">
        <v>288</v>
      </c>
      <c r="C73" s="5" t="s">
        <v>8</v>
      </c>
      <c r="D73" s="6" t="s">
        <v>40</v>
      </c>
      <c r="E73" s="7" t="s">
        <v>663</v>
      </c>
      <c r="F73" s="8">
        <v>43921</v>
      </c>
      <c r="G73" s="33">
        <v>4574105090.1040001</v>
      </c>
      <c r="H73" s="33">
        <v>3959446709.4000001</v>
      </c>
      <c r="I73" s="33">
        <v>614658380.70000005</v>
      </c>
      <c r="J73" s="33">
        <v>61444765.200000003</v>
      </c>
      <c r="K73" s="33">
        <v>262903095</v>
      </c>
      <c r="L73" s="33">
        <v>203134003.80000001</v>
      </c>
      <c r="M73" s="33">
        <v>52741416</v>
      </c>
      <c r="N73" s="33">
        <v>-429074.1</v>
      </c>
      <c r="O73" s="33">
        <v>156895557</v>
      </c>
      <c r="P73" s="33">
        <v>0</v>
      </c>
      <c r="Q73" s="33">
        <v>9013095</v>
      </c>
      <c r="R73" s="33">
        <v>91500263.400000006</v>
      </c>
      <c r="S73" s="33">
        <v>0</v>
      </c>
      <c r="T73" s="33">
        <v>-3656016</v>
      </c>
      <c r="U73" s="33">
        <v>-26603440.5</v>
      </c>
      <c r="V73" s="33">
        <v>-3318342.3</v>
      </c>
      <c r="W73" s="33">
        <v>0</v>
      </c>
      <c r="X73" s="33">
        <v>0</v>
      </c>
      <c r="Y73" s="33">
        <v>0</v>
      </c>
      <c r="Z73" s="33">
        <v>40830589.799999997</v>
      </c>
      <c r="AA73" s="33">
        <v>30817168.199999999</v>
      </c>
      <c r="AB73" s="33">
        <v>10013421.6</v>
      </c>
      <c r="AC73" s="33">
        <v>0</v>
      </c>
      <c r="AD73" s="33">
        <v>0</v>
      </c>
      <c r="AE73" s="33">
        <v>10013421.6</v>
      </c>
      <c r="AF73" s="33">
        <v>4634338.8</v>
      </c>
      <c r="AG73" s="33">
        <v>5379082.7999999998</v>
      </c>
    </row>
    <row r="74" spans="2:33" x14ac:dyDescent="0.3">
      <c r="B74" s="5" t="s">
        <v>289</v>
      </c>
      <c r="C74" s="5" t="s">
        <v>6</v>
      </c>
      <c r="D74" s="6" t="s">
        <v>38</v>
      </c>
      <c r="E74" s="7" t="s">
        <v>663</v>
      </c>
      <c r="F74" s="8">
        <v>43921</v>
      </c>
      <c r="G74" s="33">
        <v>72929973</v>
      </c>
      <c r="H74" s="33">
        <v>31669124</v>
      </c>
      <c r="I74" s="33">
        <v>41260849</v>
      </c>
      <c r="J74" s="33">
        <v>0</v>
      </c>
      <c r="K74" s="33">
        <v>616203</v>
      </c>
      <c r="L74" s="33">
        <v>22620837</v>
      </c>
      <c r="M74" s="33">
        <v>0</v>
      </c>
      <c r="N74" s="33">
        <v>-286457</v>
      </c>
      <c r="O74" s="33">
        <v>17737352</v>
      </c>
      <c r="P74" s="33">
        <v>0</v>
      </c>
      <c r="Q74" s="33">
        <v>81799</v>
      </c>
      <c r="R74" s="33">
        <v>2451390</v>
      </c>
      <c r="S74" s="33">
        <v>-18352176</v>
      </c>
      <c r="T74" s="33">
        <v>0</v>
      </c>
      <c r="U74" s="33">
        <v>-173795</v>
      </c>
      <c r="V74" s="33">
        <v>-923172</v>
      </c>
      <c r="W74" s="33">
        <v>0</v>
      </c>
      <c r="X74" s="33">
        <v>0</v>
      </c>
      <c r="Y74" s="33">
        <v>0</v>
      </c>
      <c r="Z74" s="33">
        <v>-4081382</v>
      </c>
      <c r="AA74" s="33">
        <v>-734649</v>
      </c>
      <c r="AB74" s="33">
        <v>-3346733</v>
      </c>
      <c r="AC74" s="33">
        <v>0</v>
      </c>
      <c r="AD74" s="33">
        <v>0</v>
      </c>
      <c r="AE74" s="33">
        <v>-3346733</v>
      </c>
      <c r="AF74" s="33">
        <v>246</v>
      </c>
      <c r="AG74" s="33">
        <v>-3346979</v>
      </c>
    </row>
    <row r="75" spans="2:33" x14ac:dyDescent="0.3">
      <c r="B75" s="5" t="s">
        <v>290</v>
      </c>
      <c r="C75" s="5" t="s">
        <v>292</v>
      </c>
      <c r="D75" s="6" t="s">
        <v>291</v>
      </c>
      <c r="E75" s="7" t="s">
        <v>661</v>
      </c>
      <c r="F75" s="8">
        <v>43921</v>
      </c>
      <c r="G75" s="33">
        <v>78532408.5</v>
      </c>
      <c r="H75" s="33"/>
      <c r="I75" s="33"/>
      <c r="J75" s="33"/>
      <c r="K75" s="33"/>
      <c r="L75" s="33"/>
      <c r="M75" s="33"/>
      <c r="N75" s="33">
        <v>1332076.2</v>
      </c>
      <c r="O75" s="33">
        <v>-1277066.7</v>
      </c>
      <c r="P75" s="33">
        <v>0</v>
      </c>
      <c r="Q75" s="33">
        <v>77859.600000000006</v>
      </c>
      <c r="R75" s="33">
        <v>1107806.7</v>
      </c>
      <c r="S75" s="33">
        <v>0</v>
      </c>
      <c r="T75" s="33">
        <v>-3385.2</v>
      </c>
      <c r="U75" s="33">
        <v>492546.6</v>
      </c>
      <c r="V75" s="33">
        <v>0</v>
      </c>
      <c r="W75" s="33">
        <v>0</v>
      </c>
      <c r="X75" s="33">
        <v>0</v>
      </c>
      <c r="Y75" s="33">
        <v>0</v>
      </c>
      <c r="Z75" s="33">
        <v>-1817852.4</v>
      </c>
      <c r="AA75" s="33">
        <v>-572098.80000000005</v>
      </c>
      <c r="AB75" s="33">
        <v>-1245753.6000000001</v>
      </c>
      <c r="AC75" s="33">
        <v>0</v>
      </c>
      <c r="AD75" s="33">
        <v>0</v>
      </c>
      <c r="AE75" s="33">
        <v>-1245753.6000000001</v>
      </c>
      <c r="AF75" s="33">
        <v>0</v>
      </c>
      <c r="AG75" s="33">
        <v>-1245753.6000000001</v>
      </c>
    </row>
    <row r="76" spans="2:33" x14ac:dyDescent="0.3">
      <c r="B76" s="5" t="s">
        <v>293</v>
      </c>
      <c r="C76" s="5" t="s">
        <v>295</v>
      </c>
      <c r="D76" s="6" t="s">
        <v>294</v>
      </c>
      <c r="E76" s="7" t="s">
        <v>663</v>
      </c>
      <c r="F76" s="8">
        <v>43921</v>
      </c>
      <c r="G76" s="33">
        <v>75695865</v>
      </c>
      <c r="H76" s="33">
        <v>55527276</v>
      </c>
      <c r="I76" s="33">
        <v>20168589</v>
      </c>
      <c r="J76" s="33">
        <v>0</v>
      </c>
      <c r="K76" s="33">
        <v>511050</v>
      </c>
      <c r="L76" s="33">
        <v>28763220</v>
      </c>
      <c r="M76" s="33">
        <v>0</v>
      </c>
      <c r="N76" s="33">
        <v>-447397</v>
      </c>
      <c r="O76" s="33">
        <v>-9553078</v>
      </c>
      <c r="P76" s="33">
        <v>0</v>
      </c>
      <c r="Q76" s="33">
        <v>112949</v>
      </c>
      <c r="R76" s="33">
        <v>3921836</v>
      </c>
      <c r="S76" s="33">
        <v>0</v>
      </c>
      <c r="T76" s="33">
        <v>0</v>
      </c>
      <c r="U76" s="33">
        <v>0</v>
      </c>
      <c r="V76" s="33">
        <v>137933</v>
      </c>
      <c r="W76" s="33">
        <v>-117376</v>
      </c>
      <c r="X76" s="33">
        <v>0</v>
      </c>
      <c r="Y76" s="33">
        <v>0</v>
      </c>
      <c r="Z76" s="33">
        <v>-13341408</v>
      </c>
      <c r="AA76" s="33">
        <v>-3870505</v>
      </c>
      <c r="AB76" s="33">
        <v>-9470903</v>
      </c>
      <c r="AC76" s="33">
        <v>0</v>
      </c>
      <c r="AD76" s="33">
        <v>0</v>
      </c>
      <c r="AE76" s="33">
        <v>-9470903</v>
      </c>
      <c r="AF76" s="33">
        <v>0</v>
      </c>
      <c r="AG76" s="33">
        <v>-9470903</v>
      </c>
    </row>
    <row r="77" spans="2:33" x14ac:dyDescent="0.3">
      <c r="B77" s="5" t="s">
        <v>296</v>
      </c>
      <c r="C77" s="5" t="s">
        <v>298</v>
      </c>
      <c r="D77" s="6" t="s">
        <v>297</v>
      </c>
      <c r="E77" s="7" t="s">
        <v>656</v>
      </c>
      <c r="F77" s="8">
        <v>43921</v>
      </c>
      <c r="G77" s="33">
        <v>113262867</v>
      </c>
      <c r="H77" s="33">
        <v>74033562</v>
      </c>
      <c r="I77" s="33">
        <v>39229305</v>
      </c>
      <c r="J77" s="33">
        <v>64585</v>
      </c>
      <c r="K77" s="33">
        <v>11655221</v>
      </c>
      <c r="L77" s="33">
        <v>9795347</v>
      </c>
      <c r="M77" s="33">
        <v>6920202</v>
      </c>
      <c r="N77" s="33">
        <v>146866</v>
      </c>
      <c r="O77" s="33">
        <v>11069986</v>
      </c>
      <c r="P77" s="33">
        <v>0</v>
      </c>
      <c r="Q77" s="33">
        <v>376301</v>
      </c>
      <c r="R77" s="33">
        <v>2579735</v>
      </c>
      <c r="S77" s="33">
        <v>0</v>
      </c>
      <c r="T77" s="33">
        <v>0</v>
      </c>
      <c r="U77" s="33">
        <v>-89113</v>
      </c>
      <c r="V77" s="33">
        <v>-1605380</v>
      </c>
      <c r="W77" s="33">
        <v>0</v>
      </c>
      <c r="X77" s="33">
        <v>0</v>
      </c>
      <c r="Y77" s="33">
        <v>0</v>
      </c>
      <c r="Z77" s="33">
        <v>7172059</v>
      </c>
      <c r="AA77" s="33">
        <v>2075081</v>
      </c>
      <c r="AB77" s="33">
        <v>5096978</v>
      </c>
      <c r="AC77" s="33">
        <v>0</v>
      </c>
      <c r="AD77" s="33">
        <v>0</v>
      </c>
      <c r="AE77" s="33">
        <v>5096978</v>
      </c>
      <c r="AF77" s="33">
        <v>229415</v>
      </c>
      <c r="AG77" s="33">
        <v>4867563</v>
      </c>
    </row>
    <row r="78" spans="2:33" x14ac:dyDescent="0.3">
      <c r="B78" s="5" t="s">
        <v>299</v>
      </c>
      <c r="C78" s="5" t="s">
        <v>21</v>
      </c>
      <c r="D78" s="6" t="s">
        <v>53</v>
      </c>
      <c r="E78" s="7" t="s">
        <v>663</v>
      </c>
      <c r="F78" s="8">
        <v>43921</v>
      </c>
      <c r="G78" s="33">
        <v>37770935</v>
      </c>
      <c r="H78" s="33">
        <v>25902396</v>
      </c>
      <c r="I78" s="33">
        <v>11868539</v>
      </c>
      <c r="J78" s="33">
        <v>0</v>
      </c>
      <c r="K78" s="33">
        <v>1172444</v>
      </c>
      <c r="L78" s="33">
        <v>10403126</v>
      </c>
      <c r="M78" s="33">
        <v>0</v>
      </c>
      <c r="N78" s="33">
        <v>-84854</v>
      </c>
      <c r="O78" s="33">
        <v>208115</v>
      </c>
      <c r="P78" s="33">
        <v>0</v>
      </c>
      <c r="Q78" s="33">
        <v>2253669</v>
      </c>
      <c r="R78" s="33">
        <v>1230487</v>
      </c>
      <c r="S78" s="33">
        <v>0</v>
      </c>
      <c r="T78" s="33">
        <v>0</v>
      </c>
      <c r="U78" s="33">
        <v>-2646946</v>
      </c>
      <c r="V78" s="33">
        <v>12304</v>
      </c>
      <c r="W78" s="33">
        <v>0</v>
      </c>
      <c r="X78" s="33">
        <v>0</v>
      </c>
      <c r="Y78" s="33">
        <v>0</v>
      </c>
      <c r="Z78" s="33">
        <v>-1403345</v>
      </c>
      <c r="AA78" s="33">
        <v>-834771</v>
      </c>
      <c r="AB78" s="33">
        <v>-568574</v>
      </c>
      <c r="AC78" s="33">
        <v>0</v>
      </c>
      <c r="AD78" s="33">
        <v>0</v>
      </c>
      <c r="AE78" s="33">
        <v>-568574</v>
      </c>
      <c r="AF78" s="33">
        <v>0</v>
      </c>
      <c r="AG78" s="33">
        <v>-568574</v>
      </c>
    </row>
    <row r="79" spans="2:33" x14ac:dyDescent="0.3">
      <c r="B79" s="5" t="s">
        <v>300</v>
      </c>
      <c r="C79" s="5" t="s">
        <v>22</v>
      </c>
      <c r="D79" s="6" t="s">
        <v>54</v>
      </c>
      <c r="E79" s="7" t="s">
        <v>661</v>
      </c>
      <c r="F79" s="8">
        <v>43921</v>
      </c>
      <c r="G79" s="33">
        <v>150351965.40000001</v>
      </c>
      <c r="H79" s="33">
        <v>102824603.7</v>
      </c>
      <c r="I79" s="33">
        <v>47527361.700000003</v>
      </c>
      <c r="J79" s="33">
        <v>135408</v>
      </c>
      <c r="K79" s="33">
        <v>3888748.5</v>
      </c>
      <c r="L79" s="33">
        <v>18378250.800000001</v>
      </c>
      <c r="M79" s="33">
        <v>961396.8</v>
      </c>
      <c r="N79" s="33">
        <v>-28774.2</v>
      </c>
      <c r="O79" s="33">
        <v>24405599.399999999</v>
      </c>
      <c r="P79" s="33">
        <v>0</v>
      </c>
      <c r="Q79" s="33">
        <v>509472.6</v>
      </c>
      <c r="R79" s="33">
        <v>3041602.2</v>
      </c>
      <c r="S79" s="33">
        <v>15233.4</v>
      </c>
      <c r="T79" s="33">
        <v>0</v>
      </c>
      <c r="U79" s="33">
        <v>-587332.19999999995</v>
      </c>
      <c r="V79" s="33">
        <v>0</v>
      </c>
      <c r="W79" s="33">
        <v>0</v>
      </c>
      <c r="X79" s="33">
        <v>0</v>
      </c>
      <c r="Y79" s="33">
        <v>0</v>
      </c>
      <c r="Z79" s="33">
        <v>21301371</v>
      </c>
      <c r="AA79" s="33">
        <v>6353174.0999999996</v>
      </c>
      <c r="AB79" s="33">
        <v>14948196.9</v>
      </c>
      <c r="AC79" s="33">
        <v>0</v>
      </c>
      <c r="AD79" s="33">
        <v>0</v>
      </c>
      <c r="AE79" s="33">
        <v>14948196.9</v>
      </c>
      <c r="AF79" s="33">
        <v>-26235.3</v>
      </c>
      <c r="AG79" s="33">
        <v>14974432.199999999</v>
      </c>
    </row>
    <row r="80" spans="2:33" x14ac:dyDescent="0.3">
      <c r="B80" s="5" t="s">
        <v>301</v>
      </c>
      <c r="C80" s="5" t="s">
        <v>10</v>
      </c>
      <c r="D80" s="6" t="s">
        <v>42</v>
      </c>
      <c r="E80" s="7" t="s">
        <v>656</v>
      </c>
      <c r="F80" s="8">
        <v>44012</v>
      </c>
      <c r="G80" s="33">
        <v>1755569782.0799999</v>
      </c>
      <c r="H80" s="33"/>
      <c r="I80" s="33"/>
      <c r="J80" s="33"/>
      <c r="K80" s="33"/>
      <c r="L80" s="33"/>
      <c r="M80" s="33"/>
      <c r="N80" s="33">
        <v>154347.9</v>
      </c>
      <c r="O80" s="33">
        <v>207297258.90000001</v>
      </c>
      <c r="P80" s="33"/>
      <c r="Q80" s="33">
        <v>22934832</v>
      </c>
      <c r="R80" s="33">
        <v>111968595.06</v>
      </c>
      <c r="S80" s="33">
        <v>-184041627.36000001</v>
      </c>
      <c r="T80" s="33">
        <v>1844584.32</v>
      </c>
      <c r="U80" s="33">
        <v>28813416.239999998</v>
      </c>
      <c r="V80" s="33">
        <v>13431243</v>
      </c>
      <c r="W80" s="33"/>
      <c r="X80" s="33"/>
      <c r="Y80" s="33"/>
      <c r="Z80" s="33">
        <v>230780647.19999999</v>
      </c>
      <c r="AA80" s="33">
        <v>104158244.7</v>
      </c>
      <c r="AB80" s="33">
        <v>126622402.5</v>
      </c>
      <c r="AC80" s="33">
        <v>0</v>
      </c>
      <c r="AD80" s="33">
        <v>0</v>
      </c>
      <c r="AE80" s="33">
        <v>126622402.5</v>
      </c>
      <c r="AF80" s="33">
        <v>59862865.439999998</v>
      </c>
      <c r="AG80" s="33">
        <v>66759537.060000002</v>
      </c>
    </row>
    <row r="81" spans="2:33" x14ac:dyDescent="0.3">
      <c r="B81" s="5" t="s">
        <v>302</v>
      </c>
      <c r="C81" s="5" t="s">
        <v>23</v>
      </c>
      <c r="D81" s="6" t="s">
        <v>55</v>
      </c>
      <c r="E81" s="7" t="s">
        <v>656</v>
      </c>
      <c r="F81" s="8">
        <v>44012</v>
      </c>
      <c r="G81" s="33">
        <v>620715543</v>
      </c>
      <c r="H81" s="33"/>
      <c r="I81" s="33"/>
      <c r="J81" s="33"/>
      <c r="K81" s="33"/>
      <c r="L81" s="33"/>
      <c r="M81" s="33"/>
      <c r="N81" s="33">
        <v>94491</v>
      </c>
      <c r="O81" s="33">
        <v>-567395350</v>
      </c>
      <c r="P81" s="33"/>
      <c r="Q81" s="33">
        <v>7066576</v>
      </c>
      <c r="R81" s="33">
        <v>34745499</v>
      </c>
      <c r="S81" s="33">
        <v>-17092952</v>
      </c>
      <c r="T81" s="33">
        <v>704223</v>
      </c>
      <c r="U81" s="33">
        <v>-5552265</v>
      </c>
      <c r="V81" s="33">
        <v>-1198905</v>
      </c>
      <c r="W81" s="33"/>
      <c r="X81" s="33"/>
      <c r="Y81" s="33"/>
      <c r="Z81" s="33">
        <v>-595871219</v>
      </c>
      <c r="AA81" s="33">
        <v>-169689286</v>
      </c>
      <c r="AB81" s="33">
        <v>-426181933</v>
      </c>
      <c r="AC81" s="33">
        <v>0</v>
      </c>
      <c r="AD81" s="33">
        <v>0</v>
      </c>
      <c r="AE81" s="33">
        <v>-426181933</v>
      </c>
      <c r="AF81" s="33">
        <v>-27247847</v>
      </c>
      <c r="AG81" s="33">
        <v>-398934086</v>
      </c>
    </row>
    <row r="82" spans="2:33" x14ac:dyDescent="0.3">
      <c r="B82" s="5" t="s">
        <v>303</v>
      </c>
      <c r="C82" s="5" t="s">
        <v>24</v>
      </c>
      <c r="D82" s="6" t="s">
        <v>56</v>
      </c>
      <c r="E82" s="7" t="s">
        <v>656</v>
      </c>
      <c r="F82" s="8">
        <v>44012</v>
      </c>
      <c r="G82" s="33">
        <v>323543032</v>
      </c>
      <c r="H82" s="33"/>
      <c r="I82" s="33"/>
      <c r="J82" s="33"/>
      <c r="K82" s="33"/>
      <c r="L82" s="33"/>
      <c r="M82" s="33"/>
      <c r="N82" s="33"/>
      <c r="O82" s="33">
        <v>17957273</v>
      </c>
      <c r="P82" s="33">
        <v>0</v>
      </c>
      <c r="Q82" s="33">
        <v>4886736</v>
      </c>
      <c r="R82" s="33">
        <v>3114402</v>
      </c>
      <c r="S82" s="33">
        <v>0</v>
      </c>
      <c r="T82" s="33">
        <v>0</v>
      </c>
      <c r="U82" s="33">
        <v>71639</v>
      </c>
      <c r="V82" s="33">
        <v>113126</v>
      </c>
      <c r="W82" s="33">
        <v>0</v>
      </c>
      <c r="X82" s="33">
        <v>0</v>
      </c>
      <c r="Y82" s="33">
        <v>0</v>
      </c>
      <c r="Z82" s="33">
        <v>19914372</v>
      </c>
      <c r="AA82" s="33">
        <v>4012437</v>
      </c>
      <c r="AB82" s="33">
        <v>15901935</v>
      </c>
      <c r="AC82" s="33">
        <v>0</v>
      </c>
      <c r="AD82" s="33">
        <v>0</v>
      </c>
      <c r="AE82" s="33">
        <v>15901935</v>
      </c>
      <c r="AF82" s="33">
        <v>1</v>
      </c>
      <c r="AG82" s="33">
        <v>15901934</v>
      </c>
    </row>
    <row r="83" spans="2:33" x14ac:dyDescent="0.3">
      <c r="B83" s="5" t="s">
        <v>304</v>
      </c>
      <c r="C83" s="5" t="s">
        <v>306</v>
      </c>
      <c r="D83" s="6" t="s">
        <v>305</v>
      </c>
      <c r="E83" s="7" t="s">
        <v>656</v>
      </c>
      <c r="F83" s="8">
        <v>44012</v>
      </c>
      <c r="G83" s="33">
        <v>361910726</v>
      </c>
      <c r="H83" s="33"/>
      <c r="I83" s="33"/>
      <c r="J83" s="33"/>
      <c r="K83" s="33"/>
      <c r="L83" s="33"/>
      <c r="M83" s="33"/>
      <c r="N83" s="33"/>
      <c r="O83" s="33">
        <v>-610867489</v>
      </c>
      <c r="P83" s="33">
        <v>0</v>
      </c>
      <c r="Q83" s="33">
        <v>1606881</v>
      </c>
      <c r="R83" s="33">
        <v>12062021</v>
      </c>
      <c r="S83" s="33">
        <v>0</v>
      </c>
      <c r="T83" s="33">
        <v>-405214</v>
      </c>
      <c r="U83" s="33">
        <v>-8345772</v>
      </c>
      <c r="V83" s="33">
        <v>-1310174</v>
      </c>
      <c r="W83" s="33">
        <v>0</v>
      </c>
      <c r="X83" s="33">
        <v>0</v>
      </c>
      <c r="Y83" s="33">
        <v>0</v>
      </c>
      <c r="Z83" s="33">
        <v>-631383789</v>
      </c>
      <c r="AA83" s="33">
        <v>-174506792</v>
      </c>
      <c r="AB83" s="33">
        <v>-456876997</v>
      </c>
      <c r="AC83" s="33">
        <v>0</v>
      </c>
      <c r="AD83" s="33">
        <v>0</v>
      </c>
      <c r="AE83" s="33">
        <v>-456876997</v>
      </c>
      <c r="AF83" s="33">
        <v>1380425</v>
      </c>
      <c r="AG83" s="33">
        <v>-458257422</v>
      </c>
    </row>
    <row r="84" spans="2:33" x14ac:dyDescent="0.3">
      <c r="B84" s="5" t="s">
        <v>307</v>
      </c>
      <c r="C84" s="5" t="s">
        <v>309</v>
      </c>
      <c r="D84" s="6" t="s">
        <v>308</v>
      </c>
      <c r="E84" s="7" t="s">
        <v>656</v>
      </c>
      <c r="F84" s="8">
        <v>43921</v>
      </c>
      <c r="G84" s="33">
        <v>1993530</v>
      </c>
      <c r="H84" s="33">
        <v>1656406</v>
      </c>
      <c r="I84" s="33">
        <v>337124</v>
      </c>
      <c r="J84" s="33">
        <v>20443</v>
      </c>
      <c r="K84" s="33">
        <v>0</v>
      </c>
      <c r="L84" s="33">
        <v>189253</v>
      </c>
      <c r="M84" s="33">
        <v>0</v>
      </c>
      <c r="N84" s="33">
        <v>-157</v>
      </c>
      <c r="O84" s="33">
        <v>168157</v>
      </c>
      <c r="P84" s="33">
        <v>0</v>
      </c>
      <c r="Q84" s="33">
        <v>0</v>
      </c>
      <c r="R84" s="33">
        <v>965</v>
      </c>
      <c r="S84" s="33">
        <v>0</v>
      </c>
      <c r="T84" s="33">
        <v>0</v>
      </c>
      <c r="U84" s="33">
        <v>-35</v>
      </c>
      <c r="V84" s="33">
        <v>305</v>
      </c>
      <c r="W84" s="33">
        <v>0</v>
      </c>
      <c r="X84" s="33">
        <v>0</v>
      </c>
      <c r="Y84" s="33">
        <v>0</v>
      </c>
      <c r="Z84" s="33">
        <v>167462</v>
      </c>
      <c r="AA84" s="33">
        <v>33054</v>
      </c>
      <c r="AB84" s="33">
        <v>134408</v>
      </c>
      <c r="AC84" s="33">
        <v>0</v>
      </c>
      <c r="AD84" s="33">
        <v>0</v>
      </c>
      <c r="AE84" s="33">
        <v>134408</v>
      </c>
      <c r="AF84" s="33"/>
      <c r="AG84" s="33"/>
    </row>
    <row r="85" spans="2:33" x14ac:dyDescent="0.3">
      <c r="B85" s="5" t="s">
        <v>310</v>
      </c>
      <c r="C85" s="5" t="s">
        <v>312</v>
      </c>
      <c r="D85" s="6" t="s">
        <v>311</v>
      </c>
      <c r="E85" s="7" t="s">
        <v>656</v>
      </c>
      <c r="F85" s="8">
        <v>43921</v>
      </c>
      <c r="G85" s="33">
        <v>5743838.0999999996</v>
      </c>
      <c r="H85" s="33">
        <v>4052930.7</v>
      </c>
      <c r="I85" s="33">
        <v>1690907.4</v>
      </c>
      <c r="J85" s="33">
        <v>0</v>
      </c>
      <c r="K85" s="33">
        <v>0</v>
      </c>
      <c r="L85" s="33">
        <v>423996.3</v>
      </c>
      <c r="M85" s="33">
        <v>18618.599999999999</v>
      </c>
      <c r="N85" s="33">
        <v>21157.5</v>
      </c>
      <c r="O85" s="33">
        <v>1269450</v>
      </c>
      <c r="P85" s="33">
        <v>0</v>
      </c>
      <c r="Q85" s="33">
        <v>11001.9</v>
      </c>
      <c r="R85" s="33">
        <v>331749.59999999998</v>
      </c>
      <c r="S85" s="33">
        <v>0</v>
      </c>
      <c r="T85" s="33">
        <v>-55855.8</v>
      </c>
      <c r="U85" s="33">
        <v>-534861.6</v>
      </c>
      <c r="V85" s="33">
        <v>35544.6</v>
      </c>
      <c r="W85" s="33">
        <v>0</v>
      </c>
      <c r="X85" s="33">
        <v>0</v>
      </c>
      <c r="Y85" s="33">
        <v>0</v>
      </c>
      <c r="Z85" s="33">
        <v>393529.5</v>
      </c>
      <c r="AA85" s="33">
        <v>116789.4</v>
      </c>
      <c r="AB85" s="33">
        <v>276740.09999999998</v>
      </c>
      <c r="AC85" s="33">
        <v>0</v>
      </c>
      <c r="AD85" s="33">
        <v>0</v>
      </c>
      <c r="AE85" s="33">
        <v>276740.09999999998</v>
      </c>
      <c r="AF85" s="33">
        <v>0</v>
      </c>
      <c r="AG85" s="33">
        <v>276740.09999999998</v>
      </c>
    </row>
    <row r="86" spans="2:33" x14ac:dyDescent="0.3">
      <c r="B86" s="5" t="s">
        <v>313</v>
      </c>
      <c r="C86" s="5" t="s">
        <v>315</v>
      </c>
      <c r="D86" s="6" t="s">
        <v>314</v>
      </c>
      <c r="E86" s="7" t="s">
        <v>656</v>
      </c>
      <c r="F86" s="8">
        <v>44012</v>
      </c>
      <c r="G86" s="33">
        <v>252854337.18000001</v>
      </c>
      <c r="H86" s="33">
        <v>201783568.02000001</v>
      </c>
      <c r="I86" s="33">
        <v>51070769.159999996</v>
      </c>
      <c r="J86" s="33">
        <v>187215.48</v>
      </c>
      <c r="K86" s="33">
        <v>0</v>
      </c>
      <c r="L86" s="33">
        <v>8058006.8399999999</v>
      </c>
      <c r="M86" s="33">
        <v>-3302747.64</v>
      </c>
      <c r="N86" s="33">
        <v>0</v>
      </c>
      <c r="O86" s="33">
        <v>46502725.439999998</v>
      </c>
      <c r="P86" s="33">
        <v>0</v>
      </c>
      <c r="Q86" s="33">
        <v>756779.46</v>
      </c>
      <c r="R86" s="33">
        <v>7832922.1200000001</v>
      </c>
      <c r="S86" s="33">
        <v>0</v>
      </c>
      <c r="T86" s="33">
        <v>665738.4</v>
      </c>
      <c r="U86" s="33">
        <v>-720799.92</v>
      </c>
      <c r="V86" s="33">
        <v>0</v>
      </c>
      <c r="W86" s="33">
        <v>0</v>
      </c>
      <c r="X86" s="33">
        <v>0</v>
      </c>
      <c r="Y86" s="33">
        <v>0</v>
      </c>
      <c r="Z86" s="33">
        <v>39371521.259999998</v>
      </c>
      <c r="AA86" s="33">
        <v>7010447.7599999998</v>
      </c>
      <c r="AB86" s="33">
        <v>32361073.5</v>
      </c>
      <c r="AC86" s="33">
        <v>0</v>
      </c>
      <c r="AD86" s="33">
        <v>0</v>
      </c>
      <c r="AE86" s="33">
        <v>32361073.5</v>
      </c>
      <c r="AF86" s="33">
        <v>0</v>
      </c>
      <c r="AG86" s="33">
        <v>32361073.5</v>
      </c>
    </row>
    <row r="87" spans="2:33" x14ac:dyDescent="0.3">
      <c r="B87" s="5" t="s">
        <v>316</v>
      </c>
      <c r="C87" s="5" t="s">
        <v>317</v>
      </c>
      <c r="D87" s="6" t="s">
        <v>57</v>
      </c>
      <c r="E87" s="7" t="s">
        <v>659</v>
      </c>
      <c r="F87" s="8">
        <v>43921</v>
      </c>
      <c r="G87" s="33">
        <v>82972671</v>
      </c>
      <c r="H87" s="33">
        <v>61430079</v>
      </c>
      <c r="I87" s="33">
        <v>21542592</v>
      </c>
      <c r="J87" s="33">
        <v>0</v>
      </c>
      <c r="K87" s="33">
        <v>0</v>
      </c>
      <c r="L87" s="33">
        <v>9870648</v>
      </c>
      <c r="M87" s="33">
        <v>649233</v>
      </c>
      <c r="N87" s="33">
        <v>-8588965</v>
      </c>
      <c r="O87" s="33">
        <v>2433746</v>
      </c>
      <c r="P87" s="33">
        <v>0</v>
      </c>
      <c r="Q87" s="33">
        <v>207009</v>
      </c>
      <c r="R87" s="33">
        <v>7807835</v>
      </c>
      <c r="S87" s="33">
        <v>0</v>
      </c>
      <c r="T87" s="33">
        <v>16933</v>
      </c>
      <c r="U87" s="33">
        <v>-3418974</v>
      </c>
      <c r="V87" s="33">
        <v>-1554718</v>
      </c>
      <c r="W87" s="33">
        <v>0</v>
      </c>
      <c r="X87" s="33">
        <v>0</v>
      </c>
      <c r="Y87" s="33">
        <v>0</v>
      </c>
      <c r="Z87" s="33">
        <v>-10123839</v>
      </c>
      <c r="AA87" s="33">
        <v>2489086</v>
      </c>
      <c r="AB87" s="33">
        <v>-12612925</v>
      </c>
      <c r="AC87" s="33">
        <v>-3887</v>
      </c>
      <c r="AD87" s="33">
        <v>0</v>
      </c>
      <c r="AE87" s="33">
        <v>-12616812</v>
      </c>
      <c r="AF87" s="33">
        <v>-1760194</v>
      </c>
      <c r="AG87" s="33">
        <v>-10856618</v>
      </c>
    </row>
    <row r="88" spans="2:33" x14ac:dyDescent="0.3">
      <c r="B88" s="5" t="s">
        <v>318</v>
      </c>
      <c r="C88" s="5" t="s">
        <v>320</v>
      </c>
      <c r="D88" s="6" t="s">
        <v>319</v>
      </c>
      <c r="E88" s="7" t="s">
        <v>661</v>
      </c>
      <c r="F88" s="8">
        <v>43921</v>
      </c>
      <c r="G88" s="33">
        <v>10637747</v>
      </c>
      <c r="H88" s="33">
        <v>10720839</v>
      </c>
      <c r="I88" s="33">
        <v>-83092</v>
      </c>
      <c r="J88" s="33">
        <v>97011</v>
      </c>
      <c r="K88" s="33">
        <v>0</v>
      </c>
      <c r="L88" s="33">
        <v>637871</v>
      </c>
      <c r="M88" s="33">
        <v>342974</v>
      </c>
      <c r="N88" s="33">
        <v>-34600</v>
      </c>
      <c r="O88" s="33">
        <v>-1001526</v>
      </c>
      <c r="P88" s="33">
        <v>0</v>
      </c>
      <c r="Q88" s="33">
        <v>2353</v>
      </c>
      <c r="R88" s="33">
        <v>218173</v>
      </c>
      <c r="S88" s="33">
        <v>0</v>
      </c>
      <c r="T88" s="33">
        <v>0</v>
      </c>
      <c r="U88" s="33">
        <v>-185181</v>
      </c>
      <c r="V88" s="33">
        <v>-441</v>
      </c>
      <c r="W88" s="33">
        <v>0</v>
      </c>
      <c r="X88" s="33">
        <v>0</v>
      </c>
      <c r="Y88" s="33">
        <v>0</v>
      </c>
      <c r="Z88" s="33">
        <v>-1402968</v>
      </c>
      <c r="AA88" s="33">
        <v>0</v>
      </c>
      <c r="AB88" s="33">
        <v>-1402968</v>
      </c>
      <c r="AC88" s="33">
        <v>0</v>
      </c>
      <c r="AD88" s="33">
        <v>0</v>
      </c>
      <c r="AE88" s="33">
        <v>-1402968</v>
      </c>
      <c r="AF88" s="33">
        <v>-74</v>
      </c>
      <c r="AG88" s="33">
        <v>-1402894</v>
      </c>
    </row>
    <row r="89" spans="2:33" x14ac:dyDescent="0.3">
      <c r="B89" s="5" t="s">
        <v>321</v>
      </c>
      <c r="C89" s="5" t="s">
        <v>323</v>
      </c>
      <c r="D89" s="6" t="s">
        <v>322</v>
      </c>
      <c r="E89" s="7" t="s">
        <v>656</v>
      </c>
      <c r="F89" s="8">
        <v>43921</v>
      </c>
      <c r="G89" s="33">
        <v>49281430</v>
      </c>
      <c r="H89" s="33"/>
      <c r="I89" s="33"/>
      <c r="J89" s="33"/>
      <c r="K89" s="33"/>
      <c r="L89" s="33"/>
      <c r="M89" s="33"/>
      <c r="N89" s="33">
        <v>-36351</v>
      </c>
      <c r="O89" s="33">
        <v>20232408</v>
      </c>
      <c r="P89" s="33">
        <v>0</v>
      </c>
      <c r="Q89" s="33">
        <v>188763</v>
      </c>
      <c r="R89" s="33">
        <v>2961919</v>
      </c>
      <c r="S89" s="33">
        <v>0</v>
      </c>
      <c r="T89" s="33">
        <v>0</v>
      </c>
      <c r="U89" s="33">
        <v>-1480</v>
      </c>
      <c r="V89" s="33">
        <v>-3847259</v>
      </c>
      <c r="W89" s="33">
        <v>0</v>
      </c>
      <c r="X89" s="33">
        <v>0</v>
      </c>
      <c r="Y89" s="33">
        <v>0</v>
      </c>
      <c r="Z89" s="33">
        <v>13610513</v>
      </c>
      <c r="AA89" s="33">
        <v>2920251</v>
      </c>
      <c r="AB89" s="33">
        <v>10690262</v>
      </c>
      <c r="AC89" s="33">
        <v>0</v>
      </c>
      <c r="AD89" s="33">
        <v>0</v>
      </c>
      <c r="AE89" s="33">
        <v>10690262</v>
      </c>
      <c r="AF89" s="33">
        <v>157164</v>
      </c>
      <c r="AG89" s="33">
        <v>10533098</v>
      </c>
    </row>
    <row r="90" spans="2:33" x14ac:dyDescent="0.3">
      <c r="B90" s="5" t="s">
        <v>324</v>
      </c>
      <c r="C90" s="5" t="s">
        <v>325</v>
      </c>
      <c r="D90" s="6" t="s">
        <v>322</v>
      </c>
      <c r="E90" s="7" t="s">
        <v>656</v>
      </c>
      <c r="F90" s="8">
        <v>43921</v>
      </c>
      <c r="G90" s="33">
        <v>49281430</v>
      </c>
      <c r="H90" s="33"/>
      <c r="I90" s="33"/>
      <c r="J90" s="33"/>
      <c r="K90" s="33"/>
      <c r="L90" s="33"/>
      <c r="M90" s="33"/>
      <c r="N90" s="33">
        <v>-36351</v>
      </c>
      <c r="O90" s="33">
        <v>20232408</v>
      </c>
      <c r="P90" s="33">
        <v>0</v>
      </c>
      <c r="Q90" s="33">
        <v>188763</v>
      </c>
      <c r="R90" s="33">
        <v>2961919</v>
      </c>
      <c r="S90" s="33">
        <v>0</v>
      </c>
      <c r="T90" s="33">
        <v>0</v>
      </c>
      <c r="U90" s="33">
        <v>-1480</v>
      </c>
      <c r="V90" s="33">
        <v>-3847259</v>
      </c>
      <c r="W90" s="33">
        <v>0</v>
      </c>
      <c r="X90" s="33">
        <v>0</v>
      </c>
      <c r="Y90" s="33">
        <v>0</v>
      </c>
      <c r="Z90" s="33">
        <v>13610513</v>
      </c>
      <c r="AA90" s="33">
        <v>2920251</v>
      </c>
      <c r="AB90" s="33">
        <v>10690262</v>
      </c>
      <c r="AC90" s="33">
        <v>0</v>
      </c>
      <c r="AD90" s="33">
        <v>0</v>
      </c>
      <c r="AE90" s="33">
        <v>10690262</v>
      </c>
      <c r="AF90" s="33">
        <v>157164</v>
      </c>
      <c r="AG90" s="33">
        <v>10533098</v>
      </c>
    </row>
    <row r="91" spans="2:33" x14ac:dyDescent="0.3">
      <c r="B91" s="5" t="s">
        <v>326</v>
      </c>
      <c r="C91" s="5" t="s">
        <v>327</v>
      </c>
      <c r="D91" s="6" t="s">
        <v>322</v>
      </c>
      <c r="E91" s="7" t="s">
        <v>656</v>
      </c>
      <c r="F91" s="8">
        <v>43921</v>
      </c>
      <c r="G91" s="33">
        <v>49281430</v>
      </c>
      <c r="H91" s="33"/>
      <c r="I91" s="33"/>
      <c r="J91" s="33"/>
      <c r="K91" s="33"/>
      <c r="L91" s="33"/>
      <c r="M91" s="33"/>
      <c r="N91" s="33">
        <v>-36351</v>
      </c>
      <c r="O91" s="33">
        <v>20232408</v>
      </c>
      <c r="P91" s="33">
        <v>0</v>
      </c>
      <c r="Q91" s="33">
        <v>188763</v>
      </c>
      <c r="R91" s="33">
        <v>2961919</v>
      </c>
      <c r="S91" s="33">
        <v>0</v>
      </c>
      <c r="T91" s="33">
        <v>0</v>
      </c>
      <c r="U91" s="33">
        <v>-1480</v>
      </c>
      <c r="V91" s="33">
        <v>-3847259</v>
      </c>
      <c r="W91" s="33">
        <v>0</v>
      </c>
      <c r="X91" s="33">
        <v>0</v>
      </c>
      <c r="Y91" s="33">
        <v>0</v>
      </c>
      <c r="Z91" s="33">
        <v>13610513</v>
      </c>
      <c r="AA91" s="33">
        <v>2920251</v>
      </c>
      <c r="AB91" s="33">
        <v>10690262</v>
      </c>
      <c r="AC91" s="33">
        <v>0</v>
      </c>
      <c r="AD91" s="33">
        <v>0</v>
      </c>
      <c r="AE91" s="33">
        <v>10690262</v>
      </c>
      <c r="AF91" s="33">
        <v>157164</v>
      </c>
      <c r="AG91" s="33">
        <v>10533098</v>
      </c>
    </row>
    <row r="92" spans="2:33" x14ac:dyDescent="0.3">
      <c r="B92" s="5" t="s">
        <v>329</v>
      </c>
      <c r="C92" s="5" t="s">
        <v>331</v>
      </c>
      <c r="D92" s="6" t="s">
        <v>330</v>
      </c>
      <c r="E92" s="7" t="s">
        <v>661</v>
      </c>
      <c r="F92" s="8">
        <v>43921</v>
      </c>
      <c r="G92" s="33">
        <v>41545637</v>
      </c>
      <c r="H92" s="33">
        <v>25754455</v>
      </c>
      <c r="I92" s="33">
        <v>15791182</v>
      </c>
      <c r="J92" s="33">
        <v>226</v>
      </c>
      <c r="K92" s="33">
        <v>1575127</v>
      </c>
      <c r="L92" s="33">
        <v>2747073</v>
      </c>
      <c r="M92" s="33">
        <v>4567969</v>
      </c>
      <c r="N92" s="33">
        <v>-141182</v>
      </c>
      <c r="O92" s="33">
        <v>6760057</v>
      </c>
      <c r="P92" s="33">
        <v>0</v>
      </c>
      <c r="Q92" s="33">
        <v>504458</v>
      </c>
      <c r="R92" s="33">
        <v>428648</v>
      </c>
      <c r="S92" s="33">
        <v>0</v>
      </c>
      <c r="T92" s="33">
        <v>0</v>
      </c>
      <c r="U92" s="33">
        <v>-1214149</v>
      </c>
      <c r="V92" s="33">
        <v>149968</v>
      </c>
      <c r="W92" s="33">
        <v>0</v>
      </c>
      <c r="X92" s="33">
        <v>0</v>
      </c>
      <c r="Y92" s="33">
        <v>0</v>
      </c>
      <c r="Z92" s="33">
        <v>5771686</v>
      </c>
      <c r="AA92" s="33">
        <v>1544312</v>
      </c>
      <c r="AB92" s="33">
        <v>4227374</v>
      </c>
      <c r="AC92" s="33">
        <v>0</v>
      </c>
      <c r="AD92" s="33">
        <v>0</v>
      </c>
      <c r="AE92" s="33">
        <v>4227374</v>
      </c>
      <c r="AF92" s="33">
        <v>0</v>
      </c>
      <c r="AG92" s="33">
        <v>4227374</v>
      </c>
    </row>
    <row r="93" spans="2:33" x14ac:dyDescent="0.3">
      <c r="B93" s="5" t="s">
        <v>332</v>
      </c>
      <c r="C93" s="5" t="s">
        <v>334</v>
      </c>
      <c r="D93" s="6" t="s">
        <v>333</v>
      </c>
      <c r="E93" s="7" t="s">
        <v>656</v>
      </c>
      <c r="F93" s="8">
        <v>43921</v>
      </c>
      <c r="G93" s="33">
        <v>57301702</v>
      </c>
      <c r="H93" s="33"/>
      <c r="I93" s="33"/>
      <c r="J93" s="33"/>
      <c r="K93" s="33"/>
      <c r="L93" s="33"/>
      <c r="M93" s="33"/>
      <c r="N93" s="33">
        <v>-572845</v>
      </c>
      <c r="O93" s="33">
        <v>18378223</v>
      </c>
      <c r="P93" s="33">
        <v>0</v>
      </c>
      <c r="Q93" s="33">
        <v>734361</v>
      </c>
      <c r="R93" s="33">
        <v>4375480</v>
      </c>
      <c r="S93" s="33">
        <v>0</v>
      </c>
      <c r="T93" s="33">
        <v>0</v>
      </c>
      <c r="U93" s="33">
        <v>0</v>
      </c>
      <c r="V93" s="33">
        <v>-4833063</v>
      </c>
      <c r="W93" s="33">
        <v>0</v>
      </c>
      <c r="X93" s="33">
        <v>0</v>
      </c>
      <c r="Y93" s="33">
        <v>0</v>
      </c>
      <c r="Z93" s="33">
        <v>9904041</v>
      </c>
      <c r="AA93" s="33">
        <v>1860083</v>
      </c>
      <c r="AB93" s="33">
        <v>8043958</v>
      </c>
      <c r="AC93" s="33">
        <v>0</v>
      </c>
      <c r="AD93" s="33">
        <v>0</v>
      </c>
      <c r="AE93" s="33">
        <v>8043958</v>
      </c>
      <c r="AF93" s="33">
        <v>3</v>
      </c>
      <c r="AG93" s="33">
        <v>8043955</v>
      </c>
    </row>
    <row r="94" spans="2:33" x14ac:dyDescent="0.3">
      <c r="B94" s="5" t="s">
        <v>335</v>
      </c>
      <c r="C94" s="5" t="s">
        <v>336</v>
      </c>
      <c r="D94" s="6" t="s">
        <v>333</v>
      </c>
      <c r="E94" s="7" t="s">
        <v>656</v>
      </c>
      <c r="F94" s="8">
        <v>43921</v>
      </c>
      <c r="G94" s="33">
        <v>57301702</v>
      </c>
      <c r="H94" s="33"/>
      <c r="I94" s="33"/>
      <c r="J94" s="33"/>
      <c r="K94" s="33"/>
      <c r="L94" s="33"/>
      <c r="M94" s="33"/>
      <c r="N94" s="33">
        <v>-572845</v>
      </c>
      <c r="O94" s="33">
        <v>18378223</v>
      </c>
      <c r="P94" s="33">
        <v>0</v>
      </c>
      <c r="Q94" s="33">
        <v>734361</v>
      </c>
      <c r="R94" s="33">
        <v>4375480</v>
      </c>
      <c r="S94" s="33">
        <v>0</v>
      </c>
      <c r="T94" s="33">
        <v>0</v>
      </c>
      <c r="U94" s="33">
        <v>0</v>
      </c>
      <c r="V94" s="33">
        <v>-4833063</v>
      </c>
      <c r="W94" s="33">
        <v>0</v>
      </c>
      <c r="X94" s="33">
        <v>0</v>
      </c>
      <c r="Y94" s="33">
        <v>0</v>
      </c>
      <c r="Z94" s="33">
        <v>9904041</v>
      </c>
      <c r="AA94" s="33">
        <v>1860083</v>
      </c>
      <c r="AB94" s="33">
        <v>8043958</v>
      </c>
      <c r="AC94" s="33">
        <v>0</v>
      </c>
      <c r="AD94" s="33">
        <v>0</v>
      </c>
      <c r="AE94" s="33">
        <v>8043958</v>
      </c>
      <c r="AF94" s="33">
        <v>3</v>
      </c>
      <c r="AG94" s="33">
        <v>8043955</v>
      </c>
    </row>
    <row r="95" spans="2:33" x14ac:dyDescent="0.3">
      <c r="B95" s="5" t="s">
        <v>337</v>
      </c>
      <c r="C95" s="5" t="s">
        <v>338</v>
      </c>
      <c r="D95" s="6" t="s">
        <v>333</v>
      </c>
      <c r="E95" s="7" t="s">
        <v>656</v>
      </c>
      <c r="F95" s="8">
        <v>43921</v>
      </c>
      <c r="G95" s="33">
        <v>57301702</v>
      </c>
      <c r="H95" s="33"/>
      <c r="I95" s="33"/>
      <c r="J95" s="33"/>
      <c r="K95" s="33"/>
      <c r="L95" s="33"/>
      <c r="M95" s="33"/>
      <c r="N95" s="33">
        <v>-572845</v>
      </c>
      <c r="O95" s="33">
        <v>18378223</v>
      </c>
      <c r="P95" s="33">
        <v>0</v>
      </c>
      <c r="Q95" s="33">
        <v>734361</v>
      </c>
      <c r="R95" s="33">
        <v>4375480</v>
      </c>
      <c r="S95" s="33">
        <v>0</v>
      </c>
      <c r="T95" s="33">
        <v>0</v>
      </c>
      <c r="U95" s="33">
        <v>0</v>
      </c>
      <c r="V95" s="33">
        <v>-4833063</v>
      </c>
      <c r="W95" s="33">
        <v>0</v>
      </c>
      <c r="X95" s="33">
        <v>0</v>
      </c>
      <c r="Y95" s="33">
        <v>0</v>
      </c>
      <c r="Z95" s="33">
        <v>9904041</v>
      </c>
      <c r="AA95" s="33">
        <v>1860083</v>
      </c>
      <c r="AB95" s="33">
        <v>8043958</v>
      </c>
      <c r="AC95" s="33">
        <v>0</v>
      </c>
      <c r="AD95" s="33">
        <v>0</v>
      </c>
      <c r="AE95" s="33">
        <v>8043958</v>
      </c>
      <c r="AF95" s="33">
        <v>3</v>
      </c>
      <c r="AG95" s="33">
        <v>8043955</v>
      </c>
    </row>
    <row r="96" spans="2:33" x14ac:dyDescent="0.3">
      <c r="B96" s="5" t="s">
        <v>339</v>
      </c>
      <c r="C96" s="5" t="s">
        <v>5</v>
      </c>
      <c r="D96" s="6" t="s">
        <v>2</v>
      </c>
      <c r="E96" s="7" t="s">
        <v>663</v>
      </c>
      <c r="F96" s="8">
        <v>43921</v>
      </c>
      <c r="G96" s="33">
        <v>1887698612</v>
      </c>
      <c r="H96" s="33">
        <v>1301030650</v>
      </c>
      <c r="I96" s="33">
        <v>586667962</v>
      </c>
      <c r="J96" s="33">
        <v>0</v>
      </c>
      <c r="K96" s="33">
        <v>30574627</v>
      </c>
      <c r="L96" s="33">
        <v>492657954</v>
      </c>
      <c r="M96" s="33">
        <v>28787759</v>
      </c>
      <c r="N96" s="33">
        <v>310265</v>
      </c>
      <c r="O96" s="33">
        <v>34957887</v>
      </c>
      <c r="P96" s="33">
        <v>0</v>
      </c>
      <c r="Q96" s="33">
        <v>28072221</v>
      </c>
      <c r="R96" s="33">
        <v>53153389</v>
      </c>
      <c r="S96" s="33">
        <v>0</v>
      </c>
      <c r="T96" s="33">
        <v>-2478993</v>
      </c>
      <c r="U96" s="33">
        <v>-13188965</v>
      </c>
      <c r="V96" s="33">
        <v>-10124833</v>
      </c>
      <c r="W96" s="33">
        <v>0</v>
      </c>
      <c r="X96" s="33">
        <v>0</v>
      </c>
      <c r="Y96" s="33">
        <v>0</v>
      </c>
      <c r="Z96" s="33">
        <v>-15916072</v>
      </c>
      <c r="AA96" s="33">
        <v>2182474</v>
      </c>
      <c r="AB96" s="33">
        <v>-18098546</v>
      </c>
      <c r="AC96" s="33">
        <v>0</v>
      </c>
      <c r="AD96" s="33">
        <v>45589819</v>
      </c>
      <c r="AE96" s="33">
        <v>27491273</v>
      </c>
      <c r="AF96" s="33">
        <v>10616260</v>
      </c>
      <c r="AG96" s="33">
        <v>16875013</v>
      </c>
    </row>
    <row r="97" spans="2:33" x14ac:dyDescent="0.3">
      <c r="B97" s="5" t="s">
        <v>340</v>
      </c>
      <c r="C97" s="5" t="s">
        <v>342</v>
      </c>
      <c r="D97" s="6" t="s">
        <v>341</v>
      </c>
      <c r="E97" s="7" t="s">
        <v>658</v>
      </c>
      <c r="F97" s="8">
        <v>43921</v>
      </c>
      <c r="G97" s="33">
        <v>45132419</v>
      </c>
      <c r="H97" s="33">
        <v>39159771</v>
      </c>
      <c r="I97" s="33">
        <v>5972648</v>
      </c>
      <c r="J97" s="33">
        <v>43796</v>
      </c>
      <c r="K97" s="33">
        <v>351040</v>
      </c>
      <c r="L97" s="33">
        <v>2196011</v>
      </c>
      <c r="M97" s="33">
        <v>0</v>
      </c>
      <c r="N97" s="33">
        <v>0</v>
      </c>
      <c r="O97" s="33">
        <v>3469393</v>
      </c>
      <c r="P97" s="33">
        <v>0</v>
      </c>
      <c r="Q97" s="33">
        <v>310924</v>
      </c>
      <c r="R97" s="33">
        <v>185646</v>
      </c>
      <c r="S97" s="33">
        <v>0</v>
      </c>
      <c r="T97" s="33">
        <v>0</v>
      </c>
      <c r="U97" s="33">
        <v>197448</v>
      </c>
      <c r="V97" s="33">
        <v>3354</v>
      </c>
      <c r="W97" s="33">
        <v>0</v>
      </c>
      <c r="X97" s="33">
        <v>0</v>
      </c>
      <c r="Y97" s="33">
        <v>0</v>
      </c>
      <c r="Z97" s="33">
        <v>3795473</v>
      </c>
      <c r="AA97" s="33">
        <v>990894</v>
      </c>
      <c r="AB97" s="33">
        <v>2804579</v>
      </c>
      <c r="AC97" s="33">
        <v>0</v>
      </c>
      <c r="AD97" s="33">
        <v>0</v>
      </c>
      <c r="AE97" s="33">
        <v>2804579</v>
      </c>
      <c r="AF97" s="33">
        <v>21740</v>
      </c>
      <c r="AG97" s="33">
        <v>2782839</v>
      </c>
    </row>
    <row r="98" spans="2:33" x14ac:dyDescent="0.3">
      <c r="B98" s="5" t="s">
        <v>343</v>
      </c>
      <c r="C98" s="5" t="s">
        <v>345</v>
      </c>
      <c r="D98" s="6" t="s">
        <v>344</v>
      </c>
      <c r="E98" s="7" t="s">
        <v>657</v>
      </c>
      <c r="F98" s="8">
        <v>43921</v>
      </c>
      <c r="G98" s="33">
        <v>17914130</v>
      </c>
      <c r="H98" s="33">
        <v>15340032</v>
      </c>
      <c r="I98" s="33">
        <v>2574098</v>
      </c>
      <c r="J98" s="33">
        <v>23153</v>
      </c>
      <c r="K98" s="33">
        <v>0</v>
      </c>
      <c r="L98" s="33">
        <v>1358175</v>
      </c>
      <c r="M98" s="33">
        <v>0</v>
      </c>
      <c r="N98" s="33">
        <v>-20388</v>
      </c>
      <c r="O98" s="33">
        <v>1218688</v>
      </c>
      <c r="P98" s="33">
        <v>0</v>
      </c>
      <c r="Q98" s="33">
        <v>4432</v>
      </c>
      <c r="R98" s="33">
        <v>203560</v>
      </c>
      <c r="S98" s="33">
        <v>-631</v>
      </c>
      <c r="T98" s="33">
        <v>0</v>
      </c>
      <c r="U98" s="33">
        <v>-125612</v>
      </c>
      <c r="V98" s="33">
        <v>-1268</v>
      </c>
      <c r="W98" s="33">
        <v>0</v>
      </c>
      <c r="X98" s="33">
        <v>0</v>
      </c>
      <c r="Y98" s="33">
        <v>0</v>
      </c>
      <c r="Z98" s="33">
        <v>892049</v>
      </c>
      <c r="AA98" s="33">
        <v>-35849</v>
      </c>
      <c r="AB98" s="33">
        <v>927898</v>
      </c>
      <c r="AC98" s="33">
        <v>0</v>
      </c>
      <c r="AD98" s="33">
        <v>0</v>
      </c>
      <c r="AE98" s="33">
        <v>927898</v>
      </c>
      <c r="AF98" s="33">
        <v>3</v>
      </c>
      <c r="AG98" s="33">
        <v>927895</v>
      </c>
    </row>
    <row r="99" spans="2:33" x14ac:dyDescent="0.3">
      <c r="B99" s="5" t="s">
        <v>349</v>
      </c>
      <c r="C99" s="5" t="s">
        <v>351</v>
      </c>
      <c r="D99" s="6" t="s">
        <v>350</v>
      </c>
      <c r="E99" s="7" t="s">
        <v>663</v>
      </c>
      <c r="F99" s="8">
        <v>43921</v>
      </c>
      <c r="G99" s="33">
        <v>48512962</v>
      </c>
      <c r="H99" s="33">
        <v>23986479</v>
      </c>
      <c r="I99" s="33">
        <v>24526483</v>
      </c>
      <c r="J99" s="33">
        <v>495309</v>
      </c>
      <c r="K99" s="33">
        <v>683268</v>
      </c>
      <c r="L99" s="33">
        <v>24535176</v>
      </c>
      <c r="M99" s="33">
        <v>116383</v>
      </c>
      <c r="N99" s="33">
        <v>34346</v>
      </c>
      <c r="O99" s="33">
        <v>-278689</v>
      </c>
      <c r="P99" s="33">
        <v>0</v>
      </c>
      <c r="Q99" s="33">
        <v>-2014728</v>
      </c>
      <c r="R99" s="33">
        <v>693316</v>
      </c>
      <c r="S99" s="33">
        <v>0</v>
      </c>
      <c r="T99" s="33">
        <v>-83571</v>
      </c>
      <c r="U99" s="33">
        <v>3917958</v>
      </c>
      <c r="V99" s="33">
        <v>-23007</v>
      </c>
      <c r="W99" s="33">
        <v>0</v>
      </c>
      <c r="X99" s="33">
        <v>0</v>
      </c>
      <c r="Y99" s="33">
        <v>0</v>
      </c>
      <c r="Z99" s="33">
        <v>824647</v>
      </c>
      <c r="AA99" s="33">
        <v>267790</v>
      </c>
      <c r="AB99" s="33">
        <v>556857</v>
      </c>
      <c r="AC99" s="33">
        <v>0</v>
      </c>
      <c r="AD99" s="33">
        <v>0</v>
      </c>
      <c r="AE99" s="33">
        <v>556857</v>
      </c>
      <c r="AF99" s="33">
        <v>-74650</v>
      </c>
      <c r="AG99" s="33">
        <v>631507</v>
      </c>
    </row>
    <row r="100" spans="2:33" x14ac:dyDescent="0.3">
      <c r="B100" s="5" t="s">
        <v>352</v>
      </c>
      <c r="C100" s="5" t="s">
        <v>354</v>
      </c>
      <c r="D100" s="6" t="s">
        <v>353</v>
      </c>
      <c r="E100" s="7" t="s">
        <v>658</v>
      </c>
      <c r="F100" s="8">
        <v>43921</v>
      </c>
      <c r="G100" s="33">
        <v>400299.9</v>
      </c>
      <c r="H100" s="33">
        <v>257275.2</v>
      </c>
      <c r="I100" s="33">
        <v>143024.70000000001</v>
      </c>
      <c r="J100" s="33">
        <v>0</v>
      </c>
      <c r="K100" s="33">
        <v>0</v>
      </c>
      <c r="L100" s="33">
        <v>122713.5</v>
      </c>
      <c r="M100" s="33">
        <v>0</v>
      </c>
      <c r="N100" s="33">
        <v>44853.9</v>
      </c>
      <c r="O100" s="33">
        <v>65165.1</v>
      </c>
      <c r="P100" s="33">
        <v>0</v>
      </c>
      <c r="Q100" s="33">
        <v>16079.7</v>
      </c>
      <c r="R100" s="33">
        <v>44853.9</v>
      </c>
      <c r="S100" s="33">
        <v>0</v>
      </c>
      <c r="T100" s="33">
        <v>1175510.7</v>
      </c>
      <c r="U100" s="33">
        <v>0</v>
      </c>
      <c r="V100" s="33">
        <v>-5924.1</v>
      </c>
      <c r="W100" s="33">
        <v>0</v>
      </c>
      <c r="X100" s="33">
        <v>0</v>
      </c>
      <c r="Y100" s="33">
        <v>0</v>
      </c>
      <c r="Z100" s="33">
        <v>1205977.5</v>
      </c>
      <c r="AA100" s="33">
        <v>4231.5</v>
      </c>
      <c r="AB100" s="33">
        <v>1201746</v>
      </c>
      <c r="AC100" s="33">
        <v>0</v>
      </c>
      <c r="AD100" s="33">
        <v>0</v>
      </c>
      <c r="AE100" s="33">
        <v>1201746</v>
      </c>
      <c r="AF100" s="33">
        <v>0</v>
      </c>
      <c r="AG100" s="33">
        <v>1201746</v>
      </c>
    </row>
    <row r="101" spans="2:33" x14ac:dyDescent="0.3">
      <c r="B101" s="5" t="s">
        <v>355</v>
      </c>
      <c r="C101" s="5" t="s">
        <v>25</v>
      </c>
      <c r="D101" s="6" t="s">
        <v>58</v>
      </c>
      <c r="E101" s="7" t="s">
        <v>656</v>
      </c>
      <c r="F101" s="8">
        <v>43921</v>
      </c>
      <c r="G101" s="33">
        <v>70004379</v>
      </c>
      <c r="H101" s="33">
        <v>53696244</v>
      </c>
      <c r="I101" s="33">
        <v>16308135</v>
      </c>
      <c r="J101" s="33">
        <v>38758</v>
      </c>
      <c r="K101" s="33">
        <v>5201064</v>
      </c>
      <c r="L101" s="33">
        <v>4816067</v>
      </c>
      <c r="M101" s="33">
        <v>702575</v>
      </c>
      <c r="N101" s="33">
        <v>-1113745</v>
      </c>
      <c r="O101" s="33">
        <v>4513442</v>
      </c>
      <c r="P101" s="33"/>
      <c r="Q101" s="33">
        <v>182696</v>
      </c>
      <c r="R101" s="33">
        <v>2997219</v>
      </c>
      <c r="S101" s="33">
        <v>458690</v>
      </c>
      <c r="T101" s="33">
        <v>320543</v>
      </c>
      <c r="U101" s="33">
        <v>-3064543</v>
      </c>
      <c r="V101" s="33">
        <v>-1551233</v>
      </c>
      <c r="W101" s="33"/>
      <c r="X101" s="33"/>
      <c r="Y101" s="33"/>
      <c r="Z101" s="33">
        <v>-3055004</v>
      </c>
      <c r="AA101" s="33">
        <v>2833747</v>
      </c>
      <c r="AB101" s="33">
        <v>-5888751</v>
      </c>
      <c r="AC101" s="33">
        <v>4138240</v>
      </c>
      <c r="AD101" s="33">
        <v>0</v>
      </c>
      <c r="AE101" s="33">
        <v>-1750511</v>
      </c>
      <c r="AF101" s="33">
        <v>1503404</v>
      </c>
      <c r="AG101" s="33">
        <v>-3253915</v>
      </c>
    </row>
    <row r="102" spans="2:33" x14ac:dyDescent="0.3">
      <c r="B102" s="5" t="s">
        <v>359</v>
      </c>
      <c r="C102" s="5" t="s">
        <v>361</v>
      </c>
      <c r="D102" s="6" t="s">
        <v>360</v>
      </c>
      <c r="E102" s="7" t="s">
        <v>657</v>
      </c>
      <c r="F102" s="8">
        <v>43921</v>
      </c>
      <c r="G102" s="33">
        <v>134620941</v>
      </c>
      <c r="H102" s="33">
        <v>104862494.09999999</v>
      </c>
      <c r="I102" s="33">
        <v>29758446.899999999</v>
      </c>
      <c r="J102" s="33">
        <v>94785.600000000006</v>
      </c>
      <c r="K102" s="33">
        <v>0</v>
      </c>
      <c r="L102" s="33">
        <v>11958219</v>
      </c>
      <c r="M102" s="33">
        <v>215806.5</v>
      </c>
      <c r="N102" s="33">
        <v>-247965.9</v>
      </c>
      <c r="O102" s="33">
        <v>17431241.100000001</v>
      </c>
      <c r="P102" s="33">
        <v>0</v>
      </c>
      <c r="Q102" s="33">
        <v>404531.4</v>
      </c>
      <c r="R102" s="33">
        <v>6790711.2000000002</v>
      </c>
      <c r="S102" s="33">
        <v>0</v>
      </c>
      <c r="T102" s="33">
        <v>2403492</v>
      </c>
      <c r="U102" s="33">
        <v>4459154.7</v>
      </c>
      <c r="V102" s="33">
        <v>2668383.9</v>
      </c>
      <c r="W102" s="33">
        <v>0</v>
      </c>
      <c r="X102" s="33">
        <v>0</v>
      </c>
      <c r="Y102" s="33">
        <v>0</v>
      </c>
      <c r="Z102" s="33">
        <v>20576091.899999999</v>
      </c>
      <c r="AA102" s="33">
        <v>3009442.8</v>
      </c>
      <c r="AB102" s="33">
        <v>17566649.100000001</v>
      </c>
      <c r="AC102" s="33">
        <v>0</v>
      </c>
      <c r="AD102" s="33">
        <v>0</v>
      </c>
      <c r="AE102" s="33">
        <v>17566649.100000001</v>
      </c>
      <c r="AF102" s="33">
        <v>2051431.2</v>
      </c>
      <c r="AG102" s="33">
        <v>15515217.9</v>
      </c>
    </row>
    <row r="103" spans="2:33" x14ac:dyDescent="0.3">
      <c r="B103" s="5" t="s">
        <v>362</v>
      </c>
      <c r="C103" s="5" t="s">
        <v>364</v>
      </c>
      <c r="D103" s="6" t="s">
        <v>363</v>
      </c>
      <c r="E103" s="7" t="s">
        <v>668</v>
      </c>
      <c r="F103" s="8">
        <v>43921</v>
      </c>
      <c r="G103" s="33">
        <v>298417565</v>
      </c>
      <c r="H103" s="33">
        <v>215692618</v>
      </c>
      <c r="I103" s="33">
        <v>82724947</v>
      </c>
      <c r="J103" s="33">
        <v>509245</v>
      </c>
      <c r="K103" s="33">
        <v>0</v>
      </c>
      <c r="L103" s="33">
        <v>67772389</v>
      </c>
      <c r="M103" s="33">
        <v>5103425</v>
      </c>
      <c r="N103" s="33">
        <v>745551</v>
      </c>
      <c r="O103" s="33">
        <v>11103929</v>
      </c>
      <c r="P103" s="33">
        <v>0</v>
      </c>
      <c r="Q103" s="33">
        <v>214130</v>
      </c>
      <c r="R103" s="33">
        <v>3797185</v>
      </c>
      <c r="S103" s="33">
        <v>0</v>
      </c>
      <c r="T103" s="33">
        <v>-84565</v>
      </c>
      <c r="U103" s="33">
        <v>4503752</v>
      </c>
      <c r="V103" s="33">
        <v>-4141736</v>
      </c>
      <c r="W103" s="33">
        <v>-46043</v>
      </c>
      <c r="X103" s="33">
        <v>0</v>
      </c>
      <c r="Y103" s="33">
        <v>0</v>
      </c>
      <c r="Z103" s="33">
        <v>7752282</v>
      </c>
      <c r="AA103" s="33">
        <v>1266850</v>
      </c>
      <c r="AB103" s="33">
        <v>6485432</v>
      </c>
      <c r="AC103" s="33">
        <v>0</v>
      </c>
      <c r="AD103" s="33">
        <v>0</v>
      </c>
      <c r="AE103" s="33">
        <v>6485432</v>
      </c>
      <c r="AF103" s="33">
        <v>-14705</v>
      </c>
      <c r="AG103" s="33">
        <v>6500137</v>
      </c>
    </row>
    <row r="104" spans="2:33" x14ac:dyDescent="0.3">
      <c r="B104" s="5" t="s">
        <v>365</v>
      </c>
      <c r="C104" s="5" t="s">
        <v>367</v>
      </c>
      <c r="D104" s="6" t="s">
        <v>366</v>
      </c>
      <c r="E104" s="7" t="s">
        <v>658</v>
      </c>
      <c r="F104" s="8">
        <v>43921</v>
      </c>
      <c r="G104" s="33">
        <v>2520158</v>
      </c>
      <c r="H104" s="33">
        <v>1784303</v>
      </c>
      <c r="I104" s="33">
        <v>735855</v>
      </c>
      <c r="J104" s="33">
        <v>0</v>
      </c>
      <c r="K104" s="33">
        <v>82265</v>
      </c>
      <c r="L104" s="33">
        <v>704868</v>
      </c>
      <c r="M104" s="33">
        <v>0</v>
      </c>
      <c r="N104" s="33">
        <v>134619</v>
      </c>
      <c r="O104" s="33">
        <v>83341</v>
      </c>
      <c r="P104" s="33">
        <v>0</v>
      </c>
      <c r="Q104" s="33">
        <v>147730</v>
      </c>
      <c r="R104" s="33">
        <v>301531</v>
      </c>
      <c r="S104" s="33">
        <v>0</v>
      </c>
      <c r="T104" s="33">
        <v>-1295</v>
      </c>
      <c r="U104" s="33">
        <v>54702</v>
      </c>
      <c r="V104" s="33">
        <v>216100</v>
      </c>
      <c r="W104" s="33">
        <v>272304</v>
      </c>
      <c r="X104" s="33">
        <v>0</v>
      </c>
      <c r="Y104" s="33">
        <v>0</v>
      </c>
      <c r="Z104" s="33">
        <v>471351</v>
      </c>
      <c r="AA104" s="33">
        <v>0</v>
      </c>
      <c r="AB104" s="33">
        <v>471351</v>
      </c>
      <c r="AC104" s="33">
        <v>0</v>
      </c>
      <c r="AD104" s="33">
        <v>0</v>
      </c>
      <c r="AE104" s="33">
        <v>471351</v>
      </c>
      <c r="AF104" s="33">
        <v>1363</v>
      </c>
      <c r="AG104" s="33">
        <v>469988</v>
      </c>
    </row>
    <row r="105" spans="2:33" x14ac:dyDescent="0.3">
      <c r="B105" s="5" t="s">
        <v>368</v>
      </c>
      <c r="C105" s="5" t="s">
        <v>370</v>
      </c>
      <c r="D105" s="6" t="s">
        <v>369</v>
      </c>
      <c r="E105" s="7" t="s">
        <v>658</v>
      </c>
      <c r="F105" s="8">
        <v>43921</v>
      </c>
      <c r="G105" s="33">
        <v>149475198.59999999</v>
      </c>
      <c r="H105" s="33">
        <v>128208525.90000001</v>
      </c>
      <c r="I105" s="33">
        <v>21266672.699999999</v>
      </c>
      <c r="J105" s="33">
        <v>1501336.2</v>
      </c>
      <c r="K105" s="33">
        <v>0</v>
      </c>
      <c r="L105" s="33">
        <v>10361250.9</v>
      </c>
      <c r="M105" s="33">
        <v>2081898</v>
      </c>
      <c r="N105" s="33">
        <v>-24542.7</v>
      </c>
      <c r="O105" s="33">
        <v>10300317.300000001</v>
      </c>
      <c r="P105" s="33">
        <v>0</v>
      </c>
      <c r="Q105" s="33">
        <v>182800.8</v>
      </c>
      <c r="R105" s="33">
        <v>4517549.4000000004</v>
      </c>
      <c r="S105" s="33">
        <v>0</v>
      </c>
      <c r="T105" s="33">
        <v>60933.599999999999</v>
      </c>
      <c r="U105" s="33">
        <v>786212.7</v>
      </c>
      <c r="V105" s="33">
        <v>0</v>
      </c>
      <c r="W105" s="33">
        <v>0</v>
      </c>
      <c r="X105" s="33">
        <v>0</v>
      </c>
      <c r="Y105" s="33">
        <v>0</v>
      </c>
      <c r="Z105" s="33">
        <v>6812715</v>
      </c>
      <c r="AA105" s="33">
        <v>2716623</v>
      </c>
      <c r="AB105" s="33">
        <v>4096092</v>
      </c>
      <c r="AC105" s="33">
        <v>0</v>
      </c>
      <c r="AD105" s="33">
        <v>0</v>
      </c>
      <c r="AE105" s="33">
        <v>4096092</v>
      </c>
      <c r="AF105" s="33">
        <v>2926505.4</v>
      </c>
      <c r="AG105" s="33">
        <v>1169586.6000000001</v>
      </c>
    </row>
    <row r="106" spans="2:33" x14ac:dyDescent="0.3">
      <c r="B106" s="5" t="s">
        <v>371</v>
      </c>
      <c r="C106" s="5" t="s">
        <v>373</v>
      </c>
      <c r="D106" s="6" t="s">
        <v>372</v>
      </c>
      <c r="E106" s="7" t="s">
        <v>638</v>
      </c>
      <c r="F106" s="8"/>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row>
    <row r="107" spans="2:33" x14ac:dyDescent="0.3">
      <c r="B107" s="5" t="s">
        <v>374</v>
      </c>
      <c r="C107" s="5" t="s">
        <v>376</v>
      </c>
      <c r="D107" s="6" t="s">
        <v>375</v>
      </c>
      <c r="E107" s="7" t="s">
        <v>661</v>
      </c>
      <c r="F107" s="8">
        <v>43921</v>
      </c>
      <c r="G107" s="33">
        <v>2405093</v>
      </c>
      <c r="H107" s="33">
        <v>2489115</v>
      </c>
      <c r="I107" s="33">
        <v>-84022</v>
      </c>
      <c r="J107" s="33">
        <v>11231</v>
      </c>
      <c r="K107" s="33">
        <v>0</v>
      </c>
      <c r="L107" s="33">
        <v>194324</v>
      </c>
      <c r="M107" s="33">
        <v>82661</v>
      </c>
      <c r="N107" s="33">
        <v>0</v>
      </c>
      <c r="O107" s="33">
        <v>-349776</v>
      </c>
      <c r="P107" s="33">
        <v>0</v>
      </c>
      <c r="Q107" s="33">
        <v>0</v>
      </c>
      <c r="R107" s="33">
        <v>79885</v>
      </c>
      <c r="S107" s="33">
        <v>0</v>
      </c>
      <c r="T107" s="33">
        <v>0</v>
      </c>
      <c r="U107" s="33">
        <v>760</v>
      </c>
      <c r="V107" s="33">
        <v>0</v>
      </c>
      <c r="W107" s="33">
        <v>0</v>
      </c>
      <c r="X107" s="33">
        <v>0</v>
      </c>
      <c r="Y107" s="33">
        <v>0</v>
      </c>
      <c r="Z107" s="33">
        <v>-428901</v>
      </c>
      <c r="AA107" s="33">
        <v>-278947</v>
      </c>
      <c r="AB107" s="33">
        <v>-149954</v>
      </c>
      <c r="AC107" s="33">
        <v>0</v>
      </c>
      <c r="AD107" s="33">
        <v>0</v>
      </c>
      <c r="AE107" s="33">
        <v>-149954</v>
      </c>
      <c r="AF107" s="33">
        <v>0</v>
      </c>
      <c r="AG107" s="33">
        <v>-149954</v>
      </c>
    </row>
    <row r="108" spans="2:33" x14ac:dyDescent="0.3">
      <c r="B108" s="5" t="s">
        <v>377</v>
      </c>
      <c r="C108" s="5" t="s">
        <v>379</v>
      </c>
      <c r="D108" s="6" t="s">
        <v>378</v>
      </c>
      <c r="E108" s="7" t="s">
        <v>669</v>
      </c>
      <c r="F108" s="8">
        <v>44012</v>
      </c>
      <c r="G108" s="33">
        <v>22315438</v>
      </c>
      <c r="H108" s="33">
        <v>21900538</v>
      </c>
      <c r="I108" s="33">
        <v>414900</v>
      </c>
      <c r="J108" s="33">
        <v>4909</v>
      </c>
      <c r="K108" s="33">
        <v>0</v>
      </c>
      <c r="L108" s="33">
        <v>1672377</v>
      </c>
      <c r="M108" s="33">
        <v>0</v>
      </c>
      <c r="N108" s="33">
        <v>0</v>
      </c>
      <c r="O108" s="33">
        <v>-1252568</v>
      </c>
      <c r="P108" s="33">
        <v>0</v>
      </c>
      <c r="Q108" s="33">
        <v>1228031</v>
      </c>
      <c r="R108" s="33">
        <v>675838</v>
      </c>
      <c r="S108" s="33">
        <v>0</v>
      </c>
      <c r="T108" s="33">
        <v>272930</v>
      </c>
      <c r="U108" s="33">
        <v>0</v>
      </c>
      <c r="V108" s="33">
        <v>-36216</v>
      </c>
      <c r="W108" s="33">
        <v>0</v>
      </c>
      <c r="X108" s="33">
        <v>0</v>
      </c>
      <c r="Y108" s="33">
        <v>0</v>
      </c>
      <c r="Z108" s="33">
        <v>-463661</v>
      </c>
      <c r="AA108" s="33">
        <v>-531349</v>
      </c>
      <c r="AB108" s="33">
        <v>67688</v>
      </c>
      <c r="AC108" s="33">
        <v>0</v>
      </c>
      <c r="AD108" s="33">
        <v>0</v>
      </c>
      <c r="AE108" s="33">
        <v>67688</v>
      </c>
      <c r="AF108" s="33">
        <v>-1</v>
      </c>
      <c r="AG108" s="33">
        <v>67689</v>
      </c>
    </row>
    <row r="109" spans="2:33" x14ac:dyDescent="0.3">
      <c r="B109" s="5" t="s">
        <v>380</v>
      </c>
      <c r="C109" s="5" t="s">
        <v>382</v>
      </c>
      <c r="D109" s="6" t="s">
        <v>381</v>
      </c>
      <c r="E109" s="7" t="s">
        <v>670</v>
      </c>
      <c r="F109" s="8">
        <v>43921</v>
      </c>
      <c r="G109" s="33">
        <v>209204</v>
      </c>
      <c r="H109" s="33">
        <v>43325</v>
      </c>
      <c r="I109" s="33">
        <v>165879</v>
      </c>
      <c r="J109" s="33">
        <v>10827</v>
      </c>
      <c r="K109" s="33">
        <v>0</v>
      </c>
      <c r="L109" s="33">
        <v>62644</v>
      </c>
      <c r="M109" s="33">
        <v>0</v>
      </c>
      <c r="N109" s="33">
        <v>0</v>
      </c>
      <c r="O109" s="33">
        <v>114062</v>
      </c>
      <c r="P109" s="33">
        <v>0</v>
      </c>
      <c r="Q109" s="33">
        <v>197</v>
      </c>
      <c r="R109" s="33">
        <v>1469</v>
      </c>
      <c r="S109" s="33">
        <v>0</v>
      </c>
      <c r="T109" s="33">
        <v>0</v>
      </c>
      <c r="U109" s="33">
        <v>0</v>
      </c>
      <c r="V109" s="33">
        <v>0</v>
      </c>
      <c r="W109" s="33">
        <v>0</v>
      </c>
      <c r="X109" s="33">
        <v>0</v>
      </c>
      <c r="Y109" s="33">
        <v>0</v>
      </c>
      <c r="Z109" s="33">
        <v>112790</v>
      </c>
      <c r="AA109" s="33">
        <v>35389</v>
      </c>
      <c r="AB109" s="33">
        <v>77401</v>
      </c>
      <c r="AC109" s="33">
        <v>0</v>
      </c>
      <c r="AD109" s="33">
        <v>0</v>
      </c>
      <c r="AE109" s="33">
        <v>77401</v>
      </c>
      <c r="AF109" s="33">
        <v>0</v>
      </c>
      <c r="AG109" s="33">
        <v>77401</v>
      </c>
    </row>
    <row r="110" spans="2:33" x14ac:dyDescent="0.3">
      <c r="B110" s="5" t="s">
        <v>651</v>
      </c>
      <c r="C110" s="5" t="s">
        <v>675</v>
      </c>
      <c r="D110" s="6" t="s">
        <v>682</v>
      </c>
      <c r="E110" s="7" t="s">
        <v>664</v>
      </c>
      <c r="F110" s="8">
        <v>40178</v>
      </c>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row>
    <row r="111" spans="2:33" x14ac:dyDescent="0.3">
      <c r="B111" s="5" t="s">
        <v>383</v>
      </c>
      <c r="C111" s="5" t="s">
        <v>385</v>
      </c>
      <c r="D111" s="6" t="s">
        <v>384</v>
      </c>
      <c r="E111" s="7" t="s">
        <v>660</v>
      </c>
      <c r="F111" s="8">
        <v>43921</v>
      </c>
      <c r="G111" s="33">
        <v>19552049</v>
      </c>
      <c r="H111" s="33">
        <v>15529603</v>
      </c>
      <c r="I111" s="33">
        <v>4022446</v>
      </c>
      <c r="J111" s="33">
        <v>340042</v>
      </c>
      <c r="K111" s="33">
        <v>0</v>
      </c>
      <c r="L111" s="33">
        <v>2315088</v>
      </c>
      <c r="M111" s="33">
        <v>0</v>
      </c>
      <c r="N111" s="33">
        <v>0</v>
      </c>
      <c r="O111" s="33">
        <v>2047400</v>
      </c>
      <c r="P111" s="33">
        <v>0</v>
      </c>
      <c r="Q111" s="33">
        <v>97658</v>
      </c>
      <c r="R111" s="33">
        <v>349916</v>
      </c>
      <c r="S111" s="33">
        <v>0</v>
      </c>
      <c r="T111" s="33">
        <v>-170497</v>
      </c>
      <c r="U111" s="33">
        <v>0</v>
      </c>
      <c r="V111" s="33">
        <v>-60251</v>
      </c>
      <c r="W111" s="33">
        <v>0</v>
      </c>
      <c r="X111" s="33">
        <v>0</v>
      </c>
      <c r="Y111" s="33">
        <v>0</v>
      </c>
      <c r="Z111" s="33">
        <v>1564394</v>
      </c>
      <c r="AA111" s="33">
        <v>-335277</v>
      </c>
      <c r="AB111" s="33">
        <v>1899671</v>
      </c>
      <c r="AC111" s="33">
        <v>0</v>
      </c>
      <c r="AD111" s="33">
        <v>0</v>
      </c>
      <c r="AE111" s="33">
        <v>1899671</v>
      </c>
      <c r="AF111" s="33">
        <v>495041</v>
      </c>
      <c r="AG111" s="33">
        <v>1404630</v>
      </c>
    </row>
    <row r="112" spans="2:33" x14ac:dyDescent="0.3">
      <c r="B112" s="5" t="s">
        <v>386</v>
      </c>
      <c r="C112" s="5" t="s">
        <v>388</v>
      </c>
      <c r="D112" s="6" t="s">
        <v>387</v>
      </c>
      <c r="E112" s="7" t="s">
        <v>664</v>
      </c>
      <c r="F112" s="8">
        <v>43921</v>
      </c>
      <c r="G112" s="33">
        <v>72229</v>
      </c>
      <c r="H112" s="33">
        <v>85576</v>
      </c>
      <c r="I112" s="33">
        <v>-13347</v>
      </c>
      <c r="J112" s="33">
        <v>0</v>
      </c>
      <c r="K112" s="33">
        <v>0</v>
      </c>
      <c r="L112" s="33">
        <v>359882</v>
      </c>
      <c r="M112" s="33">
        <v>0</v>
      </c>
      <c r="N112" s="33">
        <v>0</v>
      </c>
      <c r="O112" s="33">
        <v>-373229</v>
      </c>
      <c r="P112" s="33">
        <v>0</v>
      </c>
      <c r="Q112" s="33">
        <v>4382</v>
      </c>
      <c r="R112" s="33">
        <v>243</v>
      </c>
      <c r="S112" s="33">
        <v>0</v>
      </c>
      <c r="T112" s="33">
        <v>0</v>
      </c>
      <c r="U112" s="33">
        <v>0</v>
      </c>
      <c r="V112" s="33">
        <v>0</v>
      </c>
      <c r="W112" s="33">
        <v>0</v>
      </c>
      <c r="X112" s="33">
        <v>0</v>
      </c>
      <c r="Y112" s="33">
        <v>0</v>
      </c>
      <c r="Z112" s="33">
        <v>-369090</v>
      </c>
      <c r="AA112" s="33">
        <v>-197135</v>
      </c>
      <c r="AB112" s="33">
        <v>-171955</v>
      </c>
      <c r="AC112" s="33">
        <v>0</v>
      </c>
      <c r="AD112" s="33">
        <v>0</v>
      </c>
      <c r="AE112" s="33">
        <v>-171955</v>
      </c>
      <c r="AF112" s="33">
        <v>0</v>
      </c>
      <c r="AG112" s="33">
        <v>-171955</v>
      </c>
    </row>
    <row r="113" spans="2:33" x14ac:dyDescent="0.3">
      <c r="B113" s="5" t="s">
        <v>389</v>
      </c>
      <c r="C113" s="5" t="s">
        <v>391</v>
      </c>
      <c r="D113" s="6" t="s">
        <v>390</v>
      </c>
      <c r="E113" s="7" t="s">
        <v>660</v>
      </c>
      <c r="F113" s="8">
        <v>43921</v>
      </c>
      <c r="G113" s="33"/>
      <c r="H113" s="33"/>
      <c r="I113" s="33"/>
      <c r="J113" s="33">
        <v>0</v>
      </c>
      <c r="K113" s="33">
        <v>0</v>
      </c>
      <c r="L113" s="33">
        <v>30862</v>
      </c>
      <c r="M113" s="33">
        <v>0</v>
      </c>
      <c r="N113" s="33">
        <v>-58941</v>
      </c>
      <c r="O113" s="33">
        <v>-89803</v>
      </c>
      <c r="P113" s="33">
        <v>0</v>
      </c>
      <c r="Q113" s="33">
        <v>1126</v>
      </c>
      <c r="R113" s="33">
        <v>3780</v>
      </c>
      <c r="S113" s="33">
        <v>0</v>
      </c>
      <c r="T113" s="33">
        <v>0</v>
      </c>
      <c r="U113" s="33">
        <v>0</v>
      </c>
      <c r="V113" s="33">
        <v>-3834</v>
      </c>
      <c r="W113" s="33">
        <v>0</v>
      </c>
      <c r="X113" s="33">
        <v>0</v>
      </c>
      <c r="Y113" s="33">
        <v>0</v>
      </c>
      <c r="Z113" s="33">
        <v>-96291</v>
      </c>
      <c r="AA113" s="33">
        <v>-82459</v>
      </c>
      <c r="AB113" s="33">
        <v>-13832</v>
      </c>
      <c r="AC113" s="33">
        <v>0</v>
      </c>
      <c r="AD113" s="33">
        <v>0</v>
      </c>
      <c r="AE113" s="33">
        <v>-13832</v>
      </c>
      <c r="AF113" s="33">
        <v>0</v>
      </c>
      <c r="AG113" s="33">
        <v>-13832</v>
      </c>
    </row>
    <row r="114" spans="2:33" x14ac:dyDescent="0.3">
      <c r="B114" s="5" t="s">
        <v>392</v>
      </c>
      <c r="C114" s="5" t="s">
        <v>394</v>
      </c>
      <c r="D114" s="6" t="s">
        <v>393</v>
      </c>
      <c r="E114" s="7" t="s">
        <v>664</v>
      </c>
      <c r="F114" s="8">
        <v>39082</v>
      </c>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row>
    <row r="115" spans="2:33" x14ac:dyDescent="0.3">
      <c r="B115" s="5" t="s">
        <v>395</v>
      </c>
      <c r="C115" s="5" t="s">
        <v>397</v>
      </c>
      <c r="D115" s="6" t="s">
        <v>396</v>
      </c>
      <c r="E115" s="7" t="s">
        <v>664</v>
      </c>
      <c r="F115" s="8">
        <v>43921</v>
      </c>
      <c r="G115" s="33"/>
      <c r="H115" s="33"/>
      <c r="I115" s="33"/>
      <c r="J115" s="33">
        <v>0</v>
      </c>
      <c r="K115" s="33">
        <v>0</v>
      </c>
      <c r="L115" s="33">
        <v>835</v>
      </c>
      <c r="M115" s="33">
        <v>0</v>
      </c>
      <c r="N115" s="33"/>
      <c r="O115" s="33">
        <v>-835</v>
      </c>
      <c r="P115" s="33">
        <v>0</v>
      </c>
      <c r="Q115" s="33">
        <v>0</v>
      </c>
      <c r="R115" s="33">
        <v>0</v>
      </c>
      <c r="S115" s="33">
        <v>0</v>
      </c>
      <c r="T115" s="33">
        <v>-1521</v>
      </c>
      <c r="U115" s="33">
        <v>0</v>
      </c>
      <c r="V115" s="33">
        <v>0</v>
      </c>
      <c r="W115" s="33">
        <v>0</v>
      </c>
      <c r="X115" s="33">
        <v>0</v>
      </c>
      <c r="Y115" s="33">
        <v>0</v>
      </c>
      <c r="Z115" s="33">
        <v>-2356</v>
      </c>
      <c r="AA115" s="33">
        <v>0</v>
      </c>
      <c r="AB115" s="33">
        <v>-2356</v>
      </c>
      <c r="AC115" s="33">
        <v>0</v>
      </c>
      <c r="AD115" s="33">
        <v>0</v>
      </c>
      <c r="AE115" s="33">
        <v>-2356</v>
      </c>
      <c r="AF115" s="33">
        <v>0</v>
      </c>
      <c r="AG115" s="33">
        <v>-2356</v>
      </c>
    </row>
    <row r="116" spans="2:33" x14ac:dyDescent="0.3">
      <c r="B116" s="5" t="s">
        <v>398</v>
      </c>
      <c r="C116" s="5" t="s">
        <v>400</v>
      </c>
      <c r="D116" s="6" t="s">
        <v>399</v>
      </c>
      <c r="E116" s="7" t="s">
        <v>665</v>
      </c>
      <c r="F116" s="8">
        <v>43921</v>
      </c>
      <c r="G116" s="33">
        <v>34356217</v>
      </c>
      <c r="H116" s="33">
        <v>26592857</v>
      </c>
      <c r="I116" s="33">
        <v>7763360</v>
      </c>
      <c r="J116" s="33">
        <v>81558</v>
      </c>
      <c r="K116" s="33">
        <v>0</v>
      </c>
      <c r="L116" s="33">
        <v>5453601</v>
      </c>
      <c r="M116" s="33">
        <v>57976</v>
      </c>
      <c r="N116" s="33">
        <v>0</v>
      </c>
      <c r="O116" s="33">
        <v>2333341</v>
      </c>
      <c r="P116" s="33">
        <v>0</v>
      </c>
      <c r="Q116" s="33">
        <v>118762</v>
      </c>
      <c r="R116" s="33">
        <v>752988</v>
      </c>
      <c r="S116" s="33">
        <v>-784880</v>
      </c>
      <c r="T116" s="33">
        <v>244708</v>
      </c>
      <c r="U116" s="33">
        <v>3071</v>
      </c>
      <c r="V116" s="33">
        <v>3698</v>
      </c>
      <c r="W116" s="33">
        <v>0</v>
      </c>
      <c r="X116" s="33">
        <v>0</v>
      </c>
      <c r="Y116" s="33">
        <v>0</v>
      </c>
      <c r="Z116" s="33">
        <v>1165712</v>
      </c>
      <c r="AA116" s="33">
        <v>-3286</v>
      </c>
      <c r="AB116" s="33">
        <v>1168998</v>
      </c>
      <c r="AC116" s="33">
        <v>0</v>
      </c>
      <c r="AD116" s="33">
        <v>0</v>
      </c>
      <c r="AE116" s="33">
        <v>1168998</v>
      </c>
      <c r="AF116" s="33">
        <v>0</v>
      </c>
      <c r="AG116" s="33">
        <v>1168998</v>
      </c>
    </row>
    <row r="117" spans="2:33" x14ac:dyDescent="0.3">
      <c r="B117" s="5" t="s">
        <v>407</v>
      </c>
      <c r="C117" s="5" t="s">
        <v>409</v>
      </c>
      <c r="D117" s="6" t="s">
        <v>408</v>
      </c>
      <c r="E117" s="7" t="s">
        <v>664</v>
      </c>
      <c r="F117" s="8">
        <v>43921</v>
      </c>
      <c r="G117" s="33">
        <v>16179</v>
      </c>
      <c r="H117" s="33">
        <v>0</v>
      </c>
      <c r="I117" s="33">
        <v>16179</v>
      </c>
      <c r="J117" s="33">
        <v>0</v>
      </c>
      <c r="K117" s="33">
        <v>0</v>
      </c>
      <c r="L117" s="33">
        <v>34737</v>
      </c>
      <c r="M117" s="33">
        <v>0</v>
      </c>
      <c r="N117" s="33">
        <v>0</v>
      </c>
      <c r="O117" s="33">
        <v>-18558</v>
      </c>
      <c r="P117" s="33">
        <v>0</v>
      </c>
      <c r="Q117" s="33">
        <v>11159</v>
      </c>
      <c r="R117" s="33">
        <v>0</v>
      </c>
      <c r="S117" s="33">
        <v>0</v>
      </c>
      <c r="T117" s="33">
        <v>40661</v>
      </c>
      <c r="U117" s="33">
        <v>0</v>
      </c>
      <c r="V117" s="33">
        <v>23376</v>
      </c>
      <c r="W117" s="33">
        <v>0</v>
      </c>
      <c r="X117" s="33">
        <v>0</v>
      </c>
      <c r="Y117" s="33">
        <v>0</v>
      </c>
      <c r="Z117" s="33">
        <v>56638</v>
      </c>
      <c r="AA117" s="33">
        <v>9005</v>
      </c>
      <c r="AB117" s="33">
        <v>47633</v>
      </c>
      <c r="AC117" s="33">
        <v>0</v>
      </c>
      <c r="AD117" s="33">
        <v>0</v>
      </c>
      <c r="AE117" s="33">
        <v>47633</v>
      </c>
      <c r="AF117" s="33">
        <v>0</v>
      </c>
      <c r="AG117" s="33">
        <v>47633</v>
      </c>
    </row>
    <row r="118" spans="2:33" x14ac:dyDescent="0.3">
      <c r="B118" s="5" t="s">
        <v>410</v>
      </c>
      <c r="C118" s="5" t="s">
        <v>412</v>
      </c>
      <c r="D118" s="6" t="s">
        <v>411</v>
      </c>
      <c r="E118" s="7" t="s">
        <v>661</v>
      </c>
      <c r="F118" s="8">
        <v>43921</v>
      </c>
      <c r="G118" s="33">
        <v>742207</v>
      </c>
      <c r="H118" s="33">
        <v>640060</v>
      </c>
      <c r="I118" s="33">
        <v>102147</v>
      </c>
      <c r="J118" s="33">
        <v>7831</v>
      </c>
      <c r="K118" s="33">
        <v>21782</v>
      </c>
      <c r="L118" s="33">
        <v>290924</v>
      </c>
      <c r="M118" s="33">
        <v>0</v>
      </c>
      <c r="N118" s="33">
        <v>0</v>
      </c>
      <c r="O118" s="33">
        <v>-202728</v>
      </c>
      <c r="P118" s="33">
        <v>0</v>
      </c>
      <c r="Q118" s="33">
        <v>17201</v>
      </c>
      <c r="R118" s="33">
        <v>6324</v>
      </c>
      <c r="S118" s="33">
        <v>0</v>
      </c>
      <c r="T118" s="33">
        <v>0</v>
      </c>
      <c r="U118" s="33">
        <v>-8665</v>
      </c>
      <c r="V118" s="33">
        <v>2255</v>
      </c>
      <c r="W118" s="33">
        <v>0</v>
      </c>
      <c r="X118" s="33">
        <v>0</v>
      </c>
      <c r="Y118" s="33">
        <v>0</v>
      </c>
      <c r="Z118" s="33">
        <v>-198261</v>
      </c>
      <c r="AA118" s="33">
        <v>-89861</v>
      </c>
      <c r="AB118" s="33">
        <v>-108400</v>
      </c>
      <c r="AC118" s="33">
        <v>0</v>
      </c>
      <c r="AD118" s="33">
        <v>0</v>
      </c>
      <c r="AE118" s="33">
        <v>-108400</v>
      </c>
      <c r="AF118" s="33">
        <v>-84</v>
      </c>
      <c r="AG118" s="33">
        <v>-108316</v>
      </c>
    </row>
    <row r="119" spans="2:33" x14ac:dyDescent="0.3">
      <c r="B119" s="5" t="s">
        <v>425</v>
      </c>
      <c r="C119" s="5" t="s">
        <v>427</v>
      </c>
      <c r="D119" s="6" t="s">
        <v>426</v>
      </c>
      <c r="E119" s="7" t="s">
        <v>658</v>
      </c>
      <c r="F119" s="8">
        <v>43921</v>
      </c>
      <c r="G119" s="33">
        <v>7502376</v>
      </c>
      <c r="H119" s="33">
        <v>4112261</v>
      </c>
      <c r="I119" s="33">
        <v>3390115</v>
      </c>
      <c r="J119" s="33">
        <v>8952</v>
      </c>
      <c r="K119" s="33">
        <v>4274</v>
      </c>
      <c r="L119" s="33">
        <v>2262449</v>
      </c>
      <c r="M119" s="33">
        <v>2417</v>
      </c>
      <c r="N119" s="33">
        <v>0</v>
      </c>
      <c r="O119" s="33">
        <v>1129927</v>
      </c>
      <c r="P119" s="33">
        <v>-9425</v>
      </c>
      <c r="Q119" s="33">
        <v>831745</v>
      </c>
      <c r="R119" s="33">
        <v>194806</v>
      </c>
      <c r="S119" s="33">
        <v>0</v>
      </c>
      <c r="T119" s="33">
        <v>937379</v>
      </c>
      <c r="U119" s="33">
        <v>-98064</v>
      </c>
      <c r="V119" s="33">
        <v>0</v>
      </c>
      <c r="W119" s="33">
        <v>0</v>
      </c>
      <c r="X119" s="33">
        <v>0</v>
      </c>
      <c r="Y119" s="33">
        <v>0</v>
      </c>
      <c r="Z119" s="33">
        <v>2596756</v>
      </c>
      <c r="AA119" s="33">
        <v>26545</v>
      </c>
      <c r="AB119" s="33">
        <v>2570211</v>
      </c>
      <c r="AC119" s="33">
        <v>0</v>
      </c>
      <c r="AD119" s="33">
        <v>0</v>
      </c>
      <c r="AE119" s="33">
        <v>2570211</v>
      </c>
      <c r="AF119" s="33">
        <v>-20810</v>
      </c>
      <c r="AG119" s="33">
        <v>2591021</v>
      </c>
    </row>
    <row r="120" spans="2:33" x14ac:dyDescent="0.3">
      <c r="B120" s="5" t="s">
        <v>431</v>
      </c>
      <c r="C120" s="5" t="s">
        <v>433</v>
      </c>
      <c r="D120" s="6" t="s">
        <v>432</v>
      </c>
      <c r="E120" s="7" t="s">
        <v>664</v>
      </c>
      <c r="F120" s="8">
        <v>44012</v>
      </c>
      <c r="G120" s="33">
        <v>1052713</v>
      </c>
      <c r="H120" s="33">
        <v>0</v>
      </c>
      <c r="I120" s="33">
        <v>1052713</v>
      </c>
      <c r="J120" s="33">
        <v>0</v>
      </c>
      <c r="K120" s="33">
        <v>0</v>
      </c>
      <c r="L120" s="33">
        <v>40483</v>
      </c>
      <c r="M120" s="33">
        <v>0</v>
      </c>
      <c r="N120" s="33">
        <v>0</v>
      </c>
      <c r="O120" s="33">
        <v>1012230</v>
      </c>
      <c r="P120" s="33">
        <v>0</v>
      </c>
      <c r="Q120" s="33">
        <v>0</v>
      </c>
      <c r="R120" s="33">
        <v>1911</v>
      </c>
      <c r="S120" s="33">
        <v>0</v>
      </c>
      <c r="T120" s="33">
        <v>0</v>
      </c>
      <c r="U120" s="33">
        <v>0</v>
      </c>
      <c r="V120" s="33">
        <v>222</v>
      </c>
      <c r="W120" s="33">
        <v>0</v>
      </c>
      <c r="X120" s="33">
        <v>0</v>
      </c>
      <c r="Y120" s="33">
        <v>0</v>
      </c>
      <c r="Z120" s="33">
        <v>1010541</v>
      </c>
      <c r="AA120" s="33">
        <v>-850</v>
      </c>
      <c r="AB120" s="33">
        <v>1011391</v>
      </c>
      <c r="AC120" s="33">
        <v>0</v>
      </c>
      <c r="AD120" s="33">
        <v>0</v>
      </c>
      <c r="AE120" s="33">
        <v>1011391</v>
      </c>
      <c r="AF120" s="33">
        <v>0</v>
      </c>
      <c r="AG120" s="33">
        <v>1011391</v>
      </c>
    </row>
    <row r="121" spans="2:33" x14ac:dyDescent="0.3">
      <c r="B121" s="5" t="s">
        <v>437</v>
      </c>
      <c r="C121" s="5" t="s">
        <v>26</v>
      </c>
      <c r="D121" s="6" t="s">
        <v>59</v>
      </c>
      <c r="E121" s="7" t="s">
        <v>661</v>
      </c>
      <c r="F121" s="8">
        <v>43921</v>
      </c>
      <c r="G121" s="33">
        <v>14387.1</v>
      </c>
      <c r="H121" s="33">
        <v>0</v>
      </c>
      <c r="I121" s="33">
        <v>14387.1</v>
      </c>
      <c r="J121" s="33">
        <v>0</v>
      </c>
      <c r="K121" s="33">
        <v>0</v>
      </c>
      <c r="L121" s="33">
        <v>665191.80000000005</v>
      </c>
      <c r="M121" s="33">
        <v>846.3</v>
      </c>
      <c r="N121" s="33">
        <v>-501009.6</v>
      </c>
      <c r="O121" s="33">
        <v>-1152660.6000000001</v>
      </c>
      <c r="P121" s="33">
        <v>0</v>
      </c>
      <c r="Q121" s="33">
        <v>14387.1</v>
      </c>
      <c r="R121" s="33">
        <v>53316.9</v>
      </c>
      <c r="S121" s="33">
        <v>0</v>
      </c>
      <c r="T121" s="33">
        <v>0</v>
      </c>
      <c r="U121" s="33">
        <v>-85476.3</v>
      </c>
      <c r="V121" s="33">
        <v>846.3</v>
      </c>
      <c r="W121" s="33">
        <v>0</v>
      </c>
      <c r="X121" s="33">
        <v>0</v>
      </c>
      <c r="Y121" s="33">
        <v>0</v>
      </c>
      <c r="Z121" s="33">
        <v>-1276220.3999999999</v>
      </c>
      <c r="AA121" s="33">
        <v>82937.399999999994</v>
      </c>
      <c r="AB121" s="33">
        <v>-1359157.8</v>
      </c>
      <c r="AC121" s="33">
        <v>0</v>
      </c>
      <c r="AD121" s="33">
        <v>0</v>
      </c>
      <c r="AE121" s="33">
        <v>-1359157.8</v>
      </c>
      <c r="AF121" s="33">
        <v>0</v>
      </c>
      <c r="AG121" s="33">
        <v>-1359157.8</v>
      </c>
    </row>
    <row r="122" spans="2:33" x14ac:dyDescent="0.3">
      <c r="B122" s="5" t="s">
        <v>438</v>
      </c>
      <c r="C122" s="5" t="s">
        <v>440</v>
      </c>
      <c r="D122" s="6" t="s">
        <v>439</v>
      </c>
      <c r="E122" s="7" t="s">
        <v>661</v>
      </c>
      <c r="F122" s="8">
        <v>43921</v>
      </c>
      <c r="G122" s="33">
        <v>8862266</v>
      </c>
      <c r="H122" s="33">
        <v>5087975</v>
      </c>
      <c r="I122" s="33">
        <v>3774291</v>
      </c>
      <c r="J122" s="33">
        <v>31205</v>
      </c>
      <c r="K122" s="33">
        <v>339395</v>
      </c>
      <c r="L122" s="33">
        <v>2543748</v>
      </c>
      <c r="M122" s="33">
        <v>0</v>
      </c>
      <c r="N122" s="33">
        <v>-17490</v>
      </c>
      <c r="O122" s="33">
        <v>904863</v>
      </c>
      <c r="P122" s="33">
        <v>0</v>
      </c>
      <c r="Q122" s="33">
        <v>31668</v>
      </c>
      <c r="R122" s="33">
        <v>186425</v>
      </c>
      <c r="S122" s="33">
        <v>0</v>
      </c>
      <c r="T122" s="33">
        <v>-116418</v>
      </c>
      <c r="U122" s="33">
        <v>162714</v>
      </c>
      <c r="V122" s="33">
        <v>13934</v>
      </c>
      <c r="W122" s="33">
        <v>0</v>
      </c>
      <c r="X122" s="33">
        <v>0</v>
      </c>
      <c r="Y122" s="33">
        <v>0</v>
      </c>
      <c r="Z122" s="33">
        <v>810336</v>
      </c>
      <c r="AA122" s="33">
        <v>362488</v>
      </c>
      <c r="AB122" s="33">
        <v>447848</v>
      </c>
      <c r="AC122" s="33">
        <v>0</v>
      </c>
      <c r="AD122" s="33">
        <v>0</v>
      </c>
      <c r="AE122" s="33">
        <v>447848</v>
      </c>
      <c r="AF122" s="33">
        <v>417971</v>
      </c>
      <c r="AG122" s="33">
        <v>29877</v>
      </c>
    </row>
    <row r="123" spans="2:33" x14ac:dyDescent="0.3">
      <c r="B123" s="5" t="s">
        <v>441</v>
      </c>
      <c r="C123" s="5" t="s">
        <v>7</v>
      </c>
      <c r="D123" s="6" t="s">
        <v>39</v>
      </c>
      <c r="E123" s="7" t="s">
        <v>657</v>
      </c>
      <c r="F123" s="8">
        <v>44012</v>
      </c>
      <c r="G123" s="33">
        <v>292718222.10000002</v>
      </c>
      <c r="H123" s="33">
        <v>661029800.15999997</v>
      </c>
      <c r="I123" s="33">
        <v>-368311578.06</v>
      </c>
      <c r="J123" s="33">
        <v>103716389.64</v>
      </c>
      <c r="K123" s="33">
        <v>37626702.479999997</v>
      </c>
      <c r="L123" s="33">
        <v>54657950.520000003</v>
      </c>
      <c r="M123" s="33">
        <v>213207753.66</v>
      </c>
      <c r="N123" s="33">
        <v>58048029.420000002</v>
      </c>
      <c r="O123" s="33">
        <v>-912212706.77999997</v>
      </c>
      <c r="P123" s="33">
        <v>0</v>
      </c>
      <c r="Q123" s="33">
        <v>4647576.3600000003</v>
      </c>
      <c r="R123" s="33">
        <v>101330107.44</v>
      </c>
      <c r="S123" s="33">
        <v>0</v>
      </c>
      <c r="T123" s="33">
        <v>0</v>
      </c>
      <c r="U123" s="33">
        <v>39061550.159999996</v>
      </c>
      <c r="V123" s="33">
        <v>5840083.7999999998</v>
      </c>
      <c r="W123" s="33">
        <v>0</v>
      </c>
      <c r="X123" s="33">
        <v>0</v>
      </c>
      <c r="Y123" s="33">
        <v>0</v>
      </c>
      <c r="Z123" s="33">
        <v>-963993603.89999998</v>
      </c>
      <c r="AA123" s="33">
        <v>-297870286.92000002</v>
      </c>
      <c r="AB123" s="33">
        <v>-666123316.98000002</v>
      </c>
      <c r="AC123" s="33">
        <v>0</v>
      </c>
      <c r="AD123" s="33">
        <v>0</v>
      </c>
      <c r="AE123" s="33">
        <v>-666123316.98000002</v>
      </c>
      <c r="AF123" s="33">
        <v>-3007072.56</v>
      </c>
      <c r="AG123" s="33">
        <v>-663116244.41999996</v>
      </c>
    </row>
    <row r="124" spans="2:33" x14ac:dyDescent="0.3">
      <c r="B124" s="5" t="s">
        <v>653</v>
      </c>
      <c r="C124" s="5" t="s">
        <v>677</v>
      </c>
      <c r="D124" s="6" t="s">
        <v>684</v>
      </c>
      <c r="E124" s="7" t="s">
        <v>659</v>
      </c>
      <c r="F124" s="8"/>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row>
    <row r="125" spans="2:33" x14ac:dyDescent="0.3">
      <c r="B125" s="5" t="s">
        <v>442</v>
      </c>
      <c r="C125" s="5" t="s">
        <v>444</v>
      </c>
      <c r="D125" s="6" t="s">
        <v>443</v>
      </c>
      <c r="E125" s="7" t="s">
        <v>659</v>
      </c>
      <c r="F125" s="8">
        <v>41364</v>
      </c>
      <c r="G125" s="33">
        <v>0</v>
      </c>
      <c r="H125" s="33">
        <v>0</v>
      </c>
      <c r="I125" s="33">
        <v>0</v>
      </c>
      <c r="J125" s="33"/>
      <c r="K125" s="33">
        <v>0</v>
      </c>
      <c r="L125" s="33"/>
      <c r="M125" s="33">
        <v>0</v>
      </c>
      <c r="N125" s="33">
        <v>0</v>
      </c>
      <c r="O125" s="33">
        <v>-7119</v>
      </c>
      <c r="P125" s="33">
        <v>0</v>
      </c>
      <c r="Q125" s="33">
        <v>0</v>
      </c>
      <c r="R125" s="33">
        <v>130</v>
      </c>
      <c r="S125" s="33"/>
      <c r="T125" s="33">
        <v>0</v>
      </c>
      <c r="U125" s="33">
        <v>0</v>
      </c>
      <c r="V125" s="33">
        <v>128</v>
      </c>
      <c r="W125" s="33">
        <v>0</v>
      </c>
      <c r="X125" s="33"/>
      <c r="Y125" s="33"/>
      <c r="Z125" s="33">
        <v>-7121</v>
      </c>
      <c r="AA125" s="33">
        <v>0</v>
      </c>
      <c r="AB125" s="33">
        <v>-7121</v>
      </c>
      <c r="AC125" s="33">
        <v>0</v>
      </c>
      <c r="AD125" s="33">
        <v>0</v>
      </c>
      <c r="AE125" s="33">
        <v>-7121</v>
      </c>
      <c r="AF125" s="33">
        <v>0</v>
      </c>
      <c r="AG125" s="33">
        <v>-7121</v>
      </c>
    </row>
    <row r="126" spans="2:33" x14ac:dyDescent="0.3">
      <c r="B126" s="5" t="s">
        <v>448</v>
      </c>
      <c r="C126" s="5" t="s">
        <v>450</v>
      </c>
      <c r="D126" s="6" t="s">
        <v>449</v>
      </c>
      <c r="E126" s="7" t="s">
        <v>658</v>
      </c>
      <c r="F126" s="8">
        <v>43921</v>
      </c>
      <c r="G126" s="33">
        <v>65593327.799999997</v>
      </c>
      <c r="H126" s="33">
        <v>58872859.5</v>
      </c>
      <c r="I126" s="33">
        <v>6720468.2999999998</v>
      </c>
      <c r="J126" s="33">
        <v>3116076.6</v>
      </c>
      <c r="K126" s="33">
        <v>2396721.6</v>
      </c>
      <c r="L126" s="33">
        <v>8101629.9000000004</v>
      </c>
      <c r="M126" s="33">
        <v>42315</v>
      </c>
      <c r="N126" s="33">
        <v>0</v>
      </c>
      <c r="O126" s="33">
        <v>-704121.6</v>
      </c>
      <c r="P126" s="33">
        <v>0</v>
      </c>
      <c r="Q126" s="33">
        <v>88861.5</v>
      </c>
      <c r="R126" s="33">
        <v>8226882.2999999998</v>
      </c>
      <c r="S126" s="33">
        <v>0</v>
      </c>
      <c r="T126" s="33">
        <v>0</v>
      </c>
      <c r="U126" s="33">
        <v>-5853857.0999999996</v>
      </c>
      <c r="V126" s="33">
        <v>0</v>
      </c>
      <c r="W126" s="33">
        <v>498470.7</v>
      </c>
      <c r="X126" s="33">
        <v>0</v>
      </c>
      <c r="Y126" s="33">
        <v>0</v>
      </c>
      <c r="Z126" s="33">
        <v>-14197528.800000001</v>
      </c>
      <c r="AA126" s="33">
        <v>-2339173.2000000002</v>
      </c>
      <c r="AB126" s="33">
        <v>-11858355.6</v>
      </c>
      <c r="AC126" s="33">
        <v>0</v>
      </c>
      <c r="AD126" s="33">
        <v>0</v>
      </c>
      <c r="AE126" s="33">
        <v>-11858355.6</v>
      </c>
      <c r="AF126" s="33">
        <v>-11858355.6</v>
      </c>
      <c r="AG126" s="33"/>
    </row>
    <row r="127" spans="2:33" x14ac:dyDescent="0.3">
      <c r="B127" s="5" t="s">
        <v>451</v>
      </c>
      <c r="C127" s="5" t="s">
        <v>27</v>
      </c>
      <c r="D127" s="6" t="s">
        <v>60</v>
      </c>
      <c r="E127" s="7" t="s">
        <v>661</v>
      </c>
      <c r="F127" s="8">
        <v>43921</v>
      </c>
      <c r="G127" s="33">
        <v>54176308</v>
      </c>
      <c r="H127" s="33">
        <v>37541746</v>
      </c>
      <c r="I127" s="33">
        <v>16634562</v>
      </c>
      <c r="J127" s="33">
        <v>5916058</v>
      </c>
      <c r="K127" s="33">
        <v>12802590</v>
      </c>
      <c r="L127" s="33">
        <v>4009042</v>
      </c>
      <c r="M127" s="33">
        <v>2955407</v>
      </c>
      <c r="N127" s="33">
        <v>37253</v>
      </c>
      <c r="O127" s="33">
        <v>2820834</v>
      </c>
      <c r="P127" s="33">
        <v>0</v>
      </c>
      <c r="Q127" s="33">
        <v>92884</v>
      </c>
      <c r="R127" s="33">
        <v>912516</v>
      </c>
      <c r="S127" s="33">
        <v>0</v>
      </c>
      <c r="T127" s="33">
        <v>5728</v>
      </c>
      <c r="U127" s="33">
        <v>-1095680</v>
      </c>
      <c r="V127" s="33">
        <v>48089</v>
      </c>
      <c r="W127" s="33">
        <v>0</v>
      </c>
      <c r="X127" s="33">
        <v>0</v>
      </c>
      <c r="Y127" s="33">
        <v>0</v>
      </c>
      <c r="Z127" s="33">
        <v>959339</v>
      </c>
      <c r="AA127" s="33">
        <v>-316836</v>
      </c>
      <c r="AB127" s="33">
        <v>1276175</v>
      </c>
      <c r="AC127" s="33">
        <v>0</v>
      </c>
      <c r="AD127" s="33">
        <v>0</v>
      </c>
      <c r="AE127" s="33">
        <v>1276175</v>
      </c>
      <c r="AF127" s="33">
        <v>0</v>
      </c>
      <c r="AG127" s="33">
        <v>1276175</v>
      </c>
    </row>
    <row r="128" spans="2:33" x14ac:dyDescent="0.3">
      <c r="B128" s="5" t="s">
        <v>455</v>
      </c>
      <c r="C128" s="5" t="s">
        <v>457</v>
      </c>
      <c r="D128" s="6" t="s">
        <v>456</v>
      </c>
      <c r="E128" s="7" t="s">
        <v>661</v>
      </c>
      <c r="F128" s="8">
        <v>44012</v>
      </c>
      <c r="G128" s="33">
        <v>196363152.59999999</v>
      </c>
      <c r="H128" s="33">
        <v>169943293.91999999</v>
      </c>
      <c r="I128" s="33">
        <v>26419858.68</v>
      </c>
      <c r="J128" s="33">
        <v>447365.28</v>
      </c>
      <c r="K128" s="33">
        <v>3169109.52</v>
      </c>
      <c r="L128" s="33">
        <v>9282013.1999999993</v>
      </c>
      <c r="M128" s="33">
        <v>1622923.68</v>
      </c>
      <c r="N128" s="33">
        <v>41634.36</v>
      </c>
      <c r="O128" s="33">
        <v>12834811.92</v>
      </c>
      <c r="P128" s="33">
        <v>0</v>
      </c>
      <c r="Q128" s="33">
        <v>132250.32</v>
      </c>
      <c r="R128" s="33">
        <v>2764194.96</v>
      </c>
      <c r="S128" s="33">
        <v>0</v>
      </c>
      <c r="T128" s="33">
        <v>0</v>
      </c>
      <c r="U128" s="33">
        <v>633495.36</v>
      </c>
      <c r="V128" s="33">
        <v>0</v>
      </c>
      <c r="W128" s="33">
        <v>0</v>
      </c>
      <c r="X128" s="33">
        <v>0</v>
      </c>
      <c r="Y128" s="33">
        <v>0</v>
      </c>
      <c r="Z128" s="33">
        <v>10836362.640000001</v>
      </c>
      <c r="AA128" s="33">
        <v>4807544.04</v>
      </c>
      <c r="AB128" s="33">
        <v>6028818.5999999996</v>
      </c>
      <c r="AC128" s="33">
        <v>0</v>
      </c>
      <c r="AD128" s="33">
        <v>0</v>
      </c>
      <c r="AE128" s="33">
        <v>6028818.5999999996</v>
      </c>
      <c r="AF128" s="33">
        <v>53063.4</v>
      </c>
      <c r="AG128" s="33">
        <v>5975755.2000000002</v>
      </c>
    </row>
    <row r="129" spans="2:33" x14ac:dyDescent="0.3">
      <c r="B129" s="5" t="s">
        <v>458</v>
      </c>
      <c r="C129" s="5" t="s">
        <v>460</v>
      </c>
      <c r="D129" s="6" t="s">
        <v>459</v>
      </c>
      <c r="E129" s="7" t="s">
        <v>661</v>
      </c>
      <c r="F129" s="8"/>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row>
    <row r="130" spans="2:33" x14ac:dyDescent="0.3">
      <c r="B130" s="5" t="s">
        <v>461</v>
      </c>
      <c r="C130" s="5" t="s">
        <v>463</v>
      </c>
      <c r="D130" s="6" t="s">
        <v>462</v>
      </c>
      <c r="E130" s="7" t="s">
        <v>661</v>
      </c>
      <c r="F130" s="8">
        <v>43921</v>
      </c>
      <c r="G130" s="33">
        <v>1609025</v>
      </c>
      <c r="H130" s="33">
        <v>873787</v>
      </c>
      <c r="I130" s="33">
        <v>735238</v>
      </c>
      <c r="J130" s="33">
        <v>0</v>
      </c>
      <c r="K130" s="33">
        <v>0</v>
      </c>
      <c r="L130" s="33">
        <v>328085</v>
      </c>
      <c r="M130" s="33">
        <v>0</v>
      </c>
      <c r="N130" s="33">
        <v>773</v>
      </c>
      <c r="O130" s="33">
        <v>407926</v>
      </c>
      <c r="P130" s="33">
        <v>0</v>
      </c>
      <c r="Q130" s="33">
        <v>1580</v>
      </c>
      <c r="R130" s="33">
        <v>3688</v>
      </c>
      <c r="S130" s="33">
        <v>0</v>
      </c>
      <c r="T130" s="33">
        <v>0</v>
      </c>
      <c r="U130" s="33">
        <v>0</v>
      </c>
      <c r="V130" s="33">
        <v>2188</v>
      </c>
      <c r="W130" s="33">
        <v>0</v>
      </c>
      <c r="X130" s="33">
        <v>0</v>
      </c>
      <c r="Y130" s="33">
        <v>0</v>
      </c>
      <c r="Z130" s="33">
        <v>408006</v>
      </c>
      <c r="AA130" s="33">
        <v>35656</v>
      </c>
      <c r="AB130" s="33">
        <v>372350</v>
      </c>
      <c r="AC130" s="33">
        <v>0</v>
      </c>
      <c r="AD130" s="33">
        <v>0</v>
      </c>
      <c r="AE130" s="33">
        <v>372350</v>
      </c>
      <c r="AF130" s="33">
        <v>0</v>
      </c>
      <c r="AG130" s="33">
        <v>372350</v>
      </c>
    </row>
    <row r="131" spans="2:33" x14ac:dyDescent="0.3">
      <c r="B131" s="5" t="s">
        <v>464</v>
      </c>
      <c r="C131" s="5" t="s">
        <v>466</v>
      </c>
      <c r="D131" s="6" t="s">
        <v>465</v>
      </c>
      <c r="E131" s="7" t="s">
        <v>658</v>
      </c>
      <c r="F131" s="8">
        <v>43921</v>
      </c>
      <c r="G131" s="33">
        <v>130396211.40000001</v>
      </c>
      <c r="H131" s="33">
        <v>121699632.59999999</v>
      </c>
      <c r="I131" s="33">
        <v>8696578.8000000007</v>
      </c>
      <c r="J131" s="33">
        <v>16926</v>
      </c>
      <c r="K131" s="33">
        <v>2197841.1</v>
      </c>
      <c r="L131" s="33">
        <v>2542285.2000000002</v>
      </c>
      <c r="M131" s="33">
        <v>3718642.2</v>
      </c>
      <c r="N131" s="33">
        <v>0</v>
      </c>
      <c r="O131" s="33">
        <v>254736.3</v>
      </c>
      <c r="P131" s="33">
        <v>0</v>
      </c>
      <c r="Q131" s="33">
        <v>556019.1</v>
      </c>
      <c r="R131" s="33">
        <v>1115423.3999999999</v>
      </c>
      <c r="S131" s="33">
        <v>0</v>
      </c>
      <c r="T131" s="33">
        <v>-325825.5</v>
      </c>
      <c r="U131" s="33">
        <v>2450038.5</v>
      </c>
      <c r="V131" s="33">
        <v>0</v>
      </c>
      <c r="W131" s="33">
        <v>0</v>
      </c>
      <c r="X131" s="33">
        <v>0</v>
      </c>
      <c r="Y131" s="33">
        <v>0</v>
      </c>
      <c r="Z131" s="33">
        <v>1819545</v>
      </c>
      <c r="AA131" s="33">
        <v>601719.30000000005</v>
      </c>
      <c r="AB131" s="33">
        <v>1217825.7</v>
      </c>
      <c r="AC131" s="33">
        <v>0</v>
      </c>
      <c r="AD131" s="33">
        <v>0</v>
      </c>
      <c r="AE131" s="33">
        <v>1217825.7</v>
      </c>
      <c r="AF131" s="33">
        <v>287742</v>
      </c>
      <c r="AG131" s="33">
        <v>930083.7</v>
      </c>
    </row>
    <row r="132" spans="2:33" x14ac:dyDescent="0.3">
      <c r="B132" s="5" t="s">
        <v>468</v>
      </c>
      <c r="C132" s="5" t="s">
        <v>470</v>
      </c>
      <c r="D132" s="6" t="s">
        <v>469</v>
      </c>
      <c r="E132" s="7" t="s">
        <v>661</v>
      </c>
      <c r="F132" s="8">
        <v>43921</v>
      </c>
      <c r="G132" s="33">
        <v>1970126</v>
      </c>
      <c r="H132" s="33">
        <v>1211938</v>
      </c>
      <c r="I132" s="33">
        <v>758188</v>
      </c>
      <c r="J132" s="33">
        <v>12509</v>
      </c>
      <c r="K132" s="33">
        <v>359205</v>
      </c>
      <c r="L132" s="33">
        <v>320704</v>
      </c>
      <c r="M132" s="33">
        <v>0</v>
      </c>
      <c r="N132" s="33">
        <v>1468</v>
      </c>
      <c r="O132" s="33">
        <v>92256</v>
      </c>
      <c r="P132" s="33">
        <v>0</v>
      </c>
      <c r="Q132" s="33">
        <v>3750</v>
      </c>
      <c r="R132" s="33">
        <v>11690</v>
      </c>
      <c r="S132" s="33">
        <v>0</v>
      </c>
      <c r="T132" s="33">
        <v>0</v>
      </c>
      <c r="U132" s="33">
        <v>-66587</v>
      </c>
      <c r="V132" s="33">
        <v>-7356</v>
      </c>
      <c r="W132" s="33">
        <v>0</v>
      </c>
      <c r="X132" s="33">
        <v>0</v>
      </c>
      <c r="Y132" s="33">
        <v>0</v>
      </c>
      <c r="Z132" s="33">
        <v>10373</v>
      </c>
      <c r="AA132" s="33">
        <v>2801</v>
      </c>
      <c r="AB132" s="33">
        <v>7572</v>
      </c>
      <c r="AC132" s="33">
        <v>0</v>
      </c>
      <c r="AD132" s="33">
        <v>0</v>
      </c>
      <c r="AE132" s="33">
        <v>7572</v>
      </c>
      <c r="AF132" s="33">
        <v>0</v>
      </c>
      <c r="AG132" s="33">
        <v>7572</v>
      </c>
    </row>
    <row r="133" spans="2:33" x14ac:dyDescent="0.3">
      <c r="B133" s="5" t="s">
        <v>471</v>
      </c>
      <c r="C133" s="5" t="s">
        <v>473</v>
      </c>
      <c r="D133" s="6" t="s">
        <v>472</v>
      </c>
      <c r="E133" s="7" t="s">
        <v>671</v>
      </c>
      <c r="F133" s="8">
        <v>43921</v>
      </c>
      <c r="G133" s="33"/>
      <c r="H133" s="33"/>
      <c r="I133" s="33"/>
      <c r="J133" s="33">
        <v>0</v>
      </c>
      <c r="K133" s="33">
        <v>0</v>
      </c>
      <c r="L133" s="33">
        <v>364755.3</v>
      </c>
      <c r="M133" s="33">
        <v>0</v>
      </c>
      <c r="N133" s="33"/>
      <c r="O133" s="33">
        <v>-364755.3</v>
      </c>
      <c r="P133" s="33">
        <v>0</v>
      </c>
      <c r="Q133" s="33">
        <v>846.3</v>
      </c>
      <c r="R133" s="33">
        <v>4327131.9000000004</v>
      </c>
      <c r="S133" s="33">
        <v>0</v>
      </c>
      <c r="T133" s="33">
        <v>3400433.4</v>
      </c>
      <c r="U133" s="33">
        <v>28774.2</v>
      </c>
      <c r="V133" s="33">
        <v>0</v>
      </c>
      <c r="W133" s="33">
        <v>0</v>
      </c>
      <c r="X133" s="33">
        <v>0</v>
      </c>
      <c r="Y133" s="33">
        <v>0</v>
      </c>
      <c r="Z133" s="33">
        <v>-1261833.3</v>
      </c>
      <c r="AA133" s="33">
        <v>239502.9</v>
      </c>
      <c r="AB133" s="33">
        <v>-1501336.2</v>
      </c>
      <c r="AC133" s="33">
        <v>0</v>
      </c>
      <c r="AD133" s="33">
        <v>0</v>
      </c>
      <c r="AE133" s="33">
        <v>-1501336.2</v>
      </c>
      <c r="AF133" s="33">
        <v>-7616.7</v>
      </c>
      <c r="AG133" s="33">
        <v>-1493719.5</v>
      </c>
    </row>
    <row r="134" spans="2:33" x14ac:dyDescent="0.3">
      <c r="B134" s="5" t="s">
        <v>477</v>
      </c>
      <c r="C134" s="5" t="s">
        <v>479</v>
      </c>
      <c r="D134" s="6" t="s">
        <v>478</v>
      </c>
      <c r="E134" s="7" t="s">
        <v>664</v>
      </c>
      <c r="F134" s="8">
        <v>43830</v>
      </c>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row>
    <row r="135" spans="2:33" x14ac:dyDescent="0.3">
      <c r="B135" s="5" t="s">
        <v>480</v>
      </c>
      <c r="C135" s="5" t="s">
        <v>30</v>
      </c>
      <c r="D135" s="6" t="s">
        <v>63</v>
      </c>
      <c r="E135" s="7" t="s">
        <v>664</v>
      </c>
      <c r="F135" s="8">
        <v>44012</v>
      </c>
      <c r="G135" s="33">
        <v>12631226</v>
      </c>
      <c r="H135" s="33">
        <v>5102908</v>
      </c>
      <c r="I135" s="33">
        <v>7528318</v>
      </c>
      <c r="J135" s="33">
        <v>46264</v>
      </c>
      <c r="K135" s="33">
        <v>0</v>
      </c>
      <c r="L135" s="33">
        <v>11162561</v>
      </c>
      <c r="M135" s="33">
        <v>3190670</v>
      </c>
      <c r="N135" s="33">
        <v>0</v>
      </c>
      <c r="O135" s="33">
        <v>-6778649</v>
      </c>
      <c r="P135" s="33">
        <v>0</v>
      </c>
      <c r="Q135" s="33">
        <v>3388393</v>
      </c>
      <c r="R135" s="33">
        <v>11356726</v>
      </c>
      <c r="S135" s="33">
        <v>0</v>
      </c>
      <c r="T135" s="33">
        <v>-975652</v>
      </c>
      <c r="U135" s="33">
        <v>181064</v>
      </c>
      <c r="V135" s="33">
        <v>-3015571</v>
      </c>
      <c r="W135" s="33">
        <v>0</v>
      </c>
      <c r="X135" s="33">
        <v>0</v>
      </c>
      <c r="Y135" s="33">
        <v>0</v>
      </c>
      <c r="Z135" s="33">
        <v>-18557141</v>
      </c>
      <c r="AA135" s="33">
        <v>-2682919</v>
      </c>
      <c r="AB135" s="33">
        <v>-15874222</v>
      </c>
      <c r="AC135" s="33">
        <v>0</v>
      </c>
      <c r="AD135" s="33">
        <v>0</v>
      </c>
      <c r="AE135" s="33">
        <v>-15874222</v>
      </c>
      <c r="AF135" s="33">
        <v>-169883</v>
      </c>
      <c r="AG135" s="33">
        <v>-15704339</v>
      </c>
    </row>
    <row r="136" spans="2:33" x14ac:dyDescent="0.3">
      <c r="B136" s="5" t="s">
        <v>481</v>
      </c>
      <c r="C136" s="5" t="s">
        <v>483</v>
      </c>
      <c r="D136" s="6" t="s">
        <v>482</v>
      </c>
      <c r="E136" s="7" t="s">
        <v>664</v>
      </c>
      <c r="F136" s="8">
        <v>44012</v>
      </c>
      <c r="G136" s="33">
        <v>24638776</v>
      </c>
      <c r="H136" s="33">
        <v>17312256</v>
      </c>
      <c r="I136" s="33">
        <v>7326520</v>
      </c>
      <c r="J136" s="33">
        <v>28500</v>
      </c>
      <c r="K136" s="33">
        <v>0</v>
      </c>
      <c r="L136" s="33">
        <v>1142848</v>
      </c>
      <c r="M136" s="33">
        <v>0</v>
      </c>
      <c r="N136" s="33">
        <v>-2241</v>
      </c>
      <c r="O136" s="33">
        <v>6209931</v>
      </c>
      <c r="P136" s="33">
        <v>0</v>
      </c>
      <c r="Q136" s="33">
        <v>183026</v>
      </c>
      <c r="R136" s="33">
        <v>168270</v>
      </c>
      <c r="S136" s="33">
        <v>0</v>
      </c>
      <c r="T136" s="33">
        <v>-98388</v>
      </c>
      <c r="U136" s="33">
        <v>3104</v>
      </c>
      <c r="V136" s="33">
        <v>-61371</v>
      </c>
      <c r="W136" s="33">
        <v>0</v>
      </c>
      <c r="X136" s="33">
        <v>0</v>
      </c>
      <c r="Y136" s="33">
        <v>0</v>
      </c>
      <c r="Z136" s="33">
        <v>6068032</v>
      </c>
      <c r="AA136" s="33">
        <v>784118</v>
      </c>
      <c r="AB136" s="33">
        <v>5283914</v>
      </c>
      <c r="AC136" s="33">
        <v>0</v>
      </c>
      <c r="AD136" s="33">
        <v>0</v>
      </c>
      <c r="AE136" s="33">
        <v>5283914</v>
      </c>
      <c r="AF136" s="33">
        <v>603655</v>
      </c>
      <c r="AG136" s="33">
        <v>4680259</v>
      </c>
    </row>
    <row r="137" spans="2:33" x14ac:dyDescent="0.3">
      <c r="B137" s="5" t="s">
        <v>654</v>
      </c>
      <c r="C137" s="5" t="s">
        <v>678</v>
      </c>
      <c r="D137" s="6" t="s">
        <v>685</v>
      </c>
      <c r="E137" s="7" t="s">
        <v>670</v>
      </c>
      <c r="F137" s="8"/>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row>
    <row r="138" spans="2:33" x14ac:dyDescent="0.3">
      <c r="B138" s="5" t="s">
        <v>484</v>
      </c>
      <c r="C138" s="5" t="s">
        <v>486</v>
      </c>
      <c r="D138" s="6" t="s">
        <v>485</v>
      </c>
      <c r="E138" s="7" t="s">
        <v>661</v>
      </c>
      <c r="F138" s="8"/>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row>
    <row r="139" spans="2:33" x14ac:dyDescent="0.3">
      <c r="B139" s="5" t="s">
        <v>487</v>
      </c>
      <c r="C139" s="5" t="s">
        <v>29</v>
      </c>
      <c r="D139" s="6" t="s">
        <v>62</v>
      </c>
      <c r="E139" s="7" t="s">
        <v>663</v>
      </c>
      <c r="F139" s="8">
        <v>43921</v>
      </c>
      <c r="G139" s="33">
        <v>74415291</v>
      </c>
      <c r="H139" s="33">
        <v>21200561</v>
      </c>
      <c r="I139" s="33">
        <v>53214730</v>
      </c>
      <c r="J139" s="33">
        <v>195521</v>
      </c>
      <c r="K139" s="33">
        <v>0</v>
      </c>
      <c r="L139" s="33">
        <v>7480509</v>
      </c>
      <c r="M139" s="33">
        <v>736579</v>
      </c>
      <c r="N139" s="33">
        <v>0</v>
      </c>
      <c r="O139" s="33">
        <v>45193163</v>
      </c>
      <c r="P139" s="33">
        <v>0</v>
      </c>
      <c r="Q139" s="33">
        <v>566012</v>
      </c>
      <c r="R139" s="33">
        <v>8129452</v>
      </c>
      <c r="S139" s="33">
        <v>0</v>
      </c>
      <c r="T139" s="33">
        <v>665842</v>
      </c>
      <c r="U139" s="33">
        <v>-154847</v>
      </c>
      <c r="V139" s="33">
        <v>-7651352</v>
      </c>
      <c r="W139" s="33">
        <v>0</v>
      </c>
      <c r="X139" s="33">
        <v>0</v>
      </c>
      <c r="Y139" s="33">
        <v>0</v>
      </c>
      <c r="Z139" s="33">
        <v>30489366</v>
      </c>
      <c r="AA139" s="33">
        <v>6840732</v>
      </c>
      <c r="AB139" s="33">
        <v>23648634</v>
      </c>
      <c r="AC139" s="33">
        <v>0</v>
      </c>
      <c r="AD139" s="33">
        <v>0</v>
      </c>
      <c r="AE139" s="33">
        <v>23648634</v>
      </c>
      <c r="AF139" s="33">
        <v>1034173</v>
      </c>
      <c r="AG139" s="33">
        <v>22614461</v>
      </c>
    </row>
    <row r="140" spans="2:33" x14ac:dyDescent="0.3">
      <c r="B140" s="5" t="s">
        <v>496</v>
      </c>
      <c r="C140" s="5" t="s">
        <v>498</v>
      </c>
      <c r="D140" s="6" t="s">
        <v>497</v>
      </c>
      <c r="E140" s="7" t="s">
        <v>659</v>
      </c>
      <c r="F140" s="8">
        <v>39813</v>
      </c>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row>
    <row r="141" spans="2:33" x14ac:dyDescent="0.3">
      <c r="B141" s="5" t="s">
        <v>499</v>
      </c>
      <c r="C141" s="5" t="s">
        <v>500</v>
      </c>
      <c r="D141" s="6" t="s">
        <v>497</v>
      </c>
      <c r="E141" s="7" t="s">
        <v>659</v>
      </c>
      <c r="F141" s="8">
        <v>39813</v>
      </c>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row>
    <row r="142" spans="2:33" x14ac:dyDescent="0.3">
      <c r="B142" s="5" t="s">
        <v>501</v>
      </c>
      <c r="C142" s="5" t="s">
        <v>502</v>
      </c>
      <c r="D142" s="6" t="s">
        <v>497</v>
      </c>
      <c r="E142" s="7" t="s">
        <v>659</v>
      </c>
      <c r="F142" s="8">
        <v>39813</v>
      </c>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row>
    <row r="143" spans="2:33" x14ac:dyDescent="0.3">
      <c r="B143" s="5" t="s">
        <v>504</v>
      </c>
      <c r="C143" s="5" t="s">
        <v>506</v>
      </c>
      <c r="D143" s="6" t="s">
        <v>505</v>
      </c>
      <c r="E143" s="7" t="s">
        <v>657</v>
      </c>
      <c r="F143" s="8">
        <v>43921</v>
      </c>
      <c r="G143" s="33">
        <v>32084079.300000001</v>
      </c>
      <c r="H143" s="33">
        <v>22652912.100000001</v>
      </c>
      <c r="I143" s="33">
        <v>9431167.1999999993</v>
      </c>
      <c r="J143" s="33">
        <v>24542.7</v>
      </c>
      <c r="K143" s="33">
        <v>0</v>
      </c>
      <c r="L143" s="33">
        <v>3433439.1</v>
      </c>
      <c r="M143" s="33">
        <v>0</v>
      </c>
      <c r="N143" s="33">
        <v>-20311.2</v>
      </c>
      <c r="O143" s="33">
        <v>6001959.5999999996</v>
      </c>
      <c r="P143" s="33"/>
      <c r="Q143" s="33">
        <v>25389</v>
      </c>
      <c r="R143" s="33">
        <v>1021484.1</v>
      </c>
      <c r="S143" s="33">
        <v>846.3</v>
      </c>
      <c r="T143" s="33"/>
      <c r="U143" s="33">
        <v>-99017.1</v>
      </c>
      <c r="V143" s="33">
        <v>-1692.6</v>
      </c>
      <c r="W143" s="33"/>
      <c r="X143" s="33"/>
      <c r="Y143" s="33"/>
      <c r="Z143" s="33">
        <v>4904308.5</v>
      </c>
      <c r="AA143" s="33">
        <v>1046873.1</v>
      </c>
      <c r="AB143" s="33">
        <v>3857435.4</v>
      </c>
      <c r="AC143" s="33">
        <v>0</v>
      </c>
      <c r="AD143" s="33">
        <v>0</v>
      </c>
      <c r="AE143" s="33">
        <v>3857435.4</v>
      </c>
      <c r="AF143" s="33">
        <v>461233.5</v>
      </c>
      <c r="AG143" s="33">
        <v>3396201.9</v>
      </c>
    </row>
    <row r="144" spans="2:33" x14ac:dyDescent="0.3">
      <c r="B144" s="5" t="s">
        <v>507</v>
      </c>
      <c r="C144" s="5" t="s">
        <v>509</v>
      </c>
      <c r="D144" s="6" t="s">
        <v>508</v>
      </c>
      <c r="E144" s="7" t="s">
        <v>657</v>
      </c>
      <c r="F144" s="8">
        <v>44012</v>
      </c>
      <c r="G144" s="33">
        <v>26848447.68</v>
      </c>
      <c r="H144" s="33">
        <v>20199195.48</v>
      </c>
      <c r="I144" s="33">
        <v>6649252.2000000002</v>
      </c>
      <c r="J144" s="33">
        <v>0</v>
      </c>
      <c r="K144" s="33">
        <v>0</v>
      </c>
      <c r="L144" s="33">
        <v>5746358.04</v>
      </c>
      <c r="M144" s="33">
        <v>0</v>
      </c>
      <c r="N144" s="33">
        <v>-148577.51999999999</v>
      </c>
      <c r="O144" s="33">
        <v>754316.64</v>
      </c>
      <c r="P144" s="33">
        <v>0</v>
      </c>
      <c r="Q144" s="33">
        <v>844116.24</v>
      </c>
      <c r="R144" s="33">
        <v>3294828.96</v>
      </c>
      <c r="S144" s="33">
        <v>0</v>
      </c>
      <c r="T144" s="33">
        <v>0</v>
      </c>
      <c r="U144" s="33">
        <v>211437.24</v>
      </c>
      <c r="V144" s="33">
        <v>17143.560000000001</v>
      </c>
      <c r="W144" s="33">
        <v>0</v>
      </c>
      <c r="X144" s="33">
        <v>0</v>
      </c>
      <c r="Y144" s="33">
        <v>0</v>
      </c>
      <c r="Z144" s="33">
        <v>-1467815.28</v>
      </c>
      <c r="AA144" s="33">
        <v>-761663.88</v>
      </c>
      <c r="AB144" s="33">
        <v>-706151.4</v>
      </c>
      <c r="AC144" s="33">
        <v>0</v>
      </c>
      <c r="AD144" s="33">
        <v>0</v>
      </c>
      <c r="AE144" s="33">
        <v>-706151.4</v>
      </c>
      <c r="AF144" s="33">
        <v>0</v>
      </c>
      <c r="AG144" s="33">
        <v>-706151.4</v>
      </c>
    </row>
    <row r="145" spans="2:33" x14ac:dyDescent="0.3">
      <c r="B145" s="5" t="s">
        <v>511</v>
      </c>
      <c r="C145" s="5" t="s">
        <v>513</v>
      </c>
      <c r="D145" s="6" t="s">
        <v>512</v>
      </c>
      <c r="E145" s="7" t="s">
        <v>664</v>
      </c>
      <c r="F145" s="8">
        <v>43921</v>
      </c>
      <c r="G145" s="33">
        <v>537757</v>
      </c>
      <c r="H145" s="33">
        <v>378644</v>
      </c>
      <c r="I145" s="33">
        <v>159113</v>
      </c>
      <c r="J145" s="33">
        <v>13174</v>
      </c>
      <c r="K145" s="33">
        <v>11431</v>
      </c>
      <c r="L145" s="33">
        <v>157763</v>
      </c>
      <c r="M145" s="33">
        <v>88780</v>
      </c>
      <c r="N145" s="33">
        <v>-24</v>
      </c>
      <c r="O145" s="33">
        <v>-85711</v>
      </c>
      <c r="P145" s="33">
        <v>0</v>
      </c>
      <c r="Q145" s="33">
        <v>331479</v>
      </c>
      <c r="R145" s="33">
        <v>14001</v>
      </c>
      <c r="S145" s="33">
        <v>0</v>
      </c>
      <c r="T145" s="33">
        <v>316327</v>
      </c>
      <c r="U145" s="33">
        <v>-97527</v>
      </c>
      <c r="V145" s="33">
        <v>83486</v>
      </c>
      <c r="W145" s="33">
        <v>0</v>
      </c>
      <c r="X145" s="33">
        <v>0</v>
      </c>
      <c r="Y145" s="33">
        <v>0</v>
      </c>
      <c r="Z145" s="33">
        <v>534053</v>
      </c>
      <c r="AA145" s="33">
        <v>24334</v>
      </c>
      <c r="AB145" s="33">
        <v>509719</v>
      </c>
      <c r="AC145" s="33">
        <v>0</v>
      </c>
      <c r="AD145" s="33">
        <v>0</v>
      </c>
      <c r="AE145" s="33">
        <v>509719</v>
      </c>
      <c r="AF145" s="33">
        <v>82</v>
      </c>
      <c r="AG145" s="33">
        <v>509637</v>
      </c>
    </row>
    <row r="146" spans="2:33" x14ac:dyDescent="0.3">
      <c r="B146" s="5" t="s">
        <v>515</v>
      </c>
      <c r="C146" s="5" t="s">
        <v>517</v>
      </c>
      <c r="D146" s="6" t="s">
        <v>516</v>
      </c>
      <c r="E146" s="7" t="s">
        <v>638</v>
      </c>
      <c r="F146" s="8"/>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row>
    <row r="147" spans="2:33" x14ac:dyDescent="0.3">
      <c r="B147" s="5" t="s">
        <v>518</v>
      </c>
      <c r="C147" s="5" t="s">
        <v>520</v>
      </c>
      <c r="D147" s="6" t="s">
        <v>519</v>
      </c>
      <c r="E147" s="7" t="s">
        <v>661</v>
      </c>
      <c r="F147" s="8">
        <v>43921</v>
      </c>
      <c r="G147" s="33">
        <v>1922428</v>
      </c>
      <c r="H147" s="33">
        <v>1224413</v>
      </c>
      <c r="I147" s="33">
        <v>698015</v>
      </c>
      <c r="J147" s="33">
        <v>0</v>
      </c>
      <c r="K147" s="33">
        <v>0</v>
      </c>
      <c r="L147" s="33">
        <v>518020</v>
      </c>
      <c r="M147" s="33">
        <v>58119</v>
      </c>
      <c r="N147" s="33">
        <v>-14281</v>
      </c>
      <c r="O147" s="33">
        <v>107595</v>
      </c>
      <c r="P147" s="33">
        <v>0</v>
      </c>
      <c r="Q147" s="33">
        <v>22</v>
      </c>
      <c r="R147" s="33">
        <v>64824</v>
      </c>
      <c r="S147" s="33">
        <v>0</v>
      </c>
      <c r="T147" s="33">
        <v>0</v>
      </c>
      <c r="U147" s="33">
        <v>-39637</v>
      </c>
      <c r="V147" s="33">
        <v>-24990</v>
      </c>
      <c r="W147" s="33">
        <v>0</v>
      </c>
      <c r="X147" s="33">
        <v>0</v>
      </c>
      <c r="Y147" s="33">
        <v>0</v>
      </c>
      <c r="Z147" s="33">
        <v>-21834</v>
      </c>
      <c r="AA147" s="33">
        <v>43163</v>
      </c>
      <c r="AB147" s="33">
        <v>-64997</v>
      </c>
      <c r="AC147" s="33">
        <v>0</v>
      </c>
      <c r="AD147" s="33">
        <v>0</v>
      </c>
      <c r="AE147" s="33">
        <v>-64997</v>
      </c>
      <c r="AF147" s="33">
        <v>29561</v>
      </c>
      <c r="AG147" s="33">
        <v>-94558</v>
      </c>
    </row>
    <row r="148" spans="2:33" x14ac:dyDescent="0.3">
      <c r="B148" s="5" t="s">
        <v>521</v>
      </c>
      <c r="C148" s="5" t="s">
        <v>522</v>
      </c>
      <c r="D148" s="6" t="s">
        <v>519</v>
      </c>
      <c r="E148" s="7" t="s">
        <v>661</v>
      </c>
      <c r="F148" s="8">
        <v>43921</v>
      </c>
      <c r="G148" s="33">
        <v>1922428</v>
      </c>
      <c r="H148" s="33">
        <v>1224413</v>
      </c>
      <c r="I148" s="33">
        <v>698015</v>
      </c>
      <c r="J148" s="33">
        <v>0</v>
      </c>
      <c r="K148" s="33">
        <v>0</v>
      </c>
      <c r="L148" s="33">
        <v>518020</v>
      </c>
      <c r="M148" s="33">
        <v>58119</v>
      </c>
      <c r="N148" s="33">
        <v>-14281</v>
      </c>
      <c r="O148" s="33">
        <v>107595</v>
      </c>
      <c r="P148" s="33">
        <v>0</v>
      </c>
      <c r="Q148" s="33">
        <v>22</v>
      </c>
      <c r="R148" s="33">
        <v>64824</v>
      </c>
      <c r="S148" s="33">
        <v>0</v>
      </c>
      <c r="T148" s="33">
        <v>0</v>
      </c>
      <c r="U148" s="33">
        <v>-39637</v>
      </c>
      <c r="V148" s="33">
        <v>-24990</v>
      </c>
      <c r="W148" s="33">
        <v>0</v>
      </c>
      <c r="X148" s="33">
        <v>0</v>
      </c>
      <c r="Y148" s="33">
        <v>0</v>
      </c>
      <c r="Z148" s="33">
        <v>-21834</v>
      </c>
      <c r="AA148" s="33">
        <v>43163</v>
      </c>
      <c r="AB148" s="33">
        <v>-64997</v>
      </c>
      <c r="AC148" s="33">
        <v>0</v>
      </c>
      <c r="AD148" s="33">
        <v>0</v>
      </c>
      <c r="AE148" s="33">
        <v>-64997</v>
      </c>
      <c r="AF148" s="33">
        <v>29561</v>
      </c>
      <c r="AG148" s="33">
        <v>-94558</v>
      </c>
    </row>
    <row r="149" spans="2:33" x14ac:dyDescent="0.3">
      <c r="B149" s="5" t="s">
        <v>523</v>
      </c>
      <c r="C149" s="5" t="s">
        <v>9</v>
      </c>
      <c r="D149" s="6" t="s">
        <v>41</v>
      </c>
      <c r="E149" s="7" t="s">
        <v>663</v>
      </c>
      <c r="F149" s="8">
        <v>43921</v>
      </c>
      <c r="G149" s="33">
        <v>358048184</v>
      </c>
      <c r="H149" s="33">
        <v>236111620</v>
      </c>
      <c r="I149" s="33">
        <v>121936564</v>
      </c>
      <c r="J149" s="33">
        <v>0</v>
      </c>
      <c r="K149" s="33">
        <v>1377509</v>
      </c>
      <c r="L149" s="33">
        <v>126159213</v>
      </c>
      <c r="M149" s="33">
        <v>0</v>
      </c>
      <c r="N149" s="33">
        <v>-106357</v>
      </c>
      <c r="O149" s="33">
        <v>-5706515</v>
      </c>
      <c r="P149" s="33">
        <v>0</v>
      </c>
      <c r="Q149" s="33">
        <v>608373</v>
      </c>
      <c r="R149" s="33">
        <v>9237299</v>
      </c>
      <c r="S149" s="33">
        <v>0</v>
      </c>
      <c r="T149" s="33">
        <v>2352744</v>
      </c>
      <c r="U149" s="33">
        <v>-3070627</v>
      </c>
      <c r="V149" s="33">
        <v>653219</v>
      </c>
      <c r="W149" s="33">
        <v>0</v>
      </c>
      <c r="X149" s="33">
        <v>0</v>
      </c>
      <c r="Y149" s="33">
        <v>0</v>
      </c>
      <c r="Z149" s="33">
        <v>-14400105</v>
      </c>
      <c r="AA149" s="33">
        <v>-2405361</v>
      </c>
      <c r="AB149" s="33">
        <v>-11994744</v>
      </c>
      <c r="AC149" s="33">
        <v>0</v>
      </c>
      <c r="AD149" s="33">
        <v>0</v>
      </c>
      <c r="AE149" s="33">
        <v>-11994744</v>
      </c>
      <c r="AF149" s="33">
        <v>9921</v>
      </c>
      <c r="AG149" s="33">
        <v>-12004665</v>
      </c>
    </row>
    <row r="150" spans="2:33" x14ac:dyDescent="0.3">
      <c r="B150" s="5" t="s">
        <v>524</v>
      </c>
      <c r="C150" s="5" t="s">
        <v>526</v>
      </c>
      <c r="D150" s="6" t="s">
        <v>525</v>
      </c>
      <c r="E150" s="7" t="s">
        <v>664</v>
      </c>
      <c r="F150" s="8">
        <v>43830</v>
      </c>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row>
    <row r="151" spans="2:33" s="13" customFormat="1" x14ac:dyDescent="0.3">
      <c r="B151" s="5" t="s">
        <v>527</v>
      </c>
      <c r="C151" s="5" t="s">
        <v>32</v>
      </c>
      <c r="D151" s="6" t="s">
        <v>65</v>
      </c>
      <c r="E151" s="7" t="s">
        <v>660</v>
      </c>
      <c r="F151" s="8">
        <v>44012</v>
      </c>
      <c r="G151" s="33">
        <v>85330414</v>
      </c>
      <c r="H151" s="33">
        <v>75118748</v>
      </c>
      <c r="I151" s="33">
        <v>10211666</v>
      </c>
      <c r="J151" s="33">
        <v>1485</v>
      </c>
      <c r="K151" s="33">
        <v>293886</v>
      </c>
      <c r="L151" s="33">
        <v>6939854</v>
      </c>
      <c r="M151" s="33">
        <v>0</v>
      </c>
      <c r="N151" s="33">
        <v>105340</v>
      </c>
      <c r="O151" s="33">
        <v>3084751</v>
      </c>
      <c r="P151" s="33">
        <v>0</v>
      </c>
      <c r="Q151" s="33">
        <v>396510</v>
      </c>
      <c r="R151" s="33">
        <v>2586884</v>
      </c>
      <c r="S151" s="33">
        <v>0</v>
      </c>
      <c r="T151" s="33">
        <v>1935903</v>
      </c>
      <c r="U151" s="33">
        <v>-213210</v>
      </c>
      <c r="V151" s="33">
        <v>-259186</v>
      </c>
      <c r="W151" s="33">
        <v>0</v>
      </c>
      <c r="X151" s="33">
        <v>0</v>
      </c>
      <c r="Y151" s="33">
        <v>0</v>
      </c>
      <c r="Z151" s="33">
        <v>2357884</v>
      </c>
      <c r="AA151" s="33">
        <v>-44452</v>
      </c>
      <c r="AB151" s="33">
        <v>2402336</v>
      </c>
      <c r="AC151" s="33">
        <v>0</v>
      </c>
      <c r="AD151" s="33">
        <v>0</v>
      </c>
      <c r="AE151" s="33">
        <v>2402336</v>
      </c>
      <c r="AF151" s="33">
        <v>-17708</v>
      </c>
      <c r="AG151" s="33">
        <v>2420044</v>
      </c>
    </row>
    <row r="152" spans="2:33" s="11" customFormat="1" ht="13.8" x14ac:dyDescent="0.3">
      <c r="B152" s="5" t="s">
        <v>528</v>
      </c>
      <c r="C152" s="5" t="s">
        <v>530</v>
      </c>
      <c r="D152" s="9" t="s">
        <v>529</v>
      </c>
      <c r="E152" s="1" t="s">
        <v>658</v>
      </c>
      <c r="F152" s="10">
        <v>44012</v>
      </c>
      <c r="G152" s="30">
        <v>38505856.560000002</v>
      </c>
      <c r="H152" s="30">
        <v>43194545.82</v>
      </c>
      <c r="I152" s="30">
        <v>-4688689.26</v>
      </c>
      <c r="J152" s="30">
        <v>0</v>
      </c>
      <c r="K152" s="30">
        <v>1714698.9</v>
      </c>
      <c r="L152" s="30">
        <v>1644478.02</v>
      </c>
      <c r="M152" s="30">
        <v>0</v>
      </c>
      <c r="N152" s="30">
        <v>-2674890.36</v>
      </c>
      <c r="O152" s="30">
        <v>-10722756.539999999</v>
      </c>
      <c r="P152" s="30">
        <v>0</v>
      </c>
      <c r="Q152" s="30">
        <v>0</v>
      </c>
      <c r="R152" s="30">
        <v>879786.42</v>
      </c>
      <c r="S152" s="30">
        <v>0</v>
      </c>
      <c r="T152" s="30">
        <v>216375.24</v>
      </c>
      <c r="U152" s="30">
        <v>1005067.26</v>
      </c>
      <c r="V152" s="30">
        <v>0</v>
      </c>
      <c r="W152" s="30">
        <v>5153967</v>
      </c>
      <c r="X152" s="30">
        <v>0</v>
      </c>
      <c r="Y152" s="30"/>
      <c r="Z152" s="30">
        <v>-18566455.859999999</v>
      </c>
      <c r="AA152" s="30">
        <v>-5145612.96</v>
      </c>
      <c r="AB152" s="30">
        <v>-13420842.9</v>
      </c>
      <c r="AC152" s="30">
        <v>0</v>
      </c>
      <c r="AD152" s="30">
        <v>0</v>
      </c>
      <c r="AE152" s="30">
        <v>-13420842.9</v>
      </c>
      <c r="AF152" s="30">
        <v>0</v>
      </c>
      <c r="AG152" s="30">
        <v>-13420842.9</v>
      </c>
    </row>
    <row r="153" spans="2:33" s="11" customFormat="1" ht="13.8" x14ac:dyDescent="0.3">
      <c r="B153" s="5" t="s">
        <v>531</v>
      </c>
      <c r="C153" s="5" t="s">
        <v>533</v>
      </c>
      <c r="D153" s="9" t="s">
        <v>532</v>
      </c>
      <c r="E153" s="1" t="s">
        <v>661</v>
      </c>
      <c r="F153" s="10">
        <v>43921</v>
      </c>
      <c r="G153" s="30">
        <v>2211732</v>
      </c>
      <c r="H153" s="30"/>
      <c r="I153" s="30"/>
      <c r="J153" s="30"/>
      <c r="K153" s="30"/>
      <c r="L153" s="30"/>
      <c r="M153" s="30"/>
      <c r="N153" s="30">
        <v>0</v>
      </c>
      <c r="O153" s="30">
        <v>1870196</v>
      </c>
      <c r="P153" s="30">
        <v>0</v>
      </c>
      <c r="Q153" s="30">
        <v>0</v>
      </c>
      <c r="R153" s="30">
        <v>85</v>
      </c>
      <c r="S153" s="30">
        <v>0</v>
      </c>
      <c r="T153" s="30">
        <v>1592</v>
      </c>
      <c r="U153" s="30">
        <v>8704862</v>
      </c>
      <c r="V153" s="30">
        <v>54921</v>
      </c>
      <c r="W153" s="30">
        <v>-17346053</v>
      </c>
      <c r="X153" s="30">
        <v>0</v>
      </c>
      <c r="Y153" s="30">
        <v>0</v>
      </c>
      <c r="Z153" s="30">
        <v>-6714567</v>
      </c>
      <c r="AA153" s="30">
        <v>0</v>
      </c>
      <c r="AB153" s="30">
        <v>-6714567</v>
      </c>
      <c r="AC153" s="30">
        <v>0</v>
      </c>
      <c r="AD153" s="30">
        <v>0</v>
      </c>
      <c r="AE153" s="30">
        <v>-6714567</v>
      </c>
      <c r="AF153" s="30">
        <v>0</v>
      </c>
      <c r="AG153" s="30">
        <v>-6714567</v>
      </c>
    </row>
    <row r="154" spans="2:33" s="11" customFormat="1" ht="13.8" x14ac:dyDescent="0.3">
      <c r="B154" s="5" t="s">
        <v>534</v>
      </c>
      <c r="C154" s="5" t="s">
        <v>536</v>
      </c>
      <c r="D154" s="9" t="s">
        <v>535</v>
      </c>
      <c r="E154" s="1" t="s">
        <v>658</v>
      </c>
      <c r="F154" s="10">
        <v>43921</v>
      </c>
      <c r="G154" s="30">
        <v>12574631</v>
      </c>
      <c r="H154" s="30">
        <v>9912890</v>
      </c>
      <c r="I154" s="30">
        <v>2661741</v>
      </c>
      <c r="J154" s="30">
        <v>0</v>
      </c>
      <c r="K154" s="30">
        <v>0</v>
      </c>
      <c r="L154" s="30">
        <v>976646</v>
      </c>
      <c r="M154" s="30">
        <v>286232</v>
      </c>
      <c r="N154" s="30">
        <v>8657</v>
      </c>
      <c r="O154" s="30">
        <v>1407520</v>
      </c>
      <c r="P154" s="30">
        <v>0</v>
      </c>
      <c r="Q154" s="30">
        <v>0</v>
      </c>
      <c r="R154" s="30">
        <v>595444</v>
      </c>
      <c r="S154" s="30">
        <v>0</v>
      </c>
      <c r="T154" s="30">
        <v>0</v>
      </c>
      <c r="U154" s="30">
        <v>-18276</v>
      </c>
      <c r="V154" s="30">
        <v>-11985</v>
      </c>
      <c r="W154" s="30">
        <v>0</v>
      </c>
      <c r="X154" s="30">
        <v>0</v>
      </c>
      <c r="Y154" s="30">
        <v>0</v>
      </c>
      <c r="Z154" s="30">
        <v>781815</v>
      </c>
      <c r="AA154" s="30">
        <v>178796</v>
      </c>
      <c r="AB154" s="30">
        <v>603019</v>
      </c>
      <c r="AC154" s="30">
        <v>0</v>
      </c>
      <c r="AD154" s="30">
        <v>0</v>
      </c>
      <c r="AE154" s="30">
        <v>603019</v>
      </c>
      <c r="AF154" s="30">
        <v>303771</v>
      </c>
      <c r="AG154" s="30">
        <v>299248</v>
      </c>
    </row>
    <row r="155" spans="2:33" s="11" customFormat="1" ht="13.8" x14ac:dyDescent="0.3">
      <c r="B155" s="5" t="s">
        <v>549</v>
      </c>
      <c r="C155" s="5" t="s">
        <v>33</v>
      </c>
      <c r="D155" s="9" t="s">
        <v>66</v>
      </c>
      <c r="E155" s="1" t="s">
        <v>663</v>
      </c>
      <c r="F155" s="10">
        <v>43921</v>
      </c>
      <c r="G155" s="30">
        <v>605276402</v>
      </c>
      <c r="H155" s="30">
        <v>425731983</v>
      </c>
      <c r="I155" s="30">
        <v>179544419</v>
      </c>
      <c r="J155" s="30">
        <v>0</v>
      </c>
      <c r="K155" s="30">
        <v>8604403</v>
      </c>
      <c r="L155" s="30">
        <v>138881364</v>
      </c>
      <c r="M155" s="30">
        <v>7302985</v>
      </c>
      <c r="N155" s="30">
        <v>0</v>
      </c>
      <c r="O155" s="30">
        <v>24755667</v>
      </c>
      <c r="P155" s="30">
        <v>0</v>
      </c>
      <c r="Q155" s="30">
        <v>265237</v>
      </c>
      <c r="R155" s="30">
        <v>12169689</v>
      </c>
      <c r="S155" s="30">
        <v>0</v>
      </c>
      <c r="T155" s="30">
        <v>-468568</v>
      </c>
      <c r="U155" s="30">
        <v>-663271</v>
      </c>
      <c r="V155" s="30">
        <v>-3971818</v>
      </c>
      <c r="W155" s="30">
        <v>0</v>
      </c>
      <c r="X155" s="30">
        <v>0</v>
      </c>
      <c r="Y155" s="30">
        <v>0</v>
      </c>
      <c r="Z155" s="30">
        <v>7747558</v>
      </c>
      <c r="AA155" s="30">
        <v>846328</v>
      </c>
      <c r="AB155" s="30">
        <v>6901230</v>
      </c>
      <c r="AC155" s="30">
        <v>0</v>
      </c>
      <c r="AD155" s="30">
        <v>0</v>
      </c>
      <c r="AE155" s="30">
        <v>6901230</v>
      </c>
      <c r="AF155" s="30">
        <v>0</v>
      </c>
      <c r="AG155" s="30">
        <v>6901230</v>
      </c>
    </row>
    <row r="156" spans="2:33" s="11" customFormat="1" ht="13.8" x14ac:dyDescent="0.3">
      <c r="B156" s="5" t="s">
        <v>550</v>
      </c>
      <c r="C156" s="5" t="s">
        <v>552</v>
      </c>
      <c r="D156" s="9" t="s">
        <v>551</v>
      </c>
      <c r="E156" s="1" t="s">
        <v>659</v>
      </c>
      <c r="F156" s="10">
        <v>39082</v>
      </c>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row>
    <row r="157" spans="2:33" s="11" customFormat="1" ht="13.8" x14ac:dyDescent="0.3">
      <c r="B157" s="5" t="s">
        <v>553</v>
      </c>
      <c r="C157" s="5" t="s">
        <v>555</v>
      </c>
      <c r="D157" s="9" t="s">
        <v>554</v>
      </c>
      <c r="E157" s="1" t="s">
        <v>669</v>
      </c>
      <c r="F157" s="10">
        <v>44012</v>
      </c>
      <c r="G157" s="30">
        <v>7932</v>
      </c>
      <c r="H157" s="30">
        <v>17228</v>
      </c>
      <c r="I157" s="30">
        <v>-9296</v>
      </c>
      <c r="J157" s="30">
        <v>13758</v>
      </c>
      <c r="K157" s="30">
        <v>0</v>
      </c>
      <c r="L157" s="30">
        <v>8713</v>
      </c>
      <c r="M157" s="30">
        <v>2293</v>
      </c>
      <c r="N157" s="30">
        <v>0</v>
      </c>
      <c r="O157" s="30">
        <v>-6544</v>
      </c>
      <c r="P157" s="30">
        <v>0</v>
      </c>
      <c r="Q157" s="30">
        <v>492</v>
      </c>
      <c r="R157" s="30">
        <v>0</v>
      </c>
      <c r="S157" s="30">
        <v>0</v>
      </c>
      <c r="T157" s="30">
        <v>0</v>
      </c>
      <c r="U157" s="30">
        <v>0</v>
      </c>
      <c r="V157" s="30">
        <v>46</v>
      </c>
      <c r="W157" s="30">
        <v>0</v>
      </c>
      <c r="X157" s="30">
        <v>0</v>
      </c>
      <c r="Y157" s="30">
        <v>0</v>
      </c>
      <c r="Z157" s="30">
        <v>-6006</v>
      </c>
      <c r="AA157" s="30">
        <v>4686</v>
      </c>
      <c r="AB157" s="30">
        <v>-10692</v>
      </c>
      <c r="AC157" s="30">
        <v>0</v>
      </c>
      <c r="AD157" s="30">
        <v>0</v>
      </c>
      <c r="AE157" s="30">
        <v>-10692</v>
      </c>
      <c r="AF157" s="30">
        <v>0</v>
      </c>
      <c r="AG157" s="30">
        <v>-10692</v>
      </c>
    </row>
    <row r="158" spans="2:33" s="11" customFormat="1" ht="13.8" x14ac:dyDescent="0.3">
      <c r="B158" s="5" t="s">
        <v>556</v>
      </c>
      <c r="C158" s="5" t="s">
        <v>558</v>
      </c>
      <c r="D158" s="9" t="s">
        <v>557</v>
      </c>
      <c r="E158" s="1" t="s">
        <v>658</v>
      </c>
      <c r="F158" s="10">
        <v>43921</v>
      </c>
      <c r="G158" s="30">
        <v>12713900</v>
      </c>
      <c r="H158" s="30">
        <v>8246599</v>
      </c>
      <c r="I158" s="30">
        <v>4467301</v>
      </c>
      <c r="J158" s="30">
        <v>0</v>
      </c>
      <c r="K158" s="30">
        <v>1863634</v>
      </c>
      <c r="L158" s="30">
        <v>488861</v>
      </c>
      <c r="M158" s="30">
        <v>0</v>
      </c>
      <c r="N158" s="30">
        <v>-35071</v>
      </c>
      <c r="O158" s="30">
        <v>2079735</v>
      </c>
      <c r="P158" s="30">
        <v>0</v>
      </c>
      <c r="Q158" s="30">
        <v>132</v>
      </c>
      <c r="R158" s="30">
        <v>405318</v>
      </c>
      <c r="S158" s="30">
        <v>0</v>
      </c>
      <c r="T158" s="30">
        <v>0</v>
      </c>
      <c r="U158" s="30">
        <v>-2138287</v>
      </c>
      <c r="V158" s="30">
        <v>0</v>
      </c>
      <c r="W158" s="30">
        <v>0</v>
      </c>
      <c r="X158" s="30">
        <v>0</v>
      </c>
      <c r="Y158" s="30">
        <v>0</v>
      </c>
      <c r="Z158" s="30">
        <v>-463738</v>
      </c>
      <c r="AA158" s="30">
        <v>-888155</v>
      </c>
      <c r="AB158" s="30">
        <v>424417</v>
      </c>
      <c r="AC158" s="30">
        <v>0</v>
      </c>
      <c r="AD158" s="30">
        <v>0</v>
      </c>
      <c r="AE158" s="30">
        <v>424417</v>
      </c>
      <c r="AF158" s="30">
        <v>3</v>
      </c>
      <c r="AG158" s="30">
        <v>424414</v>
      </c>
    </row>
    <row r="159" spans="2:33" s="11" customFormat="1" ht="13.8" x14ac:dyDescent="0.3">
      <c r="B159" s="5" t="s">
        <v>559</v>
      </c>
      <c r="C159" s="5" t="s">
        <v>561</v>
      </c>
      <c r="D159" s="9" t="s">
        <v>560</v>
      </c>
      <c r="E159" s="1" t="s">
        <v>661</v>
      </c>
      <c r="F159" s="10">
        <v>44012</v>
      </c>
      <c r="G159" s="30">
        <v>43681315</v>
      </c>
      <c r="H159" s="30">
        <v>25703939</v>
      </c>
      <c r="I159" s="30">
        <v>17977376</v>
      </c>
      <c r="J159" s="30">
        <v>111025</v>
      </c>
      <c r="K159" s="30">
        <v>1904937</v>
      </c>
      <c r="L159" s="30">
        <v>11677637</v>
      </c>
      <c r="M159" s="30">
        <v>0</v>
      </c>
      <c r="N159" s="30">
        <v>-131415</v>
      </c>
      <c r="O159" s="30">
        <v>4374412</v>
      </c>
      <c r="P159" s="30">
        <v>0</v>
      </c>
      <c r="Q159" s="30">
        <v>36633</v>
      </c>
      <c r="R159" s="30">
        <v>1001363</v>
      </c>
      <c r="S159" s="30">
        <v>-318992</v>
      </c>
      <c r="T159" s="30">
        <v>273882</v>
      </c>
      <c r="U159" s="30">
        <v>-413828</v>
      </c>
      <c r="V159" s="30">
        <v>-281606</v>
      </c>
      <c r="W159" s="30">
        <v>0</v>
      </c>
      <c r="X159" s="30">
        <v>0</v>
      </c>
      <c r="Y159" s="30">
        <v>0</v>
      </c>
      <c r="Z159" s="30">
        <v>2669138</v>
      </c>
      <c r="AA159" s="30">
        <v>235892</v>
      </c>
      <c r="AB159" s="30">
        <v>2433246</v>
      </c>
      <c r="AC159" s="30">
        <v>0</v>
      </c>
      <c r="AD159" s="30">
        <v>0</v>
      </c>
      <c r="AE159" s="30">
        <v>2433246</v>
      </c>
      <c r="AF159" s="30">
        <v>308</v>
      </c>
      <c r="AG159" s="30">
        <v>2432938</v>
      </c>
    </row>
    <row r="160" spans="2:33" s="11" customFormat="1" ht="13.8" x14ac:dyDescent="0.3">
      <c r="B160" s="5" t="s">
        <v>578</v>
      </c>
      <c r="C160" s="5" t="s">
        <v>580</v>
      </c>
      <c r="D160" s="9" t="s">
        <v>579</v>
      </c>
      <c r="E160" s="1" t="s">
        <v>664</v>
      </c>
      <c r="F160" s="10">
        <v>43921</v>
      </c>
      <c r="G160" s="30">
        <v>5400</v>
      </c>
      <c r="H160" s="30">
        <v>1767</v>
      </c>
      <c r="I160" s="30">
        <v>3633</v>
      </c>
      <c r="J160" s="30">
        <v>0</v>
      </c>
      <c r="K160" s="30">
        <v>0</v>
      </c>
      <c r="L160" s="30">
        <v>3170</v>
      </c>
      <c r="M160" s="30">
        <v>2331</v>
      </c>
      <c r="N160" s="30">
        <v>0</v>
      </c>
      <c r="O160" s="30">
        <v>-1868</v>
      </c>
      <c r="P160" s="30">
        <v>0</v>
      </c>
      <c r="Q160" s="30">
        <v>0</v>
      </c>
      <c r="R160" s="30">
        <v>0</v>
      </c>
      <c r="S160" s="30">
        <v>0</v>
      </c>
      <c r="T160" s="30">
        <v>0</v>
      </c>
      <c r="U160" s="30">
        <v>0</v>
      </c>
      <c r="V160" s="30">
        <v>0</v>
      </c>
      <c r="W160" s="30">
        <v>0</v>
      </c>
      <c r="X160" s="30">
        <v>0</v>
      </c>
      <c r="Y160" s="30">
        <v>0</v>
      </c>
      <c r="Z160" s="30">
        <v>-1868</v>
      </c>
      <c r="AA160" s="30">
        <v>0</v>
      </c>
      <c r="AB160" s="30">
        <v>-1868</v>
      </c>
      <c r="AC160" s="30">
        <v>0</v>
      </c>
      <c r="AD160" s="30">
        <v>0</v>
      </c>
      <c r="AE160" s="30">
        <v>-1868</v>
      </c>
      <c r="AF160" s="30">
        <v>0</v>
      </c>
      <c r="AG160" s="30">
        <v>-1868</v>
      </c>
    </row>
    <row r="161" spans="2:33" s="11" customFormat="1" ht="13.8" x14ac:dyDescent="0.3">
      <c r="B161" s="5" t="s">
        <v>582</v>
      </c>
      <c r="C161" s="5" t="s">
        <v>584</v>
      </c>
      <c r="D161" s="9" t="s">
        <v>583</v>
      </c>
      <c r="E161" s="1" t="s">
        <v>658</v>
      </c>
      <c r="F161" s="10">
        <v>43921</v>
      </c>
      <c r="G161" s="30">
        <v>846.3</v>
      </c>
      <c r="H161" s="30">
        <v>0</v>
      </c>
      <c r="I161" s="30">
        <v>846.3</v>
      </c>
      <c r="J161" s="30">
        <v>0</v>
      </c>
      <c r="K161" s="30">
        <v>0</v>
      </c>
      <c r="L161" s="30">
        <v>155719.20000000001</v>
      </c>
      <c r="M161" s="30">
        <v>0</v>
      </c>
      <c r="N161" s="30">
        <v>0</v>
      </c>
      <c r="O161" s="30">
        <v>-154872.9</v>
      </c>
      <c r="P161" s="30">
        <v>0</v>
      </c>
      <c r="Q161" s="30">
        <v>22850.1</v>
      </c>
      <c r="R161" s="30">
        <v>0</v>
      </c>
      <c r="S161" s="30">
        <v>0</v>
      </c>
      <c r="T161" s="30">
        <v>0</v>
      </c>
      <c r="U161" s="30">
        <v>-300436.5</v>
      </c>
      <c r="V161" s="30">
        <v>1692.6</v>
      </c>
      <c r="W161" s="30">
        <v>0</v>
      </c>
      <c r="X161" s="30">
        <v>0</v>
      </c>
      <c r="Y161" s="30">
        <v>0</v>
      </c>
      <c r="Z161" s="30">
        <v>-430766.7</v>
      </c>
      <c r="AA161" s="30">
        <v>0</v>
      </c>
      <c r="AB161" s="30">
        <v>-430766.7</v>
      </c>
      <c r="AC161" s="30">
        <v>0</v>
      </c>
      <c r="AD161" s="30">
        <v>0</v>
      </c>
      <c r="AE161" s="30">
        <v>-430766.7</v>
      </c>
      <c r="AF161" s="30">
        <v>0</v>
      </c>
      <c r="AG161" s="30">
        <v>-430766.7</v>
      </c>
    </row>
    <row r="162" spans="2:33" s="11" customFormat="1" ht="13.8" x14ac:dyDescent="0.3">
      <c r="B162" s="5" t="s">
        <v>585</v>
      </c>
      <c r="C162" s="5" t="s">
        <v>36</v>
      </c>
      <c r="D162" s="9" t="s">
        <v>69</v>
      </c>
      <c r="E162" s="1" t="s">
        <v>671</v>
      </c>
      <c r="F162" s="10">
        <v>43921</v>
      </c>
      <c r="G162" s="30">
        <v>45390454.200000003</v>
      </c>
      <c r="H162" s="30">
        <v>43724935.799999997</v>
      </c>
      <c r="I162" s="30">
        <v>1665518.4</v>
      </c>
      <c r="J162" s="30">
        <v>125252.4</v>
      </c>
      <c r="K162" s="30">
        <v>0</v>
      </c>
      <c r="L162" s="30">
        <v>3157545.3</v>
      </c>
      <c r="M162" s="30">
        <v>0</v>
      </c>
      <c r="N162" s="30">
        <v>0</v>
      </c>
      <c r="O162" s="30">
        <v>-1366774.5</v>
      </c>
      <c r="P162" s="30">
        <v>0</v>
      </c>
      <c r="Q162" s="30">
        <v>85476.3</v>
      </c>
      <c r="R162" s="30">
        <v>648265.80000000005</v>
      </c>
      <c r="S162" s="30">
        <v>0</v>
      </c>
      <c r="T162" s="30">
        <v>0</v>
      </c>
      <c r="U162" s="30">
        <v>813294.3</v>
      </c>
      <c r="V162" s="30">
        <v>0</v>
      </c>
      <c r="W162" s="30">
        <v>0</v>
      </c>
      <c r="X162" s="30">
        <v>0</v>
      </c>
      <c r="Y162" s="30">
        <v>0</v>
      </c>
      <c r="Z162" s="30">
        <v>-1116269.7</v>
      </c>
      <c r="AA162" s="30">
        <v>-327518.09999999998</v>
      </c>
      <c r="AB162" s="30">
        <v>-788751.6</v>
      </c>
      <c r="AC162" s="30">
        <v>0</v>
      </c>
      <c r="AD162" s="30">
        <v>0</v>
      </c>
      <c r="AE162" s="30">
        <v>-788751.6</v>
      </c>
      <c r="AF162" s="30">
        <v>0</v>
      </c>
      <c r="AG162" s="30">
        <v>-788751.6</v>
      </c>
    </row>
    <row r="163" spans="2:33" s="11" customFormat="1" ht="13.8" x14ac:dyDescent="0.3">
      <c r="B163" s="5" t="s">
        <v>586</v>
      </c>
      <c r="C163" s="5" t="s">
        <v>588</v>
      </c>
      <c r="D163" s="9" t="s">
        <v>587</v>
      </c>
      <c r="E163" s="1" t="s">
        <v>671</v>
      </c>
      <c r="F163" s="10">
        <v>44012</v>
      </c>
      <c r="G163" s="30">
        <v>362541430.5</v>
      </c>
      <c r="H163" s="30">
        <v>261398138.88</v>
      </c>
      <c r="I163" s="30">
        <v>101143291.62</v>
      </c>
      <c r="J163" s="30">
        <v>3385231.02</v>
      </c>
      <c r="K163" s="30">
        <v>0</v>
      </c>
      <c r="L163" s="30">
        <v>19172420.579999998</v>
      </c>
      <c r="M163" s="30">
        <v>6020632.3799999999</v>
      </c>
      <c r="N163" s="30">
        <v>-5342778.9000000004</v>
      </c>
      <c r="O163" s="30">
        <v>75534794.819999993</v>
      </c>
      <c r="P163" s="30"/>
      <c r="Q163" s="30">
        <v>2702184.54</v>
      </c>
      <c r="R163" s="30">
        <v>16689678.42</v>
      </c>
      <c r="S163" s="30">
        <v>1497104.7</v>
      </c>
      <c r="T163" s="30">
        <v>3849676.08</v>
      </c>
      <c r="U163" s="30">
        <v>-3255976.62</v>
      </c>
      <c r="V163" s="30"/>
      <c r="W163" s="30"/>
      <c r="X163" s="30"/>
      <c r="Y163" s="30"/>
      <c r="Z163" s="30">
        <v>60643895.700000003</v>
      </c>
      <c r="AA163" s="30">
        <v>20179430.16</v>
      </c>
      <c r="AB163" s="30">
        <v>40464465.539999999</v>
      </c>
      <c r="AC163" s="30">
        <v>0</v>
      </c>
      <c r="AD163" s="30">
        <v>0</v>
      </c>
      <c r="AE163" s="30">
        <v>40464465.539999999</v>
      </c>
      <c r="AF163" s="30">
        <v>312532.08</v>
      </c>
      <c r="AG163" s="30">
        <v>40151933.460000001</v>
      </c>
    </row>
    <row r="164" spans="2:33" s="11" customFormat="1" ht="13.8" x14ac:dyDescent="0.3">
      <c r="B164" s="5" t="s">
        <v>589</v>
      </c>
      <c r="C164" s="5" t="s">
        <v>590</v>
      </c>
      <c r="D164" s="9" t="s">
        <v>587</v>
      </c>
      <c r="E164" s="1" t="s">
        <v>671</v>
      </c>
      <c r="F164" s="10">
        <v>44012</v>
      </c>
      <c r="G164" s="30">
        <v>362541430.5</v>
      </c>
      <c r="H164" s="30">
        <v>261398138.88</v>
      </c>
      <c r="I164" s="30">
        <v>101143291.62</v>
      </c>
      <c r="J164" s="30">
        <v>3385231.02</v>
      </c>
      <c r="K164" s="30">
        <v>0</v>
      </c>
      <c r="L164" s="30">
        <v>19172420.579999998</v>
      </c>
      <c r="M164" s="30">
        <v>6020632.3799999999</v>
      </c>
      <c r="N164" s="30">
        <v>-5342778.9000000004</v>
      </c>
      <c r="O164" s="30">
        <v>75534794.819999993</v>
      </c>
      <c r="P164" s="30"/>
      <c r="Q164" s="30">
        <v>2702184.54</v>
      </c>
      <c r="R164" s="30">
        <v>16689678.42</v>
      </c>
      <c r="S164" s="30">
        <v>1497104.7</v>
      </c>
      <c r="T164" s="30">
        <v>3849676.08</v>
      </c>
      <c r="U164" s="30">
        <v>-3255976.62</v>
      </c>
      <c r="V164" s="30"/>
      <c r="W164" s="30"/>
      <c r="X164" s="30"/>
      <c r="Y164" s="30"/>
      <c r="Z164" s="30">
        <v>60643895.700000003</v>
      </c>
      <c r="AA164" s="30">
        <v>20179430.16</v>
      </c>
      <c r="AB164" s="30">
        <v>40464465.539999999</v>
      </c>
      <c r="AC164" s="30">
        <v>0</v>
      </c>
      <c r="AD164" s="30">
        <v>0</v>
      </c>
      <c r="AE164" s="30">
        <v>40464465.539999999</v>
      </c>
      <c r="AF164" s="30">
        <v>312532.08</v>
      </c>
      <c r="AG164" s="30">
        <v>40151933.460000001</v>
      </c>
    </row>
    <row r="165" spans="2:33" s="11" customFormat="1" ht="13.8" x14ac:dyDescent="0.3">
      <c r="B165" s="5" t="s">
        <v>591</v>
      </c>
      <c r="C165" s="5" t="s">
        <v>593</v>
      </c>
      <c r="D165" s="9" t="s">
        <v>592</v>
      </c>
      <c r="E165" s="1" t="s">
        <v>660</v>
      </c>
      <c r="F165" s="10">
        <v>43921</v>
      </c>
      <c r="G165" s="30">
        <v>68806987</v>
      </c>
      <c r="H165" s="30">
        <v>49931088</v>
      </c>
      <c r="I165" s="30">
        <v>18875899</v>
      </c>
      <c r="J165" s="30">
        <v>121428</v>
      </c>
      <c r="K165" s="30">
        <v>0</v>
      </c>
      <c r="L165" s="30">
        <v>11620209</v>
      </c>
      <c r="M165" s="30">
        <v>264281</v>
      </c>
      <c r="N165" s="30">
        <v>0</v>
      </c>
      <c r="O165" s="30">
        <v>7112837</v>
      </c>
      <c r="P165" s="30">
        <v>0</v>
      </c>
      <c r="Q165" s="30">
        <v>194853</v>
      </c>
      <c r="R165" s="30">
        <v>4594882</v>
      </c>
      <c r="S165" s="30">
        <v>0</v>
      </c>
      <c r="T165" s="30">
        <v>-198574</v>
      </c>
      <c r="U165" s="30">
        <v>-1252</v>
      </c>
      <c r="V165" s="30">
        <v>620360</v>
      </c>
      <c r="W165" s="30">
        <v>0</v>
      </c>
      <c r="X165" s="30">
        <v>0</v>
      </c>
      <c r="Y165" s="30">
        <v>0</v>
      </c>
      <c r="Z165" s="30">
        <v>3133342</v>
      </c>
      <c r="AA165" s="30">
        <v>65476</v>
      </c>
      <c r="AB165" s="30">
        <v>3067866</v>
      </c>
      <c r="AC165" s="30">
        <v>0</v>
      </c>
      <c r="AD165" s="30">
        <v>0</v>
      </c>
      <c r="AE165" s="30">
        <v>3067866</v>
      </c>
      <c r="AF165" s="30">
        <v>-198131</v>
      </c>
      <c r="AG165" s="30">
        <v>3265997</v>
      </c>
    </row>
    <row r="166" spans="2:33" s="11" customFormat="1" ht="13.8" x14ac:dyDescent="0.3">
      <c r="B166" s="5" t="s">
        <v>594</v>
      </c>
      <c r="C166" s="5" t="s">
        <v>37</v>
      </c>
      <c r="D166" s="9" t="s">
        <v>70</v>
      </c>
      <c r="E166" s="1" t="s">
        <v>669</v>
      </c>
      <c r="F166" s="10">
        <v>44012</v>
      </c>
      <c r="G166" s="30">
        <v>169650727</v>
      </c>
      <c r="H166" s="30">
        <v>137746208</v>
      </c>
      <c r="I166" s="30">
        <v>31904519</v>
      </c>
      <c r="J166" s="30">
        <v>461526</v>
      </c>
      <c r="K166" s="30">
        <v>0</v>
      </c>
      <c r="L166" s="30">
        <v>18112600</v>
      </c>
      <c r="M166" s="30">
        <v>12878493</v>
      </c>
      <c r="N166" s="30">
        <v>0</v>
      </c>
      <c r="O166" s="30">
        <v>1374952</v>
      </c>
      <c r="P166" s="30">
        <v>0</v>
      </c>
      <c r="Q166" s="30">
        <v>2289425</v>
      </c>
      <c r="R166" s="30">
        <v>5244320</v>
      </c>
      <c r="S166" s="30">
        <v>0</v>
      </c>
      <c r="T166" s="30">
        <v>-272982</v>
      </c>
      <c r="U166" s="30">
        <v>-3043260</v>
      </c>
      <c r="V166" s="30">
        <v>-69504</v>
      </c>
      <c r="W166" s="30">
        <v>0</v>
      </c>
      <c r="X166" s="30">
        <v>0</v>
      </c>
      <c r="Y166" s="30">
        <v>0</v>
      </c>
      <c r="Z166" s="30">
        <v>-4965689</v>
      </c>
      <c r="AA166" s="30">
        <v>615005</v>
      </c>
      <c r="AB166" s="30">
        <v>-5580694</v>
      </c>
      <c r="AC166" s="30">
        <v>0</v>
      </c>
      <c r="AD166" s="30">
        <v>0</v>
      </c>
      <c r="AE166" s="30">
        <v>-5580694</v>
      </c>
      <c r="AF166" s="30">
        <v>296344</v>
      </c>
      <c r="AG166" s="30">
        <v>-5877038</v>
      </c>
    </row>
    <row r="167" spans="2:33" s="11" customFormat="1" ht="13.8" x14ac:dyDescent="0.3">
      <c r="B167" s="5" t="s">
        <v>595</v>
      </c>
      <c r="C167" s="5" t="s">
        <v>597</v>
      </c>
      <c r="D167" s="9" t="s">
        <v>596</v>
      </c>
      <c r="E167" s="1" t="s">
        <v>671</v>
      </c>
      <c r="F167" s="10">
        <v>43921</v>
      </c>
      <c r="G167" s="30">
        <v>2984800</v>
      </c>
      <c r="H167" s="30">
        <v>2815119</v>
      </c>
      <c r="I167" s="30">
        <v>169681</v>
      </c>
      <c r="J167" s="30">
        <v>16470</v>
      </c>
      <c r="K167" s="30">
        <v>25445</v>
      </c>
      <c r="L167" s="30">
        <v>287040</v>
      </c>
      <c r="M167" s="30">
        <v>30416</v>
      </c>
      <c r="N167" s="30">
        <v>0</v>
      </c>
      <c r="O167" s="30">
        <v>-156750</v>
      </c>
      <c r="P167" s="30">
        <v>0</v>
      </c>
      <c r="Q167" s="30">
        <v>8474</v>
      </c>
      <c r="R167" s="30">
        <v>1426</v>
      </c>
      <c r="S167" s="30">
        <v>0</v>
      </c>
      <c r="T167" s="30">
        <v>22728</v>
      </c>
      <c r="U167" s="30">
        <v>-24431</v>
      </c>
      <c r="V167" s="30">
        <v>0</v>
      </c>
      <c r="W167" s="30">
        <v>0</v>
      </c>
      <c r="X167" s="30">
        <v>0</v>
      </c>
      <c r="Y167" s="30">
        <v>0</v>
      </c>
      <c r="Z167" s="30">
        <v>-151405</v>
      </c>
      <c r="AA167" s="30">
        <v>-52591</v>
      </c>
      <c r="AB167" s="30">
        <v>-98814</v>
      </c>
      <c r="AC167" s="30">
        <v>0</v>
      </c>
      <c r="AD167" s="30">
        <v>0</v>
      </c>
      <c r="AE167" s="30">
        <v>-98814</v>
      </c>
      <c r="AF167" s="30">
        <v>-6808</v>
      </c>
      <c r="AG167" s="30">
        <v>-92006</v>
      </c>
    </row>
    <row r="168" spans="2:33" s="11" customFormat="1" ht="13.8" x14ac:dyDescent="0.3">
      <c r="B168" s="5" t="s">
        <v>598</v>
      </c>
      <c r="C168" s="5" t="s">
        <v>600</v>
      </c>
      <c r="D168" s="9" t="s">
        <v>599</v>
      </c>
      <c r="E168" s="1" t="s">
        <v>662</v>
      </c>
      <c r="F168" s="10">
        <v>44012</v>
      </c>
      <c r="G168" s="30">
        <v>14869997.4</v>
      </c>
      <c r="H168" s="30">
        <v>12678070.800000001</v>
      </c>
      <c r="I168" s="30">
        <v>2191926.6</v>
      </c>
      <c r="J168" s="30">
        <v>57145.2</v>
      </c>
      <c r="K168" s="30">
        <v>0</v>
      </c>
      <c r="L168" s="30">
        <v>1297196.04</v>
      </c>
      <c r="M168" s="30">
        <v>702069.6</v>
      </c>
      <c r="N168" s="30">
        <v>0</v>
      </c>
      <c r="O168" s="30">
        <v>249806.16</v>
      </c>
      <c r="P168" s="30"/>
      <c r="Q168" s="30">
        <v>151026.6</v>
      </c>
      <c r="R168" s="30">
        <v>40001.64</v>
      </c>
      <c r="S168" s="30">
        <v>816.36</v>
      </c>
      <c r="T168" s="30"/>
      <c r="U168" s="30">
        <v>363280.2</v>
      </c>
      <c r="V168" s="30"/>
      <c r="W168" s="30"/>
      <c r="X168" s="30"/>
      <c r="Y168" s="30"/>
      <c r="Z168" s="30">
        <v>723294.96</v>
      </c>
      <c r="AA168" s="30">
        <v>255520.68</v>
      </c>
      <c r="AB168" s="30">
        <v>467774.28</v>
      </c>
      <c r="AC168" s="30">
        <v>0</v>
      </c>
      <c r="AD168" s="30">
        <v>0</v>
      </c>
      <c r="AE168" s="30">
        <v>467774.28</v>
      </c>
      <c r="AF168" s="30">
        <v>-816.36</v>
      </c>
      <c r="AG168" s="30">
        <v>468590.64</v>
      </c>
    </row>
    <row r="169" spans="2:33" s="11" customFormat="1" ht="13.8" x14ac:dyDescent="0.3">
      <c r="B169" s="5" t="s">
        <v>601</v>
      </c>
      <c r="C169" s="5" t="s">
        <v>603</v>
      </c>
      <c r="D169" s="9" t="s">
        <v>602</v>
      </c>
      <c r="E169" s="1" t="s">
        <v>667</v>
      </c>
      <c r="F169" s="10">
        <v>43921</v>
      </c>
      <c r="G169" s="30">
        <v>174723915</v>
      </c>
      <c r="H169" s="30"/>
      <c r="I169" s="30"/>
      <c r="J169" s="30"/>
      <c r="K169" s="30"/>
      <c r="L169" s="30"/>
      <c r="M169" s="30"/>
      <c r="N169" s="30">
        <v>0</v>
      </c>
      <c r="O169" s="30">
        <v>2094278</v>
      </c>
      <c r="P169" s="30">
        <v>0</v>
      </c>
      <c r="Q169" s="30">
        <v>605537</v>
      </c>
      <c r="R169" s="30">
        <v>4636485</v>
      </c>
      <c r="S169" s="30">
        <v>0</v>
      </c>
      <c r="T169" s="30">
        <v>0</v>
      </c>
      <c r="U169" s="30">
        <v>883960</v>
      </c>
      <c r="V169" s="30">
        <v>-742699</v>
      </c>
      <c r="W169" s="30">
        <v>0</v>
      </c>
      <c r="X169" s="30">
        <v>0</v>
      </c>
      <c r="Y169" s="30">
        <v>0</v>
      </c>
      <c r="Z169" s="30">
        <v>-1795409</v>
      </c>
      <c r="AA169" s="30">
        <v>-1311556</v>
      </c>
      <c r="AB169" s="30">
        <v>-483853</v>
      </c>
      <c r="AC169" s="30">
        <v>0</v>
      </c>
      <c r="AD169" s="30">
        <v>0</v>
      </c>
      <c r="AE169" s="30">
        <v>-483853</v>
      </c>
      <c r="AF169" s="30">
        <v>565511</v>
      </c>
      <c r="AG169" s="30">
        <v>-1049364</v>
      </c>
    </row>
    <row r="170" spans="2:33" s="11" customFormat="1" ht="13.8" x14ac:dyDescent="0.3">
      <c r="B170" s="5" t="s">
        <v>604</v>
      </c>
      <c r="C170" s="5" t="s">
        <v>606</v>
      </c>
      <c r="D170" s="9" t="s">
        <v>605</v>
      </c>
      <c r="E170" s="1" t="s">
        <v>659</v>
      </c>
      <c r="F170" s="10">
        <v>43921</v>
      </c>
      <c r="G170" s="30">
        <v>347411</v>
      </c>
      <c r="H170" s="30">
        <v>136968</v>
      </c>
      <c r="I170" s="30">
        <v>210443</v>
      </c>
      <c r="J170" s="30">
        <v>0</v>
      </c>
      <c r="K170" s="30">
        <v>0</v>
      </c>
      <c r="L170" s="30">
        <v>486003</v>
      </c>
      <c r="M170" s="30">
        <v>0</v>
      </c>
      <c r="N170" s="30">
        <v>2240</v>
      </c>
      <c r="O170" s="30">
        <v>-273320</v>
      </c>
      <c r="P170" s="30">
        <v>0</v>
      </c>
      <c r="Q170" s="30">
        <v>0</v>
      </c>
      <c r="R170" s="30">
        <v>42264</v>
      </c>
      <c r="S170" s="30">
        <v>0</v>
      </c>
      <c r="T170" s="30">
        <v>0</v>
      </c>
      <c r="U170" s="30">
        <v>0</v>
      </c>
      <c r="V170" s="30">
        <v>-28664</v>
      </c>
      <c r="W170" s="30">
        <v>0</v>
      </c>
      <c r="X170" s="30">
        <v>0</v>
      </c>
      <c r="Y170" s="30">
        <v>0</v>
      </c>
      <c r="Z170" s="30">
        <v>-344248</v>
      </c>
      <c r="AA170" s="30">
        <v>-56014</v>
      </c>
      <c r="AB170" s="30">
        <v>-288234</v>
      </c>
      <c r="AC170" s="30">
        <v>0</v>
      </c>
      <c r="AD170" s="30">
        <v>0</v>
      </c>
      <c r="AE170" s="30">
        <v>-288234</v>
      </c>
      <c r="AF170" s="30">
        <v>-383</v>
      </c>
      <c r="AG170" s="30">
        <v>-287851</v>
      </c>
    </row>
    <row r="171" spans="2:33" s="11" customFormat="1" ht="13.8" x14ac:dyDescent="0.3">
      <c r="B171" s="5" t="s">
        <v>607</v>
      </c>
      <c r="C171" s="5" t="s">
        <v>609</v>
      </c>
      <c r="D171" s="9" t="s">
        <v>608</v>
      </c>
      <c r="E171" s="1" t="s">
        <v>664</v>
      </c>
      <c r="F171" s="10">
        <v>43921</v>
      </c>
      <c r="G171" s="30"/>
      <c r="H171" s="30"/>
      <c r="I171" s="30"/>
      <c r="J171" s="30">
        <v>3155</v>
      </c>
      <c r="K171" s="30">
        <v>0</v>
      </c>
      <c r="L171" s="30">
        <v>2445</v>
      </c>
      <c r="M171" s="30">
        <v>1473</v>
      </c>
      <c r="N171" s="30"/>
      <c r="O171" s="30">
        <v>-763</v>
      </c>
      <c r="P171" s="30">
        <v>0</v>
      </c>
      <c r="Q171" s="30">
        <v>0</v>
      </c>
      <c r="R171" s="30">
        <v>0</v>
      </c>
      <c r="S171" s="30">
        <v>0</v>
      </c>
      <c r="T171" s="30">
        <v>0</v>
      </c>
      <c r="U171" s="30">
        <v>-141</v>
      </c>
      <c r="V171" s="30">
        <v>0</v>
      </c>
      <c r="W171" s="30">
        <v>0</v>
      </c>
      <c r="X171" s="30">
        <v>0</v>
      </c>
      <c r="Y171" s="30">
        <v>0</v>
      </c>
      <c r="Z171" s="30">
        <v>-904</v>
      </c>
      <c r="AA171" s="30">
        <v>0</v>
      </c>
      <c r="AB171" s="30">
        <v>-904</v>
      </c>
      <c r="AC171" s="30">
        <v>0</v>
      </c>
      <c r="AD171" s="30">
        <v>0</v>
      </c>
      <c r="AE171" s="30">
        <v>-904</v>
      </c>
      <c r="AF171" s="30">
        <v>0</v>
      </c>
      <c r="AG171" s="30">
        <v>-904</v>
      </c>
    </row>
    <row r="172" spans="2:33" s="11" customFormat="1" ht="13.8" x14ac:dyDescent="0.3">
      <c r="B172" s="5" t="s">
        <v>610</v>
      </c>
      <c r="C172" s="5" t="s">
        <v>612</v>
      </c>
      <c r="D172" s="9" t="s">
        <v>611</v>
      </c>
      <c r="E172" s="1" t="s">
        <v>664</v>
      </c>
      <c r="F172" s="10">
        <v>43921</v>
      </c>
      <c r="G172" s="30">
        <v>1830641</v>
      </c>
      <c r="H172" s="30">
        <v>1527120</v>
      </c>
      <c r="I172" s="30">
        <v>303521</v>
      </c>
      <c r="J172" s="30">
        <v>0</v>
      </c>
      <c r="K172" s="30">
        <v>0</v>
      </c>
      <c r="L172" s="30">
        <v>354788</v>
      </c>
      <c r="M172" s="30">
        <v>0</v>
      </c>
      <c r="N172" s="30">
        <v>23</v>
      </c>
      <c r="O172" s="30">
        <v>-51244</v>
      </c>
      <c r="P172" s="30">
        <v>0</v>
      </c>
      <c r="Q172" s="30">
        <v>65719</v>
      </c>
      <c r="R172" s="30">
        <v>82982</v>
      </c>
      <c r="S172" s="30">
        <v>0</v>
      </c>
      <c r="T172" s="30">
        <v>0</v>
      </c>
      <c r="U172" s="30">
        <v>-7044</v>
      </c>
      <c r="V172" s="30">
        <v>-9558</v>
      </c>
      <c r="W172" s="30">
        <v>0</v>
      </c>
      <c r="X172" s="30">
        <v>0</v>
      </c>
      <c r="Y172" s="30">
        <v>0</v>
      </c>
      <c r="Z172" s="30">
        <v>-85109</v>
      </c>
      <c r="AA172" s="30">
        <v>83679</v>
      </c>
      <c r="AB172" s="30">
        <v>-168788</v>
      </c>
      <c r="AC172" s="30">
        <v>0</v>
      </c>
      <c r="AD172" s="30">
        <v>0</v>
      </c>
      <c r="AE172" s="30">
        <v>-168788</v>
      </c>
      <c r="AF172" s="30">
        <v>-117</v>
      </c>
      <c r="AG172" s="30">
        <v>-168671</v>
      </c>
    </row>
    <row r="173" spans="2:33" s="11" customFormat="1" ht="13.8" x14ac:dyDescent="0.3">
      <c r="B173" s="5" t="s">
        <v>613</v>
      </c>
      <c r="C173" s="5" t="s">
        <v>615</v>
      </c>
      <c r="D173" s="9" t="s">
        <v>614</v>
      </c>
      <c r="E173" s="1" t="s">
        <v>661</v>
      </c>
      <c r="F173" s="10">
        <v>44012</v>
      </c>
      <c r="G173" s="30">
        <v>192849554</v>
      </c>
      <c r="H173" s="30">
        <v>114361650</v>
      </c>
      <c r="I173" s="30">
        <v>78487904</v>
      </c>
      <c r="J173" s="30">
        <v>225698</v>
      </c>
      <c r="K173" s="30">
        <v>33586107</v>
      </c>
      <c r="L173" s="30">
        <v>10233807</v>
      </c>
      <c r="M173" s="30">
        <v>1134976</v>
      </c>
      <c r="N173" s="30">
        <v>0</v>
      </c>
      <c r="O173" s="30">
        <v>33758712</v>
      </c>
      <c r="P173" s="30">
        <v>0</v>
      </c>
      <c r="Q173" s="30">
        <v>317737</v>
      </c>
      <c r="R173" s="30">
        <v>3931550</v>
      </c>
      <c r="S173" s="30">
        <v>0</v>
      </c>
      <c r="T173" s="30">
        <v>-54297</v>
      </c>
      <c r="U173" s="30">
        <v>-1588827</v>
      </c>
      <c r="V173" s="30">
        <v>963</v>
      </c>
      <c r="W173" s="30">
        <v>0</v>
      </c>
      <c r="X173" s="30">
        <v>0</v>
      </c>
      <c r="Y173" s="30">
        <v>0</v>
      </c>
      <c r="Z173" s="30">
        <v>28502738</v>
      </c>
      <c r="AA173" s="30">
        <v>7062050</v>
      </c>
      <c r="AB173" s="30">
        <v>21440688</v>
      </c>
      <c r="AC173" s="30">
        <v>0</v>
      </c>
      <c r="AD173" s="30">
        <v>0</v>
      </c>
      <c r="AE173" s="30">
        <v>21440688</v>
      </c>
      <c r="AF173" s="30">
        <v>243120</v>
      </c>
      <c r="AG173" s="30">
        <v>21197568</v>
      </c>
    </row>
    <row r="174" spans="2:33" s="11" customFormat="1" ht="13.8" x14ac:dyDescent="0.3">
      <c r="B174" s="5" t="s">
        <v>616</v>
      </c>
      <c r="C174" s="5" t="s">
        <v>618</v>
      </c>
      <c r="D174" s="9" t="s">
        <v>617</v>
      </c>
      <c r="E174" s="1" t="s">
        <v>661</v>
      </c>
      <c r="F174" s="10">
        <v>43921</v>
      </c>
      <c r="G174" s="30">
        <v>49512007</v>
      </c>
      <c r="H174" s="30">
        <v>27770750</v>
      </c>
      <c r="I174" s="30">
        <v>21741257</v>
      </c>
      <c r="J174" s="30">
        <v>488648</v>
      </c>
      <c r="K174" s="30">
        <v>3546199</v>
      </c>
      <c r="L174" s="30">
        <v>3728032</v>
      </c>
      <c r="M174" s="30">
        <v>8108686</v>
      </c>
      <c r="N174" s="30">
        <v>2294850</v>
      </c>
      <c r="O174" s="30">
        <v>9141838</v>
      </c>
      <c r="P174" s="30">
        <v>0</v>
      </c>
      <c r="Q174" s="30">
        <v>43553</v>
      </c>
      <c r="R174" s="30">
        <v>408648</v>
      </c>
      <c r="S174" s="30">
        <v>0</v>
      </c>
      <c r="T174" s="30">
        <v>0</v>
      </c>
      <c r="U174" s="30">
        <v>-1150269</v>
      </c>
      <c r="V174" s="30">
        <v>-733917</v>
      </c>
      <c r="W174" s="30">
        <v>0</v>
      </c>
      <c r="X174" s="30">
        <v>0</v>
      </c>
      <c r="Y174" s="30">
        <v>0</v>
      </c>
      <c r="Z174" s="30">
        <v>6892557</v>
      </c>
      <c r="AA174" s="30">
        <v>2538559</v>
      </c>
      <c r="AB174" s="30">
        <v>4353998</v>
      </c>
      <c r="AC174" s="30">
        <v>0</v>
      </c>
      <c r="AD174" s="30">
        <v>0</v>
      </c>
      <c r="AE174" s="30">
        <v>4353998</v>
      </c>
      <c r="AF174" s="30">
        <v>0</v>
      </c>
      <c r="AG174" s="30">
        <v>4353998</v>
      </c>
    </row>
    <row r="175" spans="2:33" s="11" customFormat="1" ht="13.8" x14ac:dyDescent="0.3">
      <c r="B175" s="5" t="s">
        <v>619</v>
      </c>
      <c r="C175" s="5" t="s">
        <v>621</v>
      </c>
      <c r="D175" s="9" t="s">
        <v>620</v>
      </c>
      <c r="E175" s="1" t="s">
        <v>661</v>
      </c>
      <c r="F175" s="10">
        <v>43921</v>
      </c>
      <c r="G175" s="30">
        <v>6022920</v>
      </c>
      <c r="H175" s="30">
        <v>3544090</v>
      </c>
      <c r="I175" s="30">
        <v>2478830</v>
      </c>
      <c r="J175" s="30">
        <v>3042</v>
      </c>
      <c r="K175" s="30">
        <v>900793</v>
      </c>
      <c r="L175" s="30">
        <v>734862</v>
      </c>
      <c r="M175" s="30">
        <v>82612</v>
      </c>
      <c r="N175" s="30">
        <v>0</v>
      </c>
      <c r="O175" s="30">
        <v>763605</v>
      </c>
      <c r="P175" s="30">
        <v>0</v>
      </c>
      <c r="Q175" s="30">
        <v>2739</v>
      </c>
      <c r="R175" s="30">
        <v>103871</v>
      </c>
      <c r="S175" s="30">
        <v>0</v>
      </c>
      <c r="T175" s="30">
        <v>12936</v>
      </c>
      <c r="U175" s="30">
        <v>-201803</v>
      </c>
      <c r="V175" s="30">
        <v>-11631</v>
      </c>
      <c r="W175" s="30">
        <v>0</v>
      </c>
      <c r="X175" s="30">
        <v>0</v>
      </c>
      <c r="Y175" s="30">
        <v>0</v>
      </c>
      <c r="Z175" s="30">
        <v>461975</v>
      </c>
      <c r="AA175" s="30">
        <v>59261</v>
      </c>
      <c r="AB175" s="30">
        <v>402714</v>
      </c>
      <c r="AC175" s="30">
        <v>0</v>
      </c>
      <c r="AD175" s="30">
        <v>0</v>
      </c>
      <c r="AE175" s="30">
        <v>402714</v>
      </c>
      <c r="AF175" s="30">
        <v>-39</v>
      </c>
      <c r="AG175" s="30">
        <v>402753</v>
      </c>
    </row>
    <row r="176" spans="2:33" s="11" customFormat="1" ht="13.8" x14ac:dyDescent="0.3">
      <c r="B176" s="5" t="s">
        <v>622</v>
      </c>
      <c r="C176" s="5" t="s">
        <v>624</v>
      </c>
      <c r="D176" s="9" t="s">
        <v>623</v>
      </c>
      <c r="E176" s="1" t="s">
        <v>670</v>
      </c>
      <c r="F176" s="1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row>
    <row r="177" spans="2:33" s="11" customFormat="1" ht="13.8" x14ac:dyDescent="0.3">
      <c r="B177" s="5" t="s">
        <v>625</v>
      </c>
      <c r="C177" s="5" t="s">
        <v>626</v>
      </c>
      <c r="D177" s="9" t="s">
        <v>623</v>
      </c>
      <c r="E177" s="1" t="s">
        <v>670</v>
      </c>
      <c r="F177" s="1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row>
    <row r="178" spans="2:33" s="11" customFormat="1" ht="13.8" x14ac:dyDescent="0.3">
      <c r="B178" s="5" t="s">
        <v>627</v>
      </c>
      <c r="C178" s="5" t="s">
        <v>629</v>
      </c>
      <c r="D178" s="9" t="s">
        <v>628</v>
      </c>
      <c r="E178" s="1" t="s">
        <v>661</v>
      </c>
      <c r="F178" s="10">
        <v>44012</v>
      </c>
      <c r="G178" s="30">
        <v>119054038</v>
      </c>
      <c r="H178" s="30">
        <v>85985350</v>
      </c>
      <c r="I178" s="30">
        <v>33068688</v>
      </c>
      <c r="J178" s="30">
        <v>0</v>
      </c>
      <c r="K178" s="30">
        <v>8656216</v>
      </c>
      <c r="L178" s="30">
        <v>11637067</v>
      </c>
      <c r="M178" s="30">
        <v>2164083</v>
      </c>
      <c r="N178" s="30">
        <v>-533406</v>
      </c>
      <c r="O178" s="30">
        <v>10077916</v>
      </c>
      <c r="P178" s="30">
        <v>0</v>
      </c>
      <c r="Q178" s="30">
        <v>90605</v>
      </c>
      <c r="R178" s="30">
        <v>1839517</v>
      </c>
      <c r="S178" s="30">
        <v>0</v>
      </c>
      <c r="T178" s="30">
        <v>261136</v>
      </c>
      <c r="U178" s="30">
        <v>-428839</v>
      </c>
      <c r="V178" s="30">
        <v>-489732</v>
      </c>
      <c r="W178" s="30">
        <v>0</v>
      </c>
      <c r="X178" s="30">
        <v>0</v>
      </c>
      <c r="Y178" s="30">
        <v>0</v>
      </c>
      <c r="Z178" s="30">
        <v>7671569</v>
      </c>
      <c r="AA178" s="30">
        <v>1189249</v>
      </c>
      <c r="AB178" s="30">
        <v>6482320</v>
      </c>
      <c r="AC178" s="30">
        <v>0</v>
      </c>
      <c r="AD178" s="30">
        <v>0</v>
      </c>
      <c r="AE178" s="30">
        <v>6482320</v>
      </c>
      <c r="AF178" s="30">
        <v>-130</v>
      </c>
      <c r="AG178" s="30">
        <v>6482450</v>
      </c>
    </row>
    <row r="179" spans="2:33" s="11" customFormat="1" ht="13.8" x14ac:dyDescent="0.3">
      <c r="B179" s="5" t="s">
        <v>630</v>
      </c>
      <c r="C179" s="5" t="s">
        <v>632</v>
      </c>
      <c r="D179" s="9" t="s">
        <v>631</v>
      </c>
      <c r="E179" s="1" t="s">
        <v>663</v>
      </c>
      <c r="F179" s="10">
        <v>43921</v>
      </c>
      <c r="G179" s="30">
        <v>8119325</v>
      </c>
      <c r="H179" s="30">
        <v>3605552</v>
      </c>
      <c r="I179" s="30">
        <v>4513773</v>
      </c>
      <c r="J179" s="30">
        <v>0</v>
      </c>
      <c r="K179" s="30">
        <v>0</v>
      </c>
      <c r="L179" s="30">
        <v>1667168</v>
      </c>
      <c r="M179" s="30">
        <v>27310</v>
      </c>
      <c r="N179" s="30">
        <v>79157</v>
      </c>
      <c r="O179" s="30">
        <v>2898452</v>
      </c>
      <c r="P179" s="30">
        <v>0</v>
      </c>
      <c r="Q179" s="30">
        <v>78592</v>
      </c>
      <c r="R179" s="30">
        <v>106180</v>
      </c>
      <c r="S179" s="30">
        <v>0</v>
      </c>
      <c r="T179" s="30">
        <v>0</v>
      </c>
      <c r="U179" s="30">
        <v>4769</v>
      </c>
      <c r="V179" s="30">
        <v>-57034</v>
      </c>
      <c r="W179" s="30">
        <v>0</v>
      </c>
      <c r="X179" s="30">
        <v>0</v>
      </c>
      <c r="Y179" s="30">
        <v>0</v>
      </c>
      <c r="Z179" s="30">
        <v>2818599</v>
      </c>
      <c r="AA179" s="30">
        <v>0</v>
      </c>
      <c r="AB179" s="30">
        <v>2818599</v>
      </c>
      <c r="AC179" s="30">
        <v>0</v>
      </c>
      <c r="AD179" s="30">
        <v>0</v>
      </c>
      <c r="AE179" s="30">
        <v>2818599</v>
      </c>
      <c r="AF179" s="30">
        <v>0</v>
      </c>
      <c r="AG179" s="30">
        <v>2818599</v>
      </c>
    </row>
    <row r="180" spans="2:33" s="11" customFormat="1" ht="13.8" x14ac:dyDescent="0.3">
      <c r="B180" s="5"/>
      <c r="C180" s="5"/>
      <c r="D180" s="9"/>
      <c r="E180" s="1"/>
      <c r="F180" s="1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row>
    <row r="181" spans="2:33" s="11" customFormat="1" ht="13.8" x14ac:dyDescent="0.3">
      <c r="B181" s="5"/>
      <c r="C181" s="5"/>
      <c r="D181" s="9"/>
      <c r="E181" s="1"/>
      <c r="F181" s="1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row>
    <row r="182" spans="2:33" s="11" customFormat="1" ht="13.8" x14ac:dyDescent="0.3">
      <c r="B182" s="5"/>
      <c r="C182" s="5"/>
      <c r="D182" s="9"/>
      <c r="E182" s="1"/>
      <c r="F182" s="1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row>
    <row r="183" spans="2:33" s="11" customFormat="1" ht="13.8" x14ac:dyDescent="0.3">
      <c r="B183" s="5"/>
      <c r="C183" s="5"/>
      <c r="D183" s="9"/>
      <c r="E183" s="1"/>
      <c r="F183" s="1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row>
    <row r="184" spans="2:33" s="11" customFormat="1" ht="13.8" x14ac:dyDescent="0.3">
      <c r="B184" s="5"/>
      <c r="C184" s="5"/>
      <c r="D184" s="9"/>
      <c r="E184" s="1"/>
      <c r="F184" s="1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row>
    <row r="185" spans="2:33" s="11" customFormat="1" ht="13.8" x14ac:dyDescent="0.3">
      <c r="B185" s="5"/>
      <c r="C185" s="5"/>
      <c r="D185" s="9"/>
      <c r="E185" s="1"/>
      <c r="F185" s="1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row>
    <row r="186" spans="2:33" s="11" customFormat="1" ht="13.8" x14ac:dyDescent="0.3">
      <c r="B186" s="5"/>
      <c r="C186" s="5"/>
      <c r="D186" s="9"/>
      <c r="E186" s="1"/>
      <c r="F186" s="1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row>
    <row r="187" spans="2:33" s="11" customFormat="1" ht="13.8" x14ac:dyDescent="0.3">
      <c r="B187" s="5"/>
      <c r="C187" s="5"/>
      <c r="D187" s="9"/>
      <c r="E187" s="1"/>
      <c r="F187" s="1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row>
    <row r="188" spans="2:33" s="11" customFormat="1" ht="13.8" x14ac:dyDescent="0.3">
      <c r="B188" s="5"/>
      <c r="C188" s="5"/>
      <c r="D188" s="9"/>
      <c r="E188" s="1"/>
      <c r="F188" s="1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row>
    <row r="189" spans="2:33" s="11" customFormat="1" ht="13.8" x14ac:dyDescent="0.3">
      <c r="B189" s="5"/>
      <c r="C189" s="5"/>
      <c r="D189" s="9"/>
      <c r="E189" s="1"/>
      <c r="F189" s="1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row>
    <row r="190" spans="2:33" s="11" customFormat="1" ht="13.8" x14ac:dyDescent="0.3">
      <c r="B190" s="5"/>
      <c r="C190" s="5"/>
      <c r="D190" s="9"/>
      <c r="E190" s="1"/>
      <c r="F190" s="1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row>
    <row r="191" spans="2:33" s="11" customFormat="1" ht="13.8" x14ac:dyDescent="0.3">
      <c r="B191" s="5"/>
      <c r="C191" s="5"/>
      <c r="D191" s="9"/>
      <c r="E191" s="1"/>
      <c r="F191" s="1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row>
    <row r="192" spans="2:33" s="11" customFormat="1" ht="13.8" x14ac:dyDescent="0.3">
      <c r="B192" s="5"/>
      <c r="C192" s="5"/>
      <c r="D192" s="9"/>
      <c r="E192" s="1"/>
      <c r="F192" s="1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row>
    <row r="193" spans="2:33" s="11" customFormat="1" ht="13.8" x14ac:dyDescent="0.3">
      <c r="B193" s="5"/>
      <c r="C193" s="5"/>
      <c r="D193" s="9"/>
      <c r="E193" s="1"/>
      <c r="F193" s="1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row>
    <row r="194" spans="2:33" s="11" customFormat="1" ht="13.8" x14ac:dyDescent="0.3">
      <c r="B194" s="5"/>
      <c r="C194" s="5"/>
      <c r="D194" s="9"/>
      <c r="E194" s="1"/>
      <c r="F194" s="1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row>
    <row r="195" spans="2:33" s="11" customFormat="1" ht="13.8" x14ac:dyDescent="0.3">
      <c r="B195" s="5"/>
      <c r="C195" s="5"/>
      <c r="D195" s="9"/>
      <c r="E195" s="1"/>
      <c r="F195" s="1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row>
    <row r="196" spans="2:33" s="11" customFormat="1" ht="13.8" x14ac:dyDescent="0.3">
      <c r="B196" s="5"/>
      <c r="C196" s="5"/>
      <c r="D196" s="9"/>
      <c r="E196" s="1"/>
      <c r="F196" s="1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row>
    <row r="197" spans="2:33" s="11" customFormat="1" ht="13.8" x14ac:dyDescent="0.3">
      <c r="B197" s="5"/>
      <c r="C197" s="5"/>
      <c r="D197" s="9"/>
      <c r="E197" s="1"/>
      <c r="F197" s="1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row>
    <row r="198" spans="2:33" s="11" customFormat="1" ht="13.8" x14ac:dyDescent="0.3">
      <c r="B198" s="5"/>
      <c r="C198" s="5"/>
      <c r="D198" s="9"/>
      <c r="E198" s="1"/>
      <c r="F198" s="1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row>
    <row r="199" spans="2:33" s="11" customFormat="1" ht="13.8" x14ac:dyDescent="0.3">
      <c r="B199" s="5"/>
      <c r="C199" s="5"/>
      <c r="D199" s="9"/>
      <c r="E199" s="1"/>
      <c r="F199" s="1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row>
    <row r="200" spans="2:33" s="11" customFormat="1" ht="13.8" x14ac:dyDescent="0.3">
      <c r="B200" s="5"/>
      <c r="C200" s="5"/>
      <c r="D200" s="9"/>
      <c r="E200" s="1"/>
      <c r="F200" s="1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row>
    <row r="201" spans="2:33" s="11" customFormat="1" ht="13.8" x14ac:dyDescent="0.3">
      <c r="B201" s="5"/>
      <c r="C201" s="5"/>
      <c r="D201" s="9"/>
      <c r="E201" s="1"/>
      <c r="F201" s="1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row>
    <row r="202" spans="2:33" s="11" customFormat="1" ht="13.8" x14ac:dyDescent="0.3">
      <c r="B202" s="5"/>
      <c r="C202" s="5"/>
      <c r="D202" s="9"/>
      <c r="E202" s="1"/>
      <c r="F202" s="1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row>
    <row r="203" spans="2:33" s="11" customFormat="1" ht="13.8" x14ac:dyDescent="0.3">
      <c r="B203" s="5"/>
      <c r="C203" s="5"/>
      <c r="D203" s="9"/>
      <c r="E203" s="1"/>
      <c r="F203" s="1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row>
    <row r="204" spans="2:33" s="11" customFormat="1" ht="13.8" x14ac:dyDescent="0.3">
      <c r="B204" s="5"/>
      <c r="C204" s="5"/>
      <c r="D204" s="9"/>
      <c r="E204" s="1"/>
      <c r="F204" s="1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row>
    <row r="205" spans="2:33" s="11" customFormat="1" ht="13.8" x14ac:dyDescent="0.3">
      <c r="B205" s="5"/>
      <c r="C205" s="5"/>
      <c r="D205" s="9"/>
      <c r="E205" s="1"/>
      <c r="F205" s="2"/>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row>
  </sheetData>
  <mergeCells count="1">
    <mergeCell ref="C3:D3"/>
  </mergeCells>
  <conditionalFormatting sqref="B14:G207">
    <cfRule type="expression" dxfId="10" priority="12">
      <formula>EVEN(ROW())=ROW()</formula>
    </cfRule>
  </conditionalFormatting>
  <conditionalFormatting sqref="D3">
    <cfRule type="cellIs" dxfId="9" priority="8" operator="lessThan">
      <formula>0</formula>
    </cfRule>
  </conditionalFormatting>
  <conditionalFormatting sqref="H14:AE207">
    <cfRule type="expression" dxfId="8" priority="7">
      <formula>EVEN(ROW())=ROW()</formula>
    </cfRule>
  </conditionalFormatting>
  <conditionalFormatting sqref="AF14:AG207">
    <cfRule type="expression" dxfId="7" priority="5">
      <formula>EVEN(ROW())=ROW()</formula>
    </cfRule>
  </conditionalFormatting>
  <conditionalFormatting sqref="G13:AG205">
    <cfRule type="expression" dxfId="5" priority="14">
      <formula>$D$7="Dólar (US$)"</formula>
    </cfRule>
  </conditionalFormatting>
  <dataValidations count="5">
    <dataValidation type="list" allowBlank="1" showInputMessage="1" sqref="D7" xr:uid="{00000000-0002-0000-0000-000001000000}">
      <formula1>"ORIGINAL CURRENCY,USD,EUR"</formula1>
    </dataValidation>
    <dataValidation type="custom" errorStyle="information" allowBlank="1" showInputMessage="1" showErrorMessage="1" errorTitle="Economatica Excel Add-In" error="This cell contains data provided by Economatica. By changing it's value it will become inconsistent with the rest._x000a_Your change will be overwritten on the next update." sqref="D14:E205 G14:AE205" xr:uid="{00000000-0002-0000-0000-000002000000}">
      <formula1>FALSE</formula1>
    </dataValidation>
    <dataValidation type="custom" errorStyle="information" allowBlank="1" showInputMessage="1" showErrorMessage="1" errorTitle="Economatica Excel Add-In" error="This cell contains data provided by Economatica. By changing it's value it will become inconsistent with the rest._x000a_Your change will be overwritten on the next update." sqref="F52:F204" xr:uid="{00000000-0002-0000-0000-000003000000}">
      <formula1>"FALSE"</formula1>
    </dataValidation>
    <dataValidation type="list" allowBlank="1" showInputMessage="1" showErrorMessage="1" sqref="D9" xr:uid="{DFC3798A-B52C-4CD9-B930-B95EF94CB81B}">
      <formula1>"Units,Thousands,Millions,Billions"</formula1>
    </dataValidation>
    <dataValidation type="list" allowBlank="1" showInputMessage="1" sqref="D8" xr:uid="{055BED05-B84E-4D41-BA73-593144ABE606}">
      <formula1>"3M,12M,IN FISCAL YEAR"</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0A87E-48BE-4D5C-80AD-D47CEFEAB678}">
  <dimension ref="B1:AI205"/>
  <sheetViews>
    <sheetView showGridLines="0" zoomScale="90" zoomScaleNormal="90" workbookViewId="0">
      <pane xSplit="6" ySplit="13" topLeftCell="G14" activePane="bottomRight" state="frozen"/>
      <selection pane="topRight" activeCell="G1" sqref="G1"/>
      <selection pane="bottomLeft" activeCell="A14" sqref="A14"/>
      <selection pane="bottomRight" activeCell="D6" sqref="D6"/>
    </sheetView>
  </sheetViews>
  <sheetFormatPr baseColWidth="10" defaultColWidth="8.88671875" defaultRowHeight="14.4" x14ac:dyDescent="0.3"/>
  <cols>
    <col min="1" max="1" width="1.6640625" customWidth="1"/>
    <col min="2" max="2" width="17.5546875" hidden="1" customWidth="1"/>
    <col min="3" max="3" width="17.5546875" customWidth="1"/>
    <col min="4" max="4" width="16.5546875" bestFit="1" customWidth="1"/>
    <col min="5" max="5" width="27.44140625" bestFit="1" customWidth="1"/>
    <col min="6" max="6" width="13.44140625" bestFit="1" customWidth="1"/>
    <col min="7" max="35" width="14.77734375" style="34" customWidth="1"/>
    <col min="36" max="225" width="16.33203125" customWidth="1"/>
  </cols>
  <sheetData>
    <row r="1" spans="2:35" ht="30" customHeight="1" x14ac:dyDescent="0.3">
      <c r="B1" s="12"/>
      <c r="C1" s="12"/>
      <c r="D1" s="9"/>
      <c r="F1" s="2"/>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row>
    <row r="2" spans="2:35" ht="30" customHeight="1" thickBot="1" x14ac:dyDescent="0.35">
      <c r="B2" s="16"/>
      <c r="C2" s="16"/>
      <c r="D2" s="9"/>
      <c r="F2" s="2"/>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row>
    <row r="3" spans="2:35" s="24" customFormat="1" ht="17.100000000000001" customHeight="1" thickBot="1" x14ac:dyDescent="0.35">
      <c r="C3" s="45" t="s">
        <v>633</v>
      </c>
      <c r="D3" s="46"/>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row>
    <row r="4" spans="2:35" ht="4.05" customHeight="1" thickBot="1" x14ac:dyDescent="0.35">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row>
    <row r="5" spans="2:35" ht="17.100000000000001" customHeight="1" x14ac:dyDescent="0.3">
      <c r="C5" s="37" t="s">
        <v>634</v>
      </c>
      <c r="D5" s="38" t="str">
        <f>IF(D6="","Latest",D6)</f>
        <v>Latest</v>
      </c>
      <c r="E5" s="44" t="s">
        <v>690</v>
      </c>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row>
    <row r="6" spans="2:35" ht="17.100000000000001" customHeight="1" x14ac:dyDescent="0.3">
      <c r="C6" s="25" t="s">
        <v>635</v>
      </c>
      <c r="D6" s="26"/>
      <c r="E6" s="44" t="s">
        <v>691</v>
      </c>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row>
    <row r="7" spans="2:35" ht="17.100000000000001" customHeight="1" x14ac:dyDescent="0.3">
      <c r="C7" s="25" t="s">
        <v>636</v>
      </c>
      <c r="D7" s="27" t="s">
        <v>1</v>
      </c>
      <c r="E7" s="44" t="s">
        <v>692</v>
      </c>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row>
    <row r="8" spans="2:35" ht="17.100000000000001" customHeight="1" x14ac:dyDescent="0.3">
      <c r="C8" s="47" t="s">
        <v>687</v>
      </c>
      <c r="D8" s="48" t="s">
        <v>688</v>
      </c>
      <c r="E8" s="44" t="s">
        <v>694</v>
      </c>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row>
    <row r="9" spans="2:35" ht="17.100000000000001" customHeight="1" thickBot="1" x14ac:dyDescent="0.35">
      <c r="C9" s="28" t="s">
        <v>637</v>
      </c>
      <c r="D9" s="29" t="s">
        <v>0</v>
      </c>
      <c r="E9" s="44" t="s">
        <v>693</v>
      </c>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row>
    <row r="10" spans="2:35" ht="17.100000000000001" customHeight="1" thickBot="1" x14ac:dyDescent="0.35">
      <c r="B10" s="3"/>
      <c r="C10" s="3"/>
      <c r="D10" s="15"/>
      <c r="E10" s="14"/>
      <c r="F10" s="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row>
    <row r="11" spans="2:35" ht="19.2" customHeight="1" thickBot="1" x14ac:dyDescent="0.35">
      <c r="B11" s="20"/>
      <c r="C11" s="20"/>
      <c r="D11" s="21"/>
      <c r="E11" s="22"/>
      <c r="F11" s="23" t="s">
        <v>733</v>
      </c>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row>
    <row r="12" spans="2:35" ht="4.05" customHeight="1" x14ac:dyDescent="0.3">
      <c r="B12" s="4"/>
      <c r="C12" s="4"/>
      <c r="D12" s="4"/>
      <c r="E12" s="1"/>
      <c r="F12" s="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row>
    <row r="13" spans="2:35" s="54" customFormat="1" ht="31.2" customHeight="1" x14ac:dyDescent="0.3">
      <c r="B13" s="52" t="str">
        <f>+_xll.ECOSECURITIES("stock","active",,"chl","xsgo",,,"sector naics&lt;&gt;Finance and Insurance")</f>
        <v>Codigo</v>
      </c>
      <c r="C13" s="52" t="str">
        <f>+_xll.ECONOMATICA(B14:B401,"ticker")</f>
        <v>Codigo</v>
      </c>
      <c r="D13" s="52" t="str">
        <f>_xll.ECONOMATICA($B$14:$B$206,"Name")</f>
        <v>Nombre</v>
      </c>
      <c r="E13" s="52" t="str">
        <f>_xll.ECONOMATICA($B$14:$B$206,"Sector naics",,,,,,,,,"Sector NAICS: Nivel 1","nivnaics=1")</f>
        <v>Sector NAICS: Nivel 1</v>
      </c>
      <c r="F13" s="52" t="str">
        <f>_xll.ECONOMATICA(B14:B204,"Fin Statm Date",,D5,,,,,,,"Fecha del últ. Balance")</f>
        <v>Fecha del últ. Balance</v>
      </c>
      <c r="G13" s="53" t="str">
        <f>_xll.ECONOMATICA($B$14:$B$206,"Revenues",D8,D5,,,$D$7,$D$9,,,"Ingresos Netos")</f>
        <v>Ingresos Netos</v>
      </c>
      <c r="H13" s="53" t="str">
        <f>_xll.ECONOMATICA($B$14:$B$206,"OtIngNat",D8,D5,,,$D$7,$D$9,,,"Otros Ingresos")</f>
        <v>Otros Ingresos</v>
      </c>
      <c r="I13" s="53" t="str">
        <f>_xll.ECONOMATICA($B$14:$B$206,"Chg Fin Prd",D8,D5,,,$D$7,$D$9,,,"Disminucion (aumento) en inventarios de productos terminados y en proceso")</f>
        <v>Disminucion (aumento) en inventarios de productos terminados y en proceso</v>
      </c>
      <c r="J13" s="53" t="str">
        <f>_xll.ECONOMATICA($B$14:$B$206,"OtTrReYCa",D8,$D$5,,,$D$7,$D$9,,,"Otros trabajos realizados por la entidad y capitalizados")</f>
        <v>Otros trabajos realizados por la entidad y capitalizados</v>
      </c>
      <c r="K13" s="53" t="str">
        <f>_xll.ECONOMATICA($B$14:$B$206,"RawMater",D8,$D$5,,,$D$7,$D$9,,,"Materias primas y consumibles utilizados")</f>
        <v>Materias primas y consumibles utilizados</v>
      </c>
      <c r="L13" s="53" t="str">
        <f>_xll.ECONOMATICA($B$14:$B$206,"GaBeEmpl",D8,$D$5,,,$D$7,$D$9,,,"Gastos por beneficios a los empleados")</f>
        <v>Gastos por beneficios a los empleados</v>
      </c>
      <c r="M13" s="53" t="str">
        <f>_xll.ECONOMATICA($B$14:$B$206,"Deprec&amp;Amor",D8,$D$5,,,$D$7,$D$9,,,"Depreciación y Amortización")</f>
        <v>Depreciación y Amortización</v>
      </c>
      <c r="N13" s="53" t="str">
        <f>_xll.ECONOMATICA($B$14:$B$206,"Re(Pe)Det",D8,$D$5,,,$D$7,$D$9,,,"Perdidas por deterioro de valor (reversiones de perdidas por deterioro de valor) reconocidas en el resultado del periodo")</f>
        <v>Perdidas por deterioro de valor (reversiones de perdidas por deterioro de valor) reconocidas en el resultado del periodo</v>
      </c>
      <c r="O13" s="53" t="str">
        <f>_xll.ECONOMATICA($B$14:$B$206,"OuGaNat",D8,$D$5,,,$D$7,$D$9,,,"Otros gastos, por naturaleza")</f>
        <v>Otros gastos, por naturaleza</v>
      </c>
      <c r="P13" s="53" t="str">
        <f>_xll.ECONOMATICA($B$14:$B$206,"OtGa(Pe)",D8,$D$5,,,$D$7,$D$9,,,"Otras ganancias (pérdidas)")</f>
        <v>Otras ganancias (pérdidas)</v>
      </c>
      <c r="Q13" s="53" t="str">
        <f>_xll.ECONOMATICA($B$14:$B$206,"EBIT",D8,$D$5,,,$D$7,$D$9,,,"EBIT")</f>
        <v>EBIT</v>
      </c>
      <c r="R13" s="53" t="str">
        <f>_xll.ECONOMATICA($B$14:$B$206,"Ga(Pe)BaAFAlCo",D8,$D$5,,,$D$7,$D$9,,,"Ganancias (perdidas) que surgen de la baja en cuentas de activos financieros medidos al costo amortizado")</f>
        <v>Ganancias (perdidas) que surgen de la baja en cuentas de activos financieros medidos al costo amortizado</v>
      </c>
      <c r="S13" s="53" t="str">
        <f>_xll.ECONOMATICA($B$14:$B$206,"Financ Inc",D8,$D$5,,,$D$7,$D$9,,,"Ingresos Financieros")</f>
        <v>Ingresos Financieros</v>
      </c>
      <c r="T13" s="53" t="str">
        <f>_xll.ECONOMATICA($B$14:$B$206,"Financ Exp",D8,$D$5,,,$D$7,$D$9,,,"Costos Financieros")</f>
        <v>Costos Financieros</v>
      </c>
      <c r="U13" s="53" t="str">
        <f>_xll.ECONOMATICA($B$14:$B$206,"ImpGa&amp;Rev(ImpLoss)IFRS9",D8,$D$5,,,$D$7,$D$9,,,"Deterioro de valor de ganancias y reversion de perdidas por deterioro de valor (perdidas por deterioro de valor) determinado de acuerdo con la NIIF 9")</f>
        <v>Deterioro de valor de ganancias y reversion de perdidas por deterioro de valor (perdidas por deterioro de valor) determinado deÈýo QÜ_x0011_ àýo Ü_x0011_ Èýo  Ð</v>
      </c>
      <c r="V13" s="53" t="str">
        <f>_xll.ECONOMATICA($B$14:$B$206,"G(P)AsoMePa",D8,$D$5,,,$D$7,$D$9,,,"Participacion en las ganancias (perdidas) de asociadas y negocios conjuntos que se contabilicen utilizando el metodo de la participacion")</f>
        <v>Participacion en las ganancias (perdidas) de asociadas y negocios conjuntos que se contabilicen utilizando el metodo de la partÈýo QÜ_x0011_ à</v>
      </c>
      <c r="W13" s="53" t="str">
        <f>_xll.ECONOMATICA($B$14:$B$206,"DiffInFXRat",D8,$D$5,,,$D$7,$D$9,,,"Diferencias de cambio")</f>
        <v>Diferencias de cambio</v>
      </c>
      <c r="X13" s="53" t="str">
        <f>_xll.ECONOMATICA($B$14:$B$206,"ReUnRjt",D8,$D$5,,,$D$7,$D$9,,,"Resultados por unidades de reajuste")</f>
        <v>Resultados por unidades de reajuste</v>
      </c>
      <c r="Y13" s="53" t="str">
        <f>_xll.ECONOMATICA($B$14:$B$206,"Ga(Pe)DiVL/VJ",D8,$D$5,,,$D$7,$D$9,,,"Ganancias (perdidas) que surgen de diferencias entre importes en libros anteriores y el valor razonable de activos financieros reclasificados como medidos al valor razonable")</f>
        <v>Ganancias (perdidas) que surgen de diferencias entre importes en libros anteriores y el valor razonable de activos financieros Èýo QÜ_x0011_ àýo Ü_x0011_ Èýo  àY     ­    øÿ      øÿ</v>
      </c>
      <c r="Z13" s="53" t="str">
        <f>_xll.ECONOMATICA($B$14:$B$206,"CumGa(Lo)ReFAstFVOhCoIntoFVTPL",D8,$D$5,,,$D$7,$D$9,,,"Gan (perd) acum anteriormente recon en otro res integral que surge de la reclas de act fin de la categoria de medicion de vl raz con cambios en otro res int a la de vl raz con cambios en res")</f>
        <v>Gan (perd) acum anteriormente recon en otro res integral que surge de la reclas de act fin de la categoria de medicion de vl raÈýo QÜ_x0011_ àýo Ü_x0011_ Èýo  0^     ¾    øÿ      øÿ      øÿ      øÿ</v>
      </c>
      <c r="AA13" s="53" t="str">
        <f>_xll.ECONOMATICA($B$14:$B$206,"HeG(L)GOffRis",D8,$D$5,,,$D$7,$D$9,,,"Ganancias (perdidas) de cobertura por cobertura de un grupo de partidas con posiciones de riesgo compensadoras")</f>
        <v>Ganancias (perdidas) de cobertura por cobertura de un grupo de partidas con posiciones de riesgo compensadoras</v>
      </c>
      <c r="AB13" s="53" t="str">
        <f>_xll.ECONOMATICA($B$14:$B$206,"Pretax Income",D8,$D$5,,,$D$7,$D$9,,,"Ganancia (perdida), antes de impuestos")</f>
        <v>Ganancia (perdida), antes de impuestos</v>
      </c>
      <c r="AC13" s="53" t="str">
        <f>_xll.ECONOMATICA($B$14:$B$206,"Income Tax",D8,$D$5,,,$D$7,$D$9,,,"Gasto por impuesto a las ganancias")</f>
        <v>Gasto por impuesto a las ganancias</v>
      </c>
      <c r="AD13" s="53" t="str">
        <f>_xll.ECONOMATICA($B$14:$B$206,"Income Cont Oper",D8,$D$5,,,$D$7,$D$9,,,"Ganancia (perdida) procedente de operaciones continuadas")</f>
        <v>Ganancia (perdida) procedente de operaciones continuadas</v>
      </c>
      <c r="AE13" s="53" t="str">
        <f>_xll.ECONOMATICA($B$14:$B$206,"Discont Oper",D8,$D$5,,,$D$7,$D$9,,,"Ganancia (perdida) procedente de operaciones discontinuadas")</f>
        <v>Ganancia (perdida) procedente de operaciones discontinuadas</v>
      </c>
      <c r="AF13" s="53" t="str">
        <f>_xll.ECONOMATICA($B$14:$B$206,"NetIncBanAct",D8,$D$5,,,$D$7,$D$9,,,"Ganancia (perdida) neta servicios bancarios")</f>
        <v>Ganancia (perdida) neta servicios bancarios</v>
      </c>
      <c r="AG13" s="53" t="str">
        <f>_xll.ECONOMATICA($B$14:$B$206,"Consol Net Inc",D8,$D$5,,,$D$7,$D$9,,,"Utilidad Consolidada")</f>
        <v>Utilidad Consolidada</v>
      </c>
      <c r="AH13" s="53" t="str">
        <f>_xll.ECONOMATICA($B$14:$B$206,"MinorInter",D8,$D$5,,,$D$7,$D$9,,,"Ganancia (perdida), atribuible a participaciones no controladoras")</f>
        <v>Ganancia (perdida), atribuible a participaciones no controladoras</v>
      </c>
      <c r="AI13" s="53" t="str">
        <f>_xll.ECONOMATICA($B$14:$B$206,"Net Income",D8,$D$5,,,$D$7,$D$9,,,"Ganancia (pérdida) Neta")</f>
        <v>Ganancia (pérdida) Neta</v>
      </c>
    </row>
    <row r="14" spans="2:35" x14ac:dyDescent="0.3">
      <c r="B14" s="5" t="s">
        <v>87</v>
      </c>
      <c r="C14" s="5" t="s">
        <v>11</v>
      </c>
      <c r="D14" s="6" t="s">
        <v>43</v>
      </c>
      <c r="E14" s="7" t="s">
        <v>656</v>
      </c>
      <c r="F14" s="8">
        <v>44012</v>
      </c>
      <c r="G14" s="33">
        <v>450933240.54000002</v>
      </c>
      <c r="H14" s="33"/>
      <c r="I14" s="33"/>
      <c r="J14" s="33"/>
      <c r="K14" s="33"/>
      <c r="L14" s="33"/>
      <c r="M14" s="33"/>
      <c r="N14" s="33"/>
      <c r="O14" s="33"/>
      <c r="P14" s="33">
        <v>916328.04</v>
      </c>
      <c r="Q14" s="33">
        <v>111928408.14</v>
      </c>
      <c r="R14" s="33">
        <v>0</v>
      </c>
      <c r="S14" s="33">
        <v>1520974.26</v>
      </c>
      <c r="T14" s="33">
        <v>38668982.399999999</v>
      </c>
      <c r="U14" s="33">
        <v>0</v>
      </c>
      <c r="V14" s="33">
        <v>16918439.280000001</v>
      </c>
      <c r="W14" s="33">
        <v>-15479145.300000001</v>
      </c>
      <c r="X14" s="33">
        <v>0</v>
      </c>
      <c r="Y14" s="33">
        <v>0</v>
      </c>
      <c r="Z14" s="33">
        <v>0</v>
      </c>
      <c r="AA14" s="33">
        <v>0</v>
      </c>
      <c r="AB14" s="33">
        <v>76219693.980000004</v>
      </c>
      <c r="AC14" s="33">
        <v>26778688.199999999</v>
      </c>
      <c r="AD14" s="33">
        <v>49441005.780000001</v>
      </c>
      <c r="AE14" s="33">
        <v>0</v>
      </c>
      <c r="AF14" s="33">
        <v>0</v>
      </c>
      <c r="AG14" s="33">
        <v>49441005.780000001</v>
      </c>
      <c r="AH14" s="33">
        <v>1357728.3</v>
      </c>
      <c r="AI14" s="33">
        <v>48083277.479999997</v>
      </c>
    </row>
    <row r="15" spans="2:35" x14ac:dyDescent="0.3">
      <c r="B15" s="5" t="s">
        <v>88</v>
      </c>
      <c r="C15" s="5" t="s">
        <v>90</v>
      </c>
      <c r="D15" s="6" t="s">
        <v>89</v>
      </c>
      <c r="E15" s="7" t="s">
        <v>657</v>
      </c>
      <c r="F15" s="8">
        <v>43921</v>
      </c>
      <c r="G15" s="33">
        <v>104730471.3</v>
      </c>
      <c r="H15" s="33"/>
      <c r="I15" s="33"/>
      <c r="J15" s="33"/>
      <c r="K15" s="33"/>
      <c r="L15" s="33"/>
      <c r="M15" s="33"/>
      <c r="N15" s="33"/>
      <c r="O15" s="33"/>
      <c r="P15" s="33">
        <v>-164182.20000000001</v>
      </c>
      <c r="Q15" s="33">
        <v>6979436.0999999996</v>
      </c>
      <c r="R15" s="33">
        <v>0</v>
      </c>
      <c r="S15" s="33">
        <v>276740.09999999998</v>
      </c>
      <c r="T15" s="33">
        <v>2882497.8</v>
      </c>
      <c r="U15" s="33">
        <v>0</v>
      </c>
      <c r="V15" s="33">
        <v>2725932.3</v>
      </c>
      <c r="W15" s="33">
        <v>-2495738.7000000002</v>
      </c>
      <c r="X15" s="33">
        <v>3404664.9</v>
      </c>
      <c r="Y15" s="33">
        <v>0</v>
      </c>
      <c r="Z15" s="33">
        <v>0</v>
      </c>
      <c r="AA15" s="33">
        <v>0</v>
      </c>
      <c r="AB15" s="33">
        <v>8008536.9000000004</v>
      </c>
      <c r="AC15" s="33">
        <v>1273681.5</v>
      </c>
      <c r="AD15" s="33">
        <v>6734855.4000000004</v>
      </c>
      <c r="AE15" s="33">
        <v>0</v>
      </c>
      <c r="AF15" s="33">
        <v>0</v>
      </c>
      <c r="AG15" s="33">
        <v>6734855.4000000004</v>
      </c>
      <c r="AH15" s="33">
        <v>782827.5</v>
      </c>
      <c r="AI15" s="33">
        <v>5952027.9000000004</v>
      </c>
    </row>
    <row r="16" spans="2:35" x14ac:dyDescent="0.3">
      <c r="B16" s="5" t="s">
        <v>91</v>
      </c>
      <c r="C16" s="5" t="s">
        <v>93</v>
      </c>
      <c r="D16" s="6" t="s">
        <v>92</v>
      </c>
      <c r="E16" s="7" t="s">
        <v>658</v>
      </c>
      <c r="F16" s="8">
        <v>43921</v>
      </c>
      <c r="G16" s="33">
        <v>40955618</v>
      </c>
      <c r="H16" s="33"/>
      <c r="I16" s="33"/>
      <c r="J16" s="33"/>
      <c r="K16" s="33"/>
      <c r="L16" s="33"/>
      <c r="M16" s="33"/>
      <c r="N16" s="33"/>
      <c r="O16" s="33"/>
      <c r="P16" s="33">
        <v>-10235</v>
      </c>
      <c r="Q16" s="33">
        <v>2138690</v>
      </c>
      <c r="R16" s="33">
        <v>0</v>
      </c>
      <c r="S16" s="33">
        <v>370920</v>
      </c>
      <c r="T16" s="33">
        <v>1432005</v>
      </c>
      <c r="U16" s="33">
        <v>0</v>
      </c>
      <c r="V16" s="33">
        <v>6418</v>
      </c>
      <c r="W16" s="33">
        <v>-1384562</v>
      </c>
      <c r="X16" s="33">
        <v>-50245</v>
      </c>
      <c r="Y16" s="33">
        <v>0</v>
      </c>
      <c r="Z16" s="33">
        <v>0</v>
      </c>
      <c r="AA16" s="33">
        <v>0</v>
      </c>
      <c r="AB16" s="33">
        <v>-350784</v>
      </c>
      <c r="AC16" s="33">
        <v>518044</v>
      </c>
      <c r="AD16" s="33">
        <v>-868828</v>
      </c>
      <c r="AE16" s="33">
        <v>0</v>
      </c>
      <c r="AF16" s="33">
        <v>0</v>
      </c>
      <c r="AG16" s="33">
        <v>-868828</v>
      </c>
      <c r="AH16" s="33">
        <v>46640</v>
      </c>
      <c r="AI16" s="33">
        <v>-915468</v>
      </c>
    </row>
    <row r="17" spans="2:35" x14ac:dyDescent="0.3">
      <c r="B17" s="5" t="s">
        <v>94</v>
      </c>
      <c r="C17" s="5" t="s">
        <v>96</v>
      </c>
      <c r="D17" s="6" t="s">
        <v>95</v>
      </c>
      <c r="E17" s="7" t="s">
        <v>656</v>
      </c>
      <c r="F17" s="8">
        <v>43921</v>
      </c>
      <c r="G17" s="33">
        <v>157099259</v>
      </c>
      <c r="H17" s="33">
        <v>0</v>
      </c>
      <c r="I17" s="33">
        <v>0</v>
      </c>
      <c r="J17" s="33">
        <v>0</v>
      </c>
      <c r="K17" s="33">
        <v>13147334</v>
      </c>
      <c r="L17" s="33">
        <v>14740269</v>
      </c>
      <c r="M17" s="33">
        <v>18911524</v>
      </c>
      <c r="N17" s="33">
        <v>0</v>
      </c>
      <c r="O17" s="33">
        <v>33147756</v>
      </c>
      <c r="P17" s="33">
        <v>124812</v>
      </c>
      <c r="Q17" s="33">
        <v>77277188</v>
      </c>
      <c r="R17" s="33">
        <v>0</v>
      </c>
      <c r="S17" s="33">
        <v>1337972</v>
      </c>
      <c r="T17" s="33">
        <v>7370725</v>
      </c>
      <c r="U17" s="33">
        <v>0</v>
      </c>
      <c r="V17" s="33">
        <v>0</v>
      </c>
      <c r="W17" s="33">
        <v>-40798</v>
      </c>
      <c r="X17" s="33">
        <v>-9387507</v>
      </c>
      <c r="Y17" s="33">
        <v>0</v>
      </c>
      <c r="Z17" s="33">
        <v>0</v>
      </c>
      <c r="AA17" s="33">
        <v>0</v>
      </c>
      <c r="AB17" s="33">
        <v>61816130</v>
      </c>
      <c r="AC17" s="33">
        <v>15171404</v>
      </c>
      <c r="AD17" s="33">
        <v>46644726</v>
      </c>
      <c r="AE17" s="33">
        <v>0</v>
      </c>
      <c r="AF17" s="33">
        <v>0</v>
      </c>
      <c r="AG17" s="33">
        <v>46644726</v>
      </c>
      <c r="AH17" s="33">
        <v>505140</v>
      </c>
      <c r="AI17" s="33">
        <v>46139586</v>
      </c>
    </row>
    <row r="18" spans="2:35" x14ac:dyDescent="0.3">
      <c r="B18" s="5" t="s">
        <v>98</v>
      </c>
      <c r="C18" s="5" t="s">
        <v>99</v>
      </c>
      <c r="D18" s="6" t="s">
        <v>95</v>
      </c>
      <c r="E18" s="7" t="s">
        <v>656</v>
      </c>
      <c r="F18" s="8">
        <v>43921</v>
      </c>
      <c r="G18" s="33">
        <v>157099259</v>
      </c>
      <c r="H18" s="33">
        <v>0</v>
      </c>
      <c r="I18" s="33">
        <v>0</v>
      </c>
      <c r="J18" s="33">
        <v>0</v>
      </c>
      <c r="K18" s="33">
        <v>13147334</v>
      </c>
      <c r="L18" s="33">
        <v>14740269</v>
      </c>
      <c r="M18" s="33">
        <v>18911524</v>
      </c>
      <c r="N18" s="33">
        <v>0</v>
      </c>
      <c r="O18" s="33">
        <v>33147756</v>
      </c>
      <c r="P18" s="33">
        <v>124812</v>
      </c>
      <c r="Q18" s="33">
        <v>77277188</v>
      </c>
      <c r="R18" s="33">
        <v>0</v>
      </c>
      <c r="S18" s="33">
        <v>1337972</v>
      </c>
      <c r="T18" s="33">
        <v>7370725</v>
      </c>
      <c r="U18" s="33">
        <v>0</v>
      </c>
      <c r="V18" s="33">
        <v>0</v>
      </c>
      <c r="W18" s="33">
        <v>-40798</v>
      </c>
      <c r="X18" s="33">
        <v>-9387507</v>
      </c>
      <c r="Y18" s="33">
        <v>0</v>
      </c>
      <c r="Z18" s="33">
        <v>0</v>
      </c>
      <c r="AA18" s="33">
        <v>0</v>
      </c>
      <c r="AB18" s="33">
        <v>61816130</v>
      </c>
      <c r="AC18" s="33">
        <v>15171404</v>
      </c>
      <c r="AD18" s="33">
        <v>46644726</v>
      </c>
      <c r="AE18" s="33">
        <v>0</v>
      </c>
      <c r="AF18" s="33">
        <v>0</v>
      </c>
      <c r="AG18" s="33">
        <v>46644726</v>
      </c>
      <c r="AH18" s="33">
        <v>505140</v>
      </c>
      <c r="AI18" s="33">
        <v>46139586</v>
      </c>
    </row>
    <row r="19" spans="2:35" x14ac:dyDescent="0.3">
      <c r="B19" s="5" t="s">
        <v>102</v>
      </c>
      <c r="C19" s="5" t="s">
        <v>104</v>
      </c>
      <c r="D19" s="6" t="s">
        <v>103</v>
      </c>
      <c r="E19" s="7" t="s">
        <v>659</v>
      </c>
      <c r="F19" s="8">
        <v>43921</v>
      </c>
      <c r="G19" s="33">
        <v>140216</v>
      </c>
      <c r="H19" s="33"/>
      <c r="I19" s="33"/>
      <c r="J19" s="33"/>
      <c r="K19" s="33"/>
      <c r="L19" s="33"/>
      <c r="M19" s="33"/>
      <c r="N19" s="33"/>
      <c r="O19" s="33"/>
      <c r="P19" s="33">
        <v>0</v>
      </c>
      <c r="Q19" s="33">
        <v>-1020584</v>
      </c>
      <c r="R19" s="33">
        <v>0</v>
      </c>
      <c r="S19" s="33">
        <v>155</v>
      </c>
      <c r="T19" s="33">
        <v>56799</v>
      </c>
      <c r="U19" s="33">
        <v>0</v>
      </c>
      <c r="V19" s="33">
        <v>0</v>
      </c>
      <c r="W19" s="33">
        <v>-63409</v>
      </c>
      <c r="X19" s="33">
        <v>0</v>
      </c>
      <c r="Y19" s="33">
        <v>0</v>
      </c>
      <c r="Z19" s="33">
        <v>0</v>
      </c>
      <c r="AA19" s="33">
        <v>0</v>
      </c>
      <c r="AB19" s="33">
        <v>-1140637</v>
      </c>
      <c r="AC19" s="33">
        <v>-228074</v>
      </c>
      <c r="AD19" s="33">
        <v>-912563</v>
      </c>
      <c r="AE19" s="33">
        <v>0</v>
      </c>
      <c r="AF19" s="33">
        <v>0</v>
      </c>
      <c r="AG19" s="33">
        <v>-912563</v>
      </c>
      <c r="AH19" s="33">
        <v>3</v>
      </c>
      <c r="AI19" s="33">
        <v>-912566</v>
      </c>
    </row>
    <row r="20" spans="2:35" x14ac:dyDescent="0.3">
      <c r="B20" s="5" t="s">
        <v>106</v>
      </c>
      <c r="C20" s="5" t="s">
        <v>108</v>
      </c>
      <c r="D20" s="6" t="s">
        <v>107</v>
      </c>
      <c r="E20" s="7" t="s">
        <v>658</v>
      </c>
      <c r="F20" s="8">
        <v>43921</v>
      </c>
      <c r="G20" s="33">
        <v>80474667</v>
      </c>
      <c r="H20" s="33"/>
      <c r="I20" s="33"/>
      <c r="J20" s="33"/>
      <c r="K20" s="33"/>
      <c r="L20" s="33"/>
      <c r="M20" s="33"/>
      <c r="N20" s="33"/>
      <c r="O20" s="33"/>
      <c r="P20" s="33">
        <v>-7176624</v>
      </c>
      <c r="Q20" s="33">
        <v>-7286643</v>
      </c>
      <c r="R20" s="33">
        <v>0</v>
      </c>
      <c r="S20" s="33">
        <v>17772.3</v>
      </c>
      <c r="T20" s="33">
        <v>2021810.7</v>
      </c>
      <c r="U20" s="33">
        <v>0</v>
      </c>
      <c r="V20" s="33">
        <v>0</v>
      </c>
      <c r="W20" s="33">
        <v>3779575.8</v>
      </c>
      <c r="X20" s="33">
        <v>0</v>
      </c>
      <c r="Y20" s="33">
        <v>0</v>
      </c>
      <c r="Z20" s="33">
        <v>0</v>
      </c>
      <c r="AA20" s="33">
        <v>0</v>
      </c>
      <c r="AB20" s="33">
        <v>-5511105.5999999996</v>
      </c>
      <c r="AC20" s="33">
        <v>-1492026.9</v>
      </c>
      <c r="AD20" s="33">
        <v>-4019078.7</v>
      </c>
      <c r="AE20" s="33">
        <v>0</v>
      </c>
      <c r="AF20" s="33">
        <v>0</v>
      </c>
      <c r="AG20" s="33">
        <v>-4019078.7</v>
      </c>
      <c r="AH20" s="33">
        <v>0</v>
      </c>
      <c r="AI20" s="33">
        <v>-4019078.7</v>
      </c>
    </row>
    <row r="21" spans="2:35" x14ac:dyDescent="0.3">
      <c r="B21" s="5" t="s">
        <v>109</v>
      </c>
      <c r="C21" s="5" t="s">
        <v>111</v>
      </c>
      <c r="D21" s="6" t="s">
        <v>110</v>
      </c>
      <c r="E21" s="7" t="s">
        <v>659</v>
      </c>
      <c r="F21" s="8">
        <v>43830</v>
      </c>
      <c r="G21" s="33"/>
      <c r="H21" s="33"/>
      <c r="I21" s="33"/>
      <c r="J21" s="33"/>
      <c r="K21" s="33"/>
      <c r="L21" s="33"/>
      <c r="M21" s="33"/>
      <c r="N21" s="33"/>
      <c r="O21" s="33"/>
      <c r="P21" s="33"/>
      <c r="Q21" s="33">
        <v>-5316</v>
      </c>
      <c r="R21" s="33">
        <v>0</v>
      </c>
      <c r="S21" s="33">
        <v>0</v>
      </c>
      <c r="T21" s="33">
        <v>0</v>
      </c>
      <c r="U21" s="33">
        <v>0</v>
      </c>
      <c r="V21" s="33">
        <v>255161</v>
      </c>
      <c r="W21" s="33">
        <v>0</v>
      </c>
      <c r="X21" s="33">
        <v>0</v>
      </c>
      <c r="Y21" s="33">
        <v>0</v>
      </c>
      <c r="Z21" s="33">
        <v>0</v>
      </c>
      <c r="AA21" s="33">
        <v>0</v>
      </c>
      <c r="AB21" s="33">
        <v>249845</v>
      </c>
      <c r="AC21" s="33">
        <v>0</v>
      </c>
      <c r="AD21" s="33">
        <v>249845</v>
      </c>
      <c r="AE21" s="33">
        <v>83909</v>
      </c>
      <c r="AF21" s="33">
        <v>0</v>
      </c>
      <c r="AG21" s="33">
        <v>333754</v>
      </c>
      <c r="AH21" s="33">
        <v>0</v>
      </c>
      <c r="AI21" s="33">
        <v>333754</v>
      </c>
    </row>
    <row r="22" spans="2:35" x14ac:dyDescent="0.3">
      <c r="B22" s="5" t="s">
        <v>115</v>
      </c>
      <c r="C22" s="5" t="s">
        <v>117</v>
      </c>
      <c r="D22" s="6" t="s">
        <v>116</v>
      </c>
      <c r="E22" s="7" t="s">
        <v>659</v>
      </c>
      <c r="F22" s="8">
        <v>43921</v>
      </c>
      <c r="G22" s="33">
        <v>4064486</v>
      </c>
      <c r="H22" s="33"/>
      <c r="I22" s="33"/>
      <c r="J22" s="33"/>
      <c r="K22" s="33"/>
      <c r="L22" s="33"/>
      <c r="M22" s="33"/>
      <c r="N22" s="33"/>
      <c r="O22" s="33"/>
      <c r="P22" s="33">
        <v>6262</v>
      </c>
      <c r="Q22" s="33">
        <v>557388</v>
      </c>
      <c r="R22" s="33">
        <v>0</v>
      </c>
      <c r="S22" s="33">
        <v>2881</v>
      </c>
      <c r="T22" s="33">
        <v>127921</v>
      </c>
      <c r="U22" s="33">
        <v>0</v>
      </c>
      <c r="V22" s="33">
        <v>0</v>
      </c>
      <c r="W22" s="33">
        <v>-174000</v>
      </c>
      <c r="X22" s="33">
        <v>0</v>
      </c>
      <c r="Y22" s="33">
        <v>0</v>
      </c>
      <c r="Z22" s="33">
        <v>0</v>
      </c>
      <c r="AA22" s="33">
        <v>0</v>
      </c>
      <c r="AB22" s="33">
        <v>258348</v>
      </c>
      <c r="AC22" s="33">
        <v>44693</v>
      </c>
      <c r="AD22" s="33">
        <v>213655</v>
      </c>
      <c r="AE22" s="33">
        <v>0</v>
      </c>
      <c r="AF22" s="33">
        <v>0</v>
      </c>
      <c r="AG22" s="33">
        <v>213655</v>
      </c>
      <c r="AH22" s="33">
        <v>0</v>
      </c>
      <c r="AI22" s="33">
        <v>213655</v>
      </c>
    </row>
    <row r="23" spans="2:35" x14ac:dyDescent="0.3">
      <c r="B23" s="5" t="s">
        <v>136</v>
      </c>
      <c r="C23" s="5" t="s">
        <v>138</v>
      </c>
      <c r="D23" s="6" t="s">
        <v>137</v>
      </c>
      <c r="E23" s="7" t="s">
        <v>660</v>
      </c>
      <c r="F23" s="8">
        <v>44012</v>
      </c>
      <c r="G23" s="33">
        <v>68972457</v>
      </c>
      <c r="H23" s="33"/>
      <c r="I23" s="33"/>
      <c r="J23" s="33"/>
      <c r="K23" s="33"/>
      <c r="L23" s="33"/>
      <c r="M23" s="33"/>
      <c r="N23" s="33"/>
      <c r="O23" s="33"/>
      <c r="P23" s="33">
        <v>2251982</v>
      </c>
      <c r="Q23" s="33">
        <v>9769779</v>
      </c>
      <c r="R23" s="33">
        <v>0</v>
      </c>
      <c r="S23" s="33">
        <v>567305</v>
      </c>
      <c r="T23" s="33">
        <v>2723656</v>
      </c>
      <c r="U23" s="33">
        <v>0</v>
      </c>
      <c r="V23" s="33">
        <v>-155341</v>
      </c>
      <c r="W23" s="33">
        <v>-2384148</v>
      </c>
      <c r="X23" s="33">
        <v>-192040</v>
      </c>
      <c r="Y23" s="33">
        <v>0</v>
      </c>
      <c r="Z23" s="33">
        <v>0</v>
      </c>
      <c r="AA23" s="33">
        <v>0</v>
      </c>
      <c r="AB23" s="33">
        <v>4881899</v>
      </c>
      <c r="AC23" s="33">
        <v>1743157</v>
      </c>
      <c r="AD23" s="33">
        <v>3138742</v>
      </c>
      <c r="AE23" s="33">
        <v>0</v>
      </c>
      <c r="AF23" s="33">
        <v>0</v>
      </c>
      <c r="AG23" s="33">
        <v>3138742</v>
      </c>
      <c r="AH23" s="33">
        <v>-462453</v>
      </c>
      <c r="AI23" s="33">
        <v>3601195</v>
      </c>
    </row>
    <row r="24" spans="2:35" x14ac:dyDescent="0.3">
      <c r="B24" s="5" t="s">
        <v>145</v>
      </c>
      <c r="C24" s="5" t="s">
        <v>147</v>
      </c>
      <c r="D24" s="6" t="s">
        <v>146</v>
      </c>
      <c r="E24" s="7" t="s">
        <v>659</v>
      </c>
      <c r="F24" s="8">
        <v>43921</v>
      </c>
      <c r="G24" s="33">
        <v>4933014</v>
      </c>
      <c r="H24" s="33"/>
      <c r="I24" s="33"/>
      <c r="J24" s="33"/>
      <c r="K24" s="33"/>
      <c r="L24" s="33"/>
      <c r="M24" s="33"/>
      <c r="N24" s="33"/>
      <c r="O24" s="33"/>
      <c r="P24" s="33">
        <v>0</v>
      </c>
      <c r="Q24" s="33">
        <v>-959763</v>
      </c>
      <c r="R24" s="33">
        <v>0</v>
      </c>
      <c r="S24" s="33">
        <v>3871</v>
      </c>
      <c r="T24" s="33">
        <v>0</v>
      </c>
      <c r="U24" s="33">
        <v>0</v>
      </c>
      <c r="V24" s="33">
        <v>0</v>
      </c>
      <c r="W24" s="33">
        <v>-328669</v>
      </c>
      <c r="X24" s="33">
        <v>0</v>
      </c>
      <c r="Y24" s="33">
        <v>0</v>
      </c>
      <c r="Z24" s="33">
        <v>0</v>
      </c>
      <c r="AA24" s="33">
        <v>0</v>
      </c>
      <c r="AB24" s="33">
        <v>-1284561</v>
      </c>
      <c r="AC24" s="33">
        <v>-421480</v>
      </c>
      <c r="AD24" s="33">
        <v>-863081</v>
      </c>
      <c r="AE24" s="33">
        <v>0</v>
      </c>
      <c r="AF24" s="33">
        <v>0</v>
      </c>
      <c r="AG24" s="33">
        <v>-863081</v>
      </c>
      <c r="AH24" s="33">
        <v>15093</v>
      </c>
      <c r="AI24" s="33">
        <v>-878174</v>
      </c>
    </row>
    <row r="25" spans="2:35" x14ac:dyDescent="0.3">
      <c r="B25" s="5" t="s">
        <v>148</v>
      </c>
      <c r="C25" s="5" t="s">
        <v>14</v>
      </c>
      <c r="D25" s="6" t="s">
        <v>46</v>
      </c>
      <c r="E25" s="7" t="s">
        <v>658</v>
      </c>
      <c r="F25" s="8">
        <v>44012</v>
      </c>
      <c r="G25" s="33">
        <v>100377662.52</v>
      </c>
      <c r="H25" s="33"/>
      <c r="I25" s="33"/>
      <c r="J25" s="33"/>
      <c r="K25" s="33"/>
      <c r="L25" s="33"/>
      <c r="M25" s="33"/>
      <c r="N25" s="33"/>
      <c r="O25" s="33"/>
      <c r="P25" s="33">
        <v>23119.62</v>
      </c>
      <c r="Q25" s="33">
        <v>7032103.6799999997</v>
      </c>
      <c r="R25" s="33">
        <v>0</v>
      </c>
      <c r="S25" s="33">
        <v>-33171.42</v>
      </c>
      <c r="T25" s="33">
        <v>2620421.34</v>
      </c>
      <c r="U25" s="33">
        <v>0</v>
      </c>
      <c r="V25" s="33">
        <v>1078924.44</v>
      </c>
      <c r="W25" s="33">
        <v>1484482.62</v>
      </c>
      <c r="X25" s="33">
        <v>0</v>
      </c>
      <c r="Y25" s="33">
        <v>0</v>
      </c>
      <c r="Z25" s="33">
        <v>0</v>
      </c>
      <c r="AA25" s="33"/>
      <c r="AB25" s="33">
        <v>-34842652.259999998</v>
      </c>
      <c r="AC25" s="33">
        <v>-10148917.859999999</v>
      </c>
      <c r="AD25" s="33">
        <v>-24693734.399999999</v>
      </c>
      <c r="AE25" s="33">
        <v>0</v>
      </c>
      <c r="AF25" s="33">
        <v>0</v>
      </c>
      <c r="AG25" s="33">
        <v>-24693734.399999999</v>
      </c>
      <c r="AH25" s="33">
        <v>824984.64</v>
      </c>
      <c r="AI25" s="33">
        <v>-25518719.039999999</v>
      </c>
    </row>
    <row r="26" spans="2:35" x14ac:dyDescent="0.3">
      <c r="B26" s="5" t="s">
        <v>152</v>
      </c>
      <c r="C26" s="5" t="s">
        <v>15</v>
      </c>
      <c r="D26" s="6" t="s">
        <v>47</v>
      </c>
      <c r="E26" s="7" t="s">
        <v>661</v>
      </c>
      <c r="F26" s="8">
        <v>44012</v>
      </c>
      <c r="G26" s="33">
        <v>492587303.63999999</v>
      </c>
      <c r="H26" s="33"/>
      <c r="I26" s="33"/>
      <c r="J26" s="33"/>
      <c r="K26" s="33"/>
      <c r="L26" s="33"/>
      <c r="M26" s="33"/>
      <c r="N26" s="33"/>
      <c r="O26" s="33"/>
      <c r="P26" s="33">
        <v>-1037894.94</v>
      </c>
      <c r="Q26" s="33">
        <v>124500572.88</v>
      </c>
      <c r="R26" s="33">
        <v>0</v>
      </c>
      <c r="S26" s="33">
        <v>2072422.44</v>
      </c>
      <c r="T26" s="33">
        <v>17326593.420000002</v>
      </c>
      <c r="U26" s="33">
        <v>0</v>
      </c>
      <c r="V26" s="33">
        <v>191537.22</v>
      </c>
      <c r="W26" s="33">
        <v>-2378338.14</v>
      </c>
      <c r="X26" s="33">
        <v>-121452</v>
      </c>
      <c r="Y26" s="33">
        <v>0</v>
      </c>
      <c r="Z26" s="33">
        <v>0</v>
      </c>
      <c r="AA26" s="33">
        <v>0</v>
      </c>
      <c r="AB26" s="33">
        <v>106938148.98</v>
      </c>
      <c r="AC26" s="33">
        <v>34377619.920000002</v>
      </c>
      <c r="AD26" s="33">
        <v>72560529.060000002</v>
      </c>
      <c r="AE26" s="33">
        <v>0</v>
      </c>
      <c r="AF26" s="33">
        <v>0</v>
      </c>
      <c r="AG26" s="33">
        <v>72560529.060000002</v>
      </c>
      <c r="AH26" s="33">
        <v>24396925.68</v>
      </c>
      <c r="AI26" s="33">
        <v>48163603.380000003</v>
      </c>
    </row>
    <row r="27" spans="2:35" x14ac:dyDescent="0.3">
      <c r="B27" s="5" t="s">
        <v>153</v>
      </c>
      <c r="C27" s="5" t="s">
        <v>155</v>
      </c>
      <c r="D27" s="6" t="s">
        <v>154</v>
      </c>
      <c r="E27" s="7" t="s">
        <v>661</v>
      </c>
      <c r="F27" s="8">
        <v>43921</v>
      </c>
      <c r="G27" s="33">
        <v>225463903</v>
      </c>
      <c r="H27" s="33"/>
      <c r="I27" s="33"/>
      <c r="J27" s="33"/>
      <c r="K27" s="33"/>
      <c r="L27" s="33"/>
      <c r="M27" s="33"/>
      <c r="N27" s="33"/>
      <c r="O27" s="33"/>
      <c r="P27" s="33">
        <v>0</v>
      </c>
      <c r="Q27" s="33">
        <v>22877490</v>
      </c>
      <c r="R27" s="33">
        <v>0</v>
      </c>
      <c r="S27" s="33">
        <v>0</v>
      </c>
      <c r="T27" s="33">
        <v>4259813</v>
      </c>
      <c r="U27" s="33">
        <v>0</v>
      </c>
      <c r="V27" s="33">
        <v>0</v>
      </c>
      <c r="W27" s="33">
        <v>1229123</v>
      </c>
      <c r="X27" s="33">
        <v>-1358906</v>
      </c>
      <c r="Y27" s="33">
        <v>0</v>
      </c>
      <c r="Z27" s="33">
        <v>0</v>
      </c>
      <c r="AA27" s="33">
        <v>0</v>
      </c>
      <c r="AB27" s="33">
        <v>18487894</v>
      </c>
      <c r="AC27" s="33">
        <v>7301470</v>
      </c>
      <c r="AD27" s="33">
        <v>11186424</v>
      </c>
      <c r="AE27" s="33">
        <v>0</v>
      </c>
      <c r="AF27" s="33">
        <v>0</v>
      </c>
      <c r="AG27" s="33">
        <v>11186424</v>
      </c>
      <c r="AH27" s="33">
        <v>2811925</v>
      </c>
      <c r="AI27" s="33">
        <v>8374499</v>
      </c>
    </row>
    <row r="28" spans="2:35" x14ac:dyDescent="0.3">
      <c r="B28" s="5" t="s">
        <v>156</v>
      </c>
      <c r="C28" s="5" t="s">
        <v>158</v>
      </c>
      <c r="D28" s="6" t="s">
        <v>157</v>
      </c>
      <c r="E28" s="7" t="s">
        <v>662</v>
      </c>
      <c r="F28" s="8">
        <v>43921</v>
      </c>
      <c r="G28" s="33">
        <v>8928277</v>
      </c>
      <c r="H28" s="33"/>
      <c r="I28" s="33"/>
      <c r="J28" s="33"/>
      <c r="K28" s="33"/>
      <c r="L28" s="33"/>
      <c r="M28" s="33"/>
      <c r="N28" s="33"/>
      <c r="O28" s="33"/>
      <c r="P28" s="33">
        <v>5521</v>
      </c>
      <c r="Q28" s="33">
        <v>822850</v>
      </c>
      <c r="R28" s="33">
        <v>0</v>
      </c>
      <c r="S28" s="33">
        <v>526</v>
      </c>
      <c r="T28" s="33">
        <v>138889</v>
      </c>
      <c r="U28" s="33">
        <v>-2423</v>
      </c>
      <c r="V28" s="33">
        <v>0</v>
      </c>
      <c r="W28" s="33">
        <v>-295771</v>
      </c>
      <c r="X28" s="33">
        <v>0</v>
      </c>
      <c r="Y28" s="33">
        <v>0</v>
      </c>
      <c r="Z28" s="33">
        <v>0</v>
      </c>
      <c r="AA28" s="33">
        <v>0</v>
      </c>
      <c r="AB28" s="33">
        <v>386293</v>
      </c>
      <c r="AC28" s="33">
        <v>148817</v>
      </c>
      <c r="AD28" s="33">
        <v>237476</v>
      </c>
      <c r="AE28" s="33">
        <v>0</v>
      </c>
      <c r="AF28" s="33">
        <v>0</v>
      </c>
      <c r="AG28" s="33">
        <v>237476</v>
      </c>
      <c r="AH28" s="33">
        <v>0</v>
      </c>
      <c r="AI28" s="33">
        <v>237476</v>
      </c>
    </row>
    <row r="29" spans="2:35" x14ac:dyDescent="0.3">
      <c r="B29" s="5" t="s">
        <v>159</v>
      </c>
      <c r="C29" s="5" t="s">
        <v>161</v>
      </c>
      <c r="D29" s="6" t="s">
        <v>160</v>
      </c>
      <c r="E29" s="7" t="s">
        <v>661</v>
      </c>
      <c r="F29" s="8">
        <v>43921</v>
      </c>
      <c r="G29" s="33">
        <v>44241417</v>
      </c>
      <c r="H29" s="33"/>
      <c r="I29" s="33"/>
      <c r="J29" s="33"/>
      <c r="K29" s="33"/>
      <c r="L29" s="33"/>
      <c r="M29" s="33"/>
      <c r="N29" s="33"/>
      <c r="O29" s="33"/>
      <c r="P29" s="33">
        <v>-7533</v>
      </c>
      <c r="Q29" s="33">
        <v>-3928440</v>
      </c>
      <c r="R29" s="33">
        <v>0</v>
      </c>
      <c r="S29" s="33">
        <v>1132</v>
      </c>
      <c r="T29" s="33">
        <v>374967</v>
      </c>
      <c r="U29" s="33">
        <v>0</v>
      </c>
      <c r="V29" s="33">
        <v>0</v>
      </c>
      <c r="W29" s="33">
        <v>-139156</v>
      </c>
      <c r="X29" s="33">
        <v>-101450</v>
      </c>
      <c r="Y29" s="33">
        <v>0</v>
      </c>
      <c r="Z29" s="33">
        <v>0</v>
      </c>
      <c r="AA29" s="33">
        <v>0</v>
      </c>
      <c r="AB29" s="33">
        <v>-4542881</v>
      </c>
      <c r="AC29" s="33">
        <v>-1599235</v>
      </c>
      <c r="AD29" s="33">
        <v>-2943646</v>
      </c>
      <c r="AE29" s="33">
        <v>0</v>
      </c>
      <c r="AF29" s="33">
        <v>0</v>
      </c>
      <c r="AG29" s="33">
        <v>-2943646</v>
      </c>
      <c r="AH29" s="33">
        <v>0</v>
      </c>
      <c r="AI29" s="33">
        <v>-2943646</v>
      </c>
    </row>
    <row r="30" spans="2:35" x14ac:dyDescent="0.3">
      <c r="B30" s="5" t="s">
        <v>162</v>
      </c>
      <c r="C30" s="5" t="s">
        <v>164</v>
      </c>
      <c r="D30" s="6" t="s">
        <v>163</v>
      </c>
      <c r="E30" s="7" t="s">
        <v>661</v>
      </c>
      <c r="F30" s="8">
        <v>43921</v>
      </c>
      <c r="G30" s="33">
        <v>68347010</v>
      </c>
      <c r="H30" s="33"/>
      <c r="I30" s="33"/>
      <c r="J30" s="33"/>
      <c r="K30" s="33"/>
      <c r="L30" s="33"/>
      <c r="M30" s="33"/>
      <c r="N30" s="33"/>
      <c r="O30" s="33"/>
      <c r="P30" s="33">
        <v>20529</v>
      </c>
      <c r="Q30" s="33">
        <v>4872088</v>
      </c>
      <c r="R30" s="33">
        <v>0</v>
      </c>
      <c r="S30" s="33">
        <v>221292</v>
      </c>
      <c r="T30" s="33">
        <v>1404923</v>
      </c>
      <c r="U30" s="33">
        <v>0</v>
      </c>
      <c r="V30" s="33">
        <v>0</v>
      </c>
      <c r="W30" s="33">
        <v>1131029</v>
      </c>
      <c r="X30" s="33">
        <v>-26266</v>
      </c>
      <c r="Y30" s="33">
        <v>0</v>
      </c>
      <c r="Z30" s="33">
        <v>0</v>
      </c>
      <c r="AA30" s="33">
        <v>0</v>
      </c>
      <c r="AB30" s="33">
        <v>4793220</v>
      </c>
      <c r="AC30" s="33">
        <v>1952001</v>
      </c>
      <c r="AD30" s="33">
        <v>2841219</v>
      </c>
      <c r="AE30" s="33">
        <v>0</v>
      </c>
      <c r="AF30" s="33">
        <v>0</v>
      </c>
      <c r="AG30" s="33">
        <v>2841219</v>
      </c>
      <c r="AH30" s="33">
        <v>33182</v>
      </c>
      <c r="AI30" s="33">
        <v>2808037</v>
      </c>
    </row>
    <row r="31" spans="2:35" x14ac:dyDescent="0.3">
      <c r="B31" s="5" t="s">
        <v>165</v>
      </c>
      <c r="C31" s="5" t="s">
        <v>3</v>
      </c>
      <c r="D31" s="6" t="s">
        <v>4</v>
      </c>
      <c r="E31" s="7" t="s">
        <v>663</v>
      </c>
      <c r="F31" s="8">
        <v>43921</v>
      </c>
      <c r="G31" s="33">
        <v>2478190422</v>
      </c>
      <c r="H31" s="33"/>
      <c r="I31" s="33"/>
      <c r="J31" s="33"/>
      <c r="K31" s="33"/>
      <c r="L31" s="33"/>
      <c r="M31" s="33"/>
      <c r="N31" s="33"/>
      <c r="O31" s="33"/>
      <c r="P31" s="33">
        <v>11546122</v>
      </c>
      <c r="Q31" s="33">
        <v>146894945</v>
      </c>
      <c r="R31" s="33">
        <v>0</v>
      </c>
      <c r="S31" s="33">
        <v>5830847</v>
      </c>
      <c r="T31" s="33">
        <v>154070216</v>
      </c>
      <c r="U31" s="33">
        <v>0</v>
      </c>
      <c r="V31" s="33">
        <v>1579292</v>
      </c>
      <c r="W31" s="33">
        <v>-60195876</v>
      </c>
      <c r="X31" s="33">
        <v>-23617987</v>
      </c>
      <c r="Y31" s="33">
        <v>0</v>
      </c>
      <c r="Z31" s="33">
        <v>0</v>
      </c>
      <c r="AA31" s="33">
        <v>0</v>
      </c>
      <c r="AB31" s="33">
        <v>-83578995</v>
      </c>
      <c r="AC31" s="33">
        <v>-21294455</v>
      </c>
      <c r="AD31" s="33">
        <v>-62284540</v>
      </c>
      <c r="AE31" s="33">
        <v>0</v>
      </c>
      <c r="AF31" s="33">
        <v>0</v>
      </c>
      <c r="AG31" s="33">
        <v>-62284540</v>
      </c>
      <c r="AH31" s="33">
        <v>8739867</v>
      </c>
      <c r="AI31" s="33">
        <v>-71024407</v>
      </c>
    </row>
    <row r="32" spans="2:35" x14ac:dyDescent="0.3">
      <c r="B32" s="5" t="s">
        <v>166</v>
      </c>
      <c r="C32" s="5" t="s">
        <v>168</v>
      </c>
      <c r="D32" s="6" t="s">
        <v>167</v>
      </c>
      <c r="E32" s="7" t="s">
        <v>664</v>
      </c>
      <c r="F32" s="8">
        <v>43921</v>
      </c>
      <c r="G32" s="33">
        <v>53262643</v>
      </c>
      <c r="H32" s="33"/>
      <c r="I32" s="33"/>
      <c r="J32" s="33"/>
      <c r="K32" s="33"/>
      <c r="L32" s="33"/>
      <c r="M32" s="33"/>
      <c r="N32" s="33"/>
      <c r="O32" s="33"/>
      <c r="P32" s="33">
        <v>142557</v>
      </c>
      <c r="Q32" s="33">
        <v>52514532</v>
      </c>
      <c r="R32" s="33">
        <v>0</v>
      </c>
      <c r="S32" s="33">
        <v>540565</v>
      </c>
      <c r="T32" s="33">
        <v>2621772</v>
      </c>
      <c r="U32" s="33">
        <v>0</v>
      </c>
      <c r="V32" s="33">
        <v>0</v>
      </c>
      <c r="W32" s="33">
        <v>26758</v>
      </c>
      <c r="X32" s="33">
        <v>-5538427</v>
      </c>
      <c r="Y32" s="33">
        <v>0</v>
      </c>
      <c r="Z32" s="33">
        <v>0</v>
      </c>
      <c r="AA32" s="33">
        <v>0</v>
      </c>
      <c r="AB32" s="33">
        <v>44921656</v>
      </c>
      <c r="AC32" s="33">
        <v>9469568</v>
      </c>
      <c r="AD32" s="33">
        <v>35452088</v>
      </c>
      <c r="AE32" s="33">
        <v>0</v>
      </c>
      <c r="AF32" s="33">
        <v>0</v>
      </c>
      <c r="AG32" s="33">
        <v>35452088</v>
      </c>
      <c r="AH32" s="33">
        <v>14749</v>
      </c>
      <c r="AI32" s="33">
        <v>35437339</v>
      </c>
    </row>
    <row r="33" spans="2:35" x14ac:dyDescent="0.3">
      <c r="B33" s="5" t="s">
        <v>169</v>
      </c>
      <c r="C33" s="5" t="s">
        <v>171</v>
      </c>
      <c r="D33" s="6" t="s">
        <v>170</v>
      </c>
      <c r="E33" s="7" t="s">
        <v>656</v>
      </c>
      <c r="F33" s="8">
        <v>43921</v>
      </c>
      <c r="G33" s="33">
        <v>105310971</v>
      </c>
      <c r="H33" s="33"/>
      <c r="I33" s="33"/>
      <c r="J33" s="33"/>
      <c r="K33" s="33"/>
      <c r="L33" s="33"/>
      <c r="M33" s="33"/>
      <c r="N33" s="33"/>
      <c r="O33" s="33"/>
      <c r="P33" s="33">
        <v>-20022</v>
      </c>
      <c r="Q33" s="33">
        <v>17894785</v>
      </c>
      <c r="R33" s="33">
        <v>0</v>
      </c>
      <c r="S33" s="33">
        <v>1346513</v>
      </c>
      <c r="T33" s="33">
        <v>4866129</v>
      </c>
      <c r="U33" s="33">
        <v>-553053</v>
      </c>
      <c r="V33" s="33">
        <v>2507826</v>
      </c>
      <c r="W33" s="33">
        <v>-432719</v>
      </c>
      <c r="X33" s="33">
        <v>-1483818</v>
      </c>
      <c r="Y33" s="33">
        <v>0</v>
      </c>
      <c r="Z33" s="33">
        <v>0</v>
      </c>
      <c r="AA33" s="33">
        <v>0</v>
      </c>
      <c r="AB33" s="33">
        <v>14413405</v>
      </c>
      <c r="AC33" s="33">
        <v>1601366</v>
      </c>
      <c r="AD33" s="33">
        <v>12812039</v>
      </c>
      <c r="AE33" s="33">
        <v>0</v>
      </c>
      <c r="AF33" s="33">
        <v>0</v>
      </c>
      <c r="AG33" s="33">
        <v>12812039</v>
      </c>
      <c r="AH33" s="33">
        <v>5334191</v>
      </c>
      <c r="AI33" s="33">
        <v>7477848</v>
      </c>
    </row>
    <row r="34" spans="2:35" x14ac:dyDescent="0.3">
      <c r="B34" s="5" t="s">
        <v>175</v>
      </c>
      <c r="C34" s="5" t="s">
        <v>16</v>
      </c>
      <c r="D34" s="6" t="s">
        <v>48</v>
      </c>
      <c r="E34" s="7" t="s">
        <v>661</v>
      </c>
      <c r="F34" s="8">
        <v>43921</v>
      </c>
      <c r="G34" s="33">
        <v>66600424.799999997</v>
      </c>
      <c r="H34" s="33"/>
      <c r="I34" s="33"/>
      <c r="J34" s="33"/>
      <c r="K34" s="33"/>
      <c r="L34" s="33"/>
      <c r="M34" s="33"/>
      <c r="N34" s="33"/>
      <c r="O34" s="33"/>
      <c r="P34" s="33">
        <v>0</v>
      </c>
      <c r="Q34" s="33">
        <v>3585773.1</v>
      </c>
      <c r="R34" s="33">
        <v>0</v>
      </c>
      <c r="S34" s="33">
        <v>239502.9</v>
      </c>
      <c r="T34" s="33">
        <v>1415013.6</v>
      </c>
      <c r="U34" s="33">
        <v>0</v>
      </c>
      <c r="V34" s="33">
        <v>0</v>
      </c>
      <c r="W34" s="33">
        <v>-102402.3</v>
      </c>
      <c r="X34" s="33">
        <v>33852</v>
      </c>
      <c r="Y34" s="33">
        <v>0</v>
      </c>
      <c r="Z34" s="33">
        <v>0</v>
      </c>
      <c r="AA34" s="33">
        <v>0</v>
      </c>
      <c r="AB34" s="33">
        <v>2341712.1</v>
      </c>
      <c r="AC34" s="33">
        <v>903848.4</v>
      </c>
      <c r="AD34" s="33">
        <v>1437863.7</v>
      </c>
      <c r="AE34" s="33">
        <v>0</v>
      </c>
      <c r="AF34" s="33">
        <v>0</v>
      </c>
      <c r="AG34" s="33">
        <v>1437863.7</v>
      </c>
      <c r="AH34" s="33">
        <v>236964</v>
      </c>
      <c r="AI34" s="33">
        <v>1200899.7</v>
      </c>
    </row>
    <row r="35" spans="2:35" x14ac:dyDescent="0.3">
      <c r="B35" s="5" t="s">
        <v>176</v>
      </c>
      <c r="C35" s="5" t="s">
        <v>178</v>
      </c>
      <c r="D35" s="6" t="s">
        <v>177</v>
      </c>
      <c r="E35" s="7" t="s">
        <v>665</v>
      </c>
      <c r="F35" s="8">
        <v>43921</v>
      </c>
      <c r="G35" s="33">
        <v>52067550</v>
      </c>
      <c r="H35" s="33"/>
      <c r="I35" s="33"/>
      <c r="J35" s="33"/>
      <c r="K35" s="33"/>
      <c r="L35" s="33"/>
      <c r="M35" s="33"/>
      <c r="N35" s="33"/>
      <c r="O35" s="33"/>
      <c r="P35" s="33">
        <v>-188690</v>
      </c>
      <c r="Q35" s="33">
        <v>-601571</v>
      </c>
      <c r="R35" s="33">
        <v>0</v>
      </c>
      <c r="S35" s="33">
        <v>232807</v>
      </c>
      <c r="T35" s="33">
        <v>2089171</v>
      </c>
      <c r="U35" s="33">
        <v>0</v>
      </c>
      <c r="V35" s="33">
        <v>0</v>
      </c>
      <c r="W35" s="33">
        <v>0</v>
      </c>
      <c r="X35" s="33">
        <v>-1885885</v>
      </c>
      <c r="Y35" s="33">
        <v>0</v>
      </c>
      <c r="Z35" s="33">
        <v>0</v>
      </c>
      <c r="AA35" s="33">
        <v>0</v>
      </c>
      <c r="AB35" s="33">
        <v>-4343820</v>
      </c>
      <c r="AC35" s="33">
        <v>-1741799</v>
      </c>
      <c r="AD35" s="33">
        <v>-2602021</v>
      </c>
      <c r="AE35" s="33">
        <v>0</v>
      </c>
      <c r="AF35" s="33">
        <v>0</v>
      </c>
      <c r="AG35" s="33">
        <v>-2602021</v>
      </c>
      <c r="AH35" s="33">
        <v>-102617</v>
      </c>
      <c r="AI35" s="33">
        <v>-2499404</v>
      </c>
    </row>
    <row r="36" spans="2:35" x14ac:dyDescent="0.3">
      <c r="B36" s="5" t="s">
        <v>179</v>
      </c>
      <c r="C36" s="5" t="s">
        <v>181</v>
      </c>
      <c r="D36" s="6" t="s">
        <v>180</v>
      </c>
      <c r="E36" s="7" t="s">
        <v>659</v>
      </c>
      <c r="F36" s="8"/>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row>
    <row r="37" spans="2:35" x14ac:dyDescent="0.3">
      <c r="B37" s="5" t="s">
        <v>182</v>
      </c>
      <c r="C37" s="5" t="s">
        <v>184</v>
      </c>
      <c r="D37" s="6" t="s">
        <v>183</v>
      </c>
      <c r="E37" s="7" t="s">
        <v>664</v>
      </c>
      <c r="F37" s="8">
        <v>43921</v>
      </c>
      <c r="G37" s="33">
        <v>0</v>
      </c>
      <c r="H37" s="33">
        <v>0</v>
      </c>
      <c r="I37" s="33">
        <v>0</v>
      </c>
      <c r="J37" s="33">
        <v>0</v>
      </c>
      <c r="K37" s="33">
        <v>0</v>
      </c>
      <c r="L37" s="33">
        <v>0</v>
      </c>
      <c r="M37" s="33">
        <v>0</v>
      </c>
      <c r="N37" s="33">
        <v>0</v>
      </c>
      <c r="O37" s="33">
        <v>300</v>
      </c>
      <c r="P37" s="33">
        <v>0</v>
      </c>
      <c r="Q37" s="33">
        <v>-300</v>
      </c>
      <c r="R37" s="33">
        <v>0</v>
      </c>
      <c r="S37" s="33">
        <v>701</v>
      </c>
      <c r="T37" s="33">
        <v>0</v>
      </c>
      <c r="U37" s="33">
        <v>0</v>
      </c>
      <c r="V37" s="33">
        <v>-7572</v>
      </c>
      <c r="W37" s="33">
        <v>0</v>
      </c>
      <c r="X37" s="33">
        <v>5790</v>
      </c>
      <c r="Y37" s="33">
        <v>0</v>
      </c>
      <c r="Z37" s="33">
        <v>0</v>
      </c>
      <c r="AA37" s="33">
        <v>0</v>
      </c>
      <c r="AB37" s="33">
        <v>-1381</v>
      </c>
      <c r="AC37" s="33">
        <v>0</v>
      </c>
      <c r="AD37" s="33">
        <v>-1381</v>
      </c>
      <c r="AE37" s="33">
        <v>0</v>
      </c>
      <c r="AF37" s="33">
        <v>0</v>
      </c>
      <c r="AG37" s="33">
        <v>-1381</v>
      </c>
      <c r="AH37" s="33"/>
      <c r="AI37" s="33"/>
    </row>
    <row r="38" spans="2:35" x14ac:dyDescent="0.3">
      <c r="B38" s="5" t="s">
        <v>188</v>
      </c>
      <c r="C38" s="5" t="s">
        <v>190</v>
      </c>
      <c r="D38" s="6" t="s">
        <v>189</v>
      </c>
      <c r="E38" s="7" t="s">
        <v>661</v>
      </c>
      <c r="F38" s="8">
        <v>44012</v>
      </c>
      <c r="G38" s="33">
        <v>115251001</v>
      </c>
      <c r="H38" s="33"/>
      <c r="I38" s="33"/>
      <c r="J38" s="33"/>
      <c r="K38" s="33"/>
      <c r="L38" s="33"/>
      <c r="M38" s="33"/>
      <c r="N38" s="33"/>
      <c r="O38" s="33"/>
      <c r="P38" s="33">
        <v>-190900</v>
      </c>
      <c r="Q38" s="33">
        <v>1743713</v>
      </c>
      <c r="R38" s="33">
        <v>0</v>
      </c>
      <c r="S38" s="33">
        <v>154383</v>
      </c>
      <c r="T38" s="33">
        <v>3698185</v>
      </c>
      <c r="U38" s="33">
        <v>0</v>
      </c>
      <c r="V38" s="33">
        <v>-1236291</v>
      </c>
      <c r="W38" s="33">
        <v>36512</v>
      </c>
      <c r="X38" s="33">
        <v>-68274</v>
      </c>
      <c r="Y38" s="33">
        <v>0</v>
      </c>
      <c r="Z38" s="33">
        <v>0</v>
      </c>
      <c r="AA38" s="33">
        <v>0</v>
      </c>
      <c r="AB38" s="33">
        <v>-3068142</v>
      </c>
      <c r="AC38" s="33">
        <v>3209552</v>
      </c>
      <c r="AD38" s="33">
        <v>-6277694</v>
      </c>
      <c r="AE38" s="33">
        <v>0</v>
      </c>
      <c r="AF38" s="33">
        <v>0</v>
      </c>
      <c r="AG38" s="33">
        <v>-6277694</v>
      </c>
      <c r="AH38" s="33">
        <v>-356</v>
      </c>
      <c r="AI38" s="33">
        <v>-6277338</v>
      </c>
    </row>
    <row r="39" spans="2:35" x14ac:dyDescent="0.3">
      <c r="B39" s="5" t="s">
        <v>191</v>
      </c>
      <c r="C39" s="5" t="s">
        <v>192</v>
      </c>
      <c r="D39" s="6" t="s">
        <v>189</v>
      </c>
      <c r="E39" s="7" t="s">
        <v>661</v>
      </c>
      <c r="F39" s="8">
        <v>44012</v>
      </c>
      <c r="G39" s="33">
        <v>115251001</v>
      </c>
      <c r="H39" s="33"/>
      <c r="I39" s="33"/>
      <c r="J39" s="33"/>
      <c r="K39" s="33"/>
      <c r="L39" s="33"/>
      <c r="M39" s="33"/>
      <c r="N39" s="33"/>
      <c r="O39" s="33"/>
      <c r="P39" s="33">
        <v>-190900</v>
      </c>
      <c r="Q39" s="33">
        <v>1743713</v>
      </c>
      <c r="R39" s="33">
        <v>0</v>
      </c>
      <c r="S39" s="33">
        <v>154383</v>
      </c>
      <c r="T39" s="33">
        <v>3698185</v>
      </c>
      <c r="U39" s="33">
        <v>0</v>
      </c>
      <c r="V39" s="33">
        <v>-1236291</v>
      </c>
      <c r="W39" s="33">
        <v>36512</v>
      </c>
      <c r="X39" s="33">
        <v>-68274</v>
      </c>
      <c r="Y39" s="33">
        <v>0</v>
      </c>
      <c r="Z39" s="33">
        <v>0</v>
      </c>
      <c r="AA39" s="33">
        <v>0</v>
      </c>
      <c r="AB39" s="33">
        <v>-3068142</v>
      </c>
      <c r="AC39" s="33">
        <v>3209552</v>
      </c>
      <c r="AD39" s="33">
        <v>-6277694</v>
      </c>
      <c r="AE39" s="33">
        <v>0</v>
      </c>
      <c r="AF39" s="33">
        <v>0</v>
      </c>
      <c r="AG39" s="33">
        <v>-6277694</v>
      </c>
      <c r="AH39" s="33">
        <v>-356</v>
      </c>
      <c r="AI39" s="33">
        <v>-6277338</v>
      </c>
    </row>
    <row r="40" spans="2:35" x14ac:dyDescent="0.3">
      <c r="B40" s="5" t="s">
        <v>193</v>
      </c>
      <c r="C40" s="5" t="s">
        <v>195</v>
      </c>
      <c r="D40" s="6" t="s">
        <v>194</v>
      </c>
      <c r="E40" s="7" t="s">
        <v>656</v>
      </c>
      <c r="F40" s="8">
        <v>44012</v>
      </c>
      <c r="G40" s="33">
        <v>256296042</v>
      </c>
      <c r="H40" s="33">
        <v>0</v>
      </c>
      <c r="I40" s="33">
        <v>0</v>
      </c>
      <c r="J40" s="33">
        <v>0</v>
      </c>
      <c r="K40" s="33">
        <v>118239033.59999999</v>
      </c>
      <c r="L40" s="33">
        <v>12579370.859999999</v>
      </c>
      <c r="M40" s="33">
        <v>47971342.619999997</v>
      </c>
      <c r="N40" s="33">
        <v>0</v>
      </c>
      <c r="O40" s="33">
        <v>3886387.68</v>
      </c>
      <c r="P40" s="33">
        <v>-6814960.9800000004</v>
      </c>
      <c r="Q40" s="33">
        <v>66804946.259999998</v>
      </c>
      <c r="R40" s="33">
        <v>0</v>
      </c>
      <c r="S40" s="33">
        <v>2269759.5</v>
      </c>
      <c r="T40" s="33">
        <v>17855490.48</v>
      </c>
      <c r="U40" s="33">
        <v>0</v>
      </c>
      <c r="V40" s="33">
        <v>1679310.06</v>
      </c>
      <c r="W40" s="33">
        <v>4150009.68</v>
      </c>
      <c r="X40" s="33">
        <v>0</v>
      </c>
      <c r="Y40" s="33">
        <v>0</v>
      </c>
      <c r="Z40" s="33">
        <v>0</v>
      </c>
      <c r="AA40" s="33">
        <v>0</v>
      </c>
      <c r="AB40" s="33">
        <v>57048535.020000003</v>
      </c>
      <c r="AC40" s="33">
        <v>17713755.300000001</v>
      </c>
      <c r="AD40" s="33">
        <v>39334779.719999999</v>
      </c>
      <c r="AE40" s="33">
        <v>0</v>
      </c>
      <c r="AF40" s="33">
        <v>0</v>
      </c>
      <c r="AG40" s="33">
        <v>39334779.719999999</v>
      </c>
      <c r="AH40" s="33">
        <v>-3546409.08</v>
      </c>
      <c r="AI40" s="33">
        <v>42881188.799999997</v>
      </c>
    </row>
    <row r="41" spans="2:35" x14ac:dyDescent="0.3">
      <c r="B41" s="5" t="s">
        <v>196</v>
      </c>
      <c r="C41" s="5" t="s">
        <v>198</v>
      </c>
      <c r="D41" s="6" t="s">
        <v>197</v>
      </c>
      <c r="E41" s="7" t="s">
        <v>664</v>
      </c>
      <c r="F41" s="8">
        <v>37621</v>
      </c>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row>
    <row r="42" spans="2:35" x14ac:dyDescent="0.3">
      <c r="B42" s="5" t="s">
        <v>648</v>
      </c>
      <c r="C42" s="5" t="s">
        <v>672</v>
      </c>
      <c r="D42" s="6" t="s">
        <v>680</v>
      </c>
      <c r="E42" s="7" t="s">
        <v>666</v>
      </c>
      <c r="F42" s="8"/>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row>
    <row r="43" spans="2:35" x14ac:dyDescent="0.3">
      <c r="B43" s="5" t="s">
        <v>649</v>
      </c>
      <c r="C43" s="5" t="s">
        <v>673</v>
      </c>
      <c r="D43" s="6" t="s">
        <v>680</v>
      </c>
      <c r="E43" s="7" t="s">
        <v>666</v>
      </c>
      <c r="F43" s="8"/>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row>
    <row r="44" spans="2:35" x14ac:dyDescent="0.3">
      <c r="B44" s="5" t="s">
        <v>199</v>
      </c>
      <c r="C44" s="5" t="s">
        <v>201</v>
      </c>
      <c r="D44" s="6" t="s">
        <v>200</v>
      </c>
      <c r="E44" s="7" t="s">
        <v>666</v>
      </c>
      <c r="F44" s="8">
        <v>39082</v>
      </c>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row>
    <row r="45" spans="2:35" x14ac:dyDescent="0.3">
      <c r="B45" s="5" t="s">
        <v>205</v>
      </c>
      <c r="C45" s="5" t="s">
        <v>207</v>
      </c>
      <c r="D45" s="6" t="s">
        <v>206</v>
      </c>
      <c r="E45" s="7" t="s">
        <v>658</v>
      </c>
      <c r="F45" s="8">
        <v>43921</v>
      </c>
      <c r="G45" s="33">
        <v>52765948</v>
      </c>
      <c r="H45" s="33"/>
      <c r="I45" s="33"/>
      <c r="J45" s="33"/>
      <c r="K45" s="33"/>
      <c r="L45" s="33"/>
      <c r="M45" s="33"/>
      <c r="N45" s="33"/>
      <c r="O45" s="33"/>
      <c r="P45" s="33">
        <v>0</v>
      </c>
      <c r="Q45" s="33">
        <v>-3275797</v>
      </c>
      <c r="R45" s="33">
        <v>0</v>
      </c>
      <c r="S45" s="33">
        <v>0</v>
      </c>
      <c r="T45" s="33">
        <v>2313549</v>
      </c>
      <c r="U45" s="33">
        <v>0</v>
      </c>
      <c r="V45" s="33">
        <v>0</v>
      </c>
      <c r="W45" s="33">
        <v>-43765</v>
      </c>
      <c r="X45" s="33">
        <v>-660619</v>
      </c>
      <c r="Y45" s="33">
        <v>0</v>
      </c>
      <c r="Z45" s="33">
        <v>0</v>
      </c>
      <c r="AA45" s="33">
        <v>0</v>
      </c>
      <c r="AB45" s="33">
        <v>-6293730</v>
      </c>
      <c r="AC45" s="33">
        <v>-2032770</v>
      </c>
      <c r="AD45" s="33">
        <v>-4260960</v>
      </c>
      <c r="AE45" s="33">
        <v>0</v>
      </c>
      <c r="AF45" s="33">
        <v>0</v>
      </c>
      <c r="AG45" s="33">
        <v>-4260960</v>
      </c>
      <c r="AH45" s="33">
        <v>0</v>
      </c>
      <c r="AI45" s="33">
        <v>-4260960</v>
      </c>
    </row>
    <row r="46" spans="2:35" x14ac:dyDescent="0.3">
      <c r="B46" s="5" t="s">
        <v>208</v>
      </c>
      <c r="C46" s="5" t="s">
        <v>17</v>
      </c>
      <c r="D46" s="6" t="s">
        <v>49</v>
      </c>
      <c r="E46" s="7" t="s">
        <v>661</v>
      </c>
      <c r="F46" s="8">
        <v>44012</v>
      </c>
      <c r="G46" s="33">
        <v>318375948</v>
      </c>
      <c r="H46" s="33"/>
      <c r="I46" s="33"/>
      <c r="J46" s="33"/>
      <c r="K46" s="33"/>
      <c r="L46" s="33"/>
      <c r="M46" s="33"/>
      <c r="N46" s="33"/>
      <c r="O46" s="33"/>
      <c r="P46" s="33">
        <v>-1939075</v>
      </c>
      <c r="Q46" s="33">
        <v>-9396214</v>
      </c>
      <c r="R46" s="33">
        <v>0</v>
      </c>
      <c r="S46" s="33">
        <v>344674</v>
      </c>
      <c r="T46" s="33">
        <v>7022584</v>
      </c>
      <c r="U46" s="33">
        <v>0</v>
      </c>
      <c r="V46" s="33">
        <v>-2481628</v>
      </c>
      <c r="W46" s="33">
        <v>10244909</v>
      </c>
      <c r="X46" s="33">
        <v>613210</v>
      </c>
      <c r="Y46" s="33">
        <v>0</v>
      </c>
      <c r="Z46" s="33">
        <v>0</v>
      </c>
      <c r="AA46" s="33">
        <v>0</v>
      </c>
      <c r="AB46" s="33">
        <v>-7697633</v>
      </c>
      <c r="AC46" s="33">
        <v>-4058397</v>
      </c>
      <c r="AD46" s="33">
        <v>-3639236</v>
      </c>
      <c r="AE46" s="33">
        <v>0</v>
      </c>
      <c r="AF46" s="33">
        <v>0</v>
      </c>
      <c r="AG46" s="33">
        <v>-3639236</v>
      </c>
      <c r="AH46" s="33">
        <v>-382580</v>
      </c>
      <c r="AI46" s="33">
        <v>-3256656</v>
      </c>
    </row>
    <row r="47" spans="2:35" x14ac:dyDescent="0.3">
      <c r="B47" s="5" t="s">
        <v>209</v>
      </c>
      <c r="C47" s="5" t="s">
        <v>211</v>
      </c>
      <c r="D47" s="6" t="s">
        <v>210</v>
      </c>
      <c r="E47" s="7" t="s">
        <v>661</v>
      </c>
      <c r="F47" s="8">
        <v>43921</v>
      </c>
      <c r="G47" s="33">
        <v>6632672</v>
      </c>
      <c r="H47" s="33"/>
      <c r="I47" s="33"/>
      <c r="J47" s="33"/>
      <c r="K47" s="33"/>
      <c r="L47" s="33"/>
      <c r="M47" s="33"/>
      <c r="N47" s="33"/>
      <c r="O47" s="33"/>
      <c r="P47" s="33">
        <v>16615</v>
      </c>
      <c r="Q47" s="33">
        <v>502242</v>
      </c>
      <c r="R47" s="33">
        <v>0</v>
      </c>
      <c r="S47" s="33">
        <v>83</v>
      </c>
      <c r="T47" s="33">
        <v>25015</v>
      </c>
      <c r="U47" s="33">
        <v>0</v>
      </c>
      <c r="V47" s="33">
        <v>0</v>
      </c>
      <c r="W47" s="33">
        <v>93787</v>
      </c>
      <c r="X47" s="33">
        <v>1</v>
      </c>
      <c r="Y47" s="33">
        <v>0</v>
      </c>
      <c r="Z47" s="33">
        <v>0</v>
      </c>
      <c r="AA47" s="33">
        <v>0</v>
      </c>
      <c r="AB47" s="33">
        <v>571098</v>
      </c>
      <c r="AC47" s="33">
        <v>160177</v>
      </c>
      <c r="AD47" s="33">
        <v>410921</v>
      </c>
      <c r="AE47" s="33">
        <v>0</v>
      </c>
      <c r="AF47" s="33">
        <v>0</v>
      </c>
      <c r="AG47" s="33">
        <v>410921</v>
      </c>
      <c r="AH47" s="33">
        <v>-62127</v>
      </c>
      <c r="AI47" s="33">
        <v>473048</v>
      </c>
    </row>
    <row r="48" spans="2:35" x14ac:dyDescent="0.3">
      <c r="B48" s="5" t="s">
        <v>215</v>
      </c>
      <c r="C48" s="5" t="s">
        <v>217</v>
      </c>
      <c r="D48" s="6" t="s">
        <v>216</v>
      </c>
      <c r="E48" s="7" t="s">
        <v>656</v>
      </c>
      <c r="F48" s="8">
        <v>43921</v>
      </c>
      <c r="G48" s="33">
        <v>4074904</v>
      </c>
      <c r="H48" s="33"/>
      <c r="I48" s="33"/>
      <c r="J48" s="33"/>
      <c r="K48" s="33"/>
      <c r="L48" s="33"/>
      <c r="M48" s="33"/>
      <c r="N48" s="33"/>
      <c r="O48" s="33"/>
      <c r="P48" s="33">
        <v>18795</v>
      </c>
      <c r="Q48" s="33">
        <v>224197</v>
      </c>
      <c r="R48" s="33">
        <v>0</v>
      </c>
      <c r="S48" s="33">
        <v>6808</v>
      </c>
      <c r="T48" s="33">
        <v>566</v>
      </c>
      <c r="U48" s="33">
        <v>0</v>
      </c>
      <c r="V48" s="33">
        <v>0</v>
      </c>
      <c r="W48" s="33">
        <v>-53</v>
      </c>
      <c r="X48" s="33">
        <v>61</v>
      </c>
      <c r="Y48" s="33">
        <v>0</v>
      </c>
      <c r="Z48" s="33">
        <v>0</v>
      </c>
      <c r="AA48" s="33">
        <v>0</v>
      </c>
      <c r="AB48" s="33">
        <v>230447</v>
      </c>
      <c r="AC48" s="33">
        <v>33028</v>
      </c>
      <c r="AD48" s="33">
        <v>197419</v>
      </c>
      <c r="AE48" s="33">
        <v>0</v>
      </c>
      <c r="AF48" s="33">
        <v>0</v>
      </c>
      <c r="AG48" s="33">
        <v>197419</v>
      </c>
      <c r="AH48" s="33">
        <v>16</v>
      </c>
      <c r="AI48" s="33">
        <v>197403</v>
      </c>
    </row>
    <row r="49" spans="2:35" x14ac:dyDescent="0.3">
      <c r="B49" s="5" t="s">
        <v>218</v>
      </c>
      <c r="C49" s="5" t="s">
        <v>220</v>
      </c>
      <c r="D49" s="6" t="s">
        <v>219</v>
      </c>
      <c r="E49" s="7" t="s">
        <v>661</v>
      </c>
      <c r="F49" s="8">
        <v>44012</v>
      </c>
      <c r="G49" s="33">
        <v>195462906</v>
      </c>
      <c r="H49" s="33"/>
      <c r="I49" s="33"/>
      <c r="J49" s="33"/>
      <c r="K49" s="33"/>
      <c r="L49" s="33"/>
      <c r="M49" s="33"/>
      <c r="N49" s="33"/>
      <c r="O49" s="33"/>
      <c r="P49" s="33">
        <v>-209448</v>
      </c>
      <c r="Q49" s="33">
        <v>17129354</v>
      </c>
      <c r="R49" s="33"/>
      <c r="S49" s="33">
        <v>250599</v>
      </c>
      <c r="T49" s="33">
        <v>5500784</v>
      </c>
      <c r="U49" s="33">
        <v>395779</v>
      </c>
      <c r="V49" s="33">
        <v>3063778</v>
      </c>
      <c r="W49" s="33">
        <v>429165</v>
      </c>
      <c r="X49" s="33">
        <v>-733502</v>
      </c>
      <c r="Y49" s="33"/>
      <c r="Z49" s="33"/>
      <c r="AA49" s="33"/>
      <c r="AB49" s="33">
        <v>14242831</v>
      </c>
      <c r="AC49" s="33">
        <v>1969671</v>
      </c>
      <c r="AD49" s="33">
        <v>12273160</v>
      </c>
      <c r="AE49" s="33">
        <v>0</v>
      </c>
      <c r="AF49" s="33">
        <v>0</v>
      </c>
      <c r="AG49" s="33">
        <v>12273160</v>
      </c>
      <c r="AH49" s="33">
        <v>1578592</v>
      </c>
      <c r="AI49" s="33">
        <v>10694568</v>
      </c>
    </row>
    <row r="50" spans="2:35" x14ac:dyDescent="0.3">
      <c r="B50" s="5" t="s">
        <v>221</v>
      </c>
      <c r="C50" s="5" t="s">
        <v>223</v>
      </c>
      <c r="D50" s="6" t="s">
        <v>222</v>
      </c>
      <c r="E50" s="7" t="s">
        <v>656</v>
      </c>
      <c r="F50" s="8">
        <v>43921</v>
      </c>
      <c r="G50" s="33">
        <v>477823902</v>
      </c>
      <c r="H50" s="33"/>
      <c r="I50" s="33"/>
      <c r="J50" s="33"/>
      <c r="K50" s="33"/>
      <c r="L50" s="33"/>
      <c r="M50" s="33"/>
      <c r="N50" s="33"/>
      <c r="O50" s="33"/>
      <c r="P50" s="33">
        <v>-1305630</v>
      </c>
      <c r="Q50" s="33">
        <v>32996226</v>
      </c>
      <c r="R50" s="33">
        <v>0</v>
      </c>
      <c r="S50" s="33">
        <v>5252998</v>
      </c>
      <c r="T50" s="33">
        <v>22199368</v>
      </c>
      <c r="U50" s="33">
        <v>0</v>
      </c>
      <c r="V50" s="33">
        <v>337805</v>
      </c>
      <c r="W50" s="33">
        <v>-1732667</v>
      </c>
      <c r="X50" s="33">
        <v>-1792036</v>
      </c>
      <c r="Y50" s="33">
        <v>0</v>
      </c>
      <c r="Z50" s="33">
        <v>0</v>
      </c>
      <c r="AA50" s="33">
        <v>0</v>
      </c>
      <c r="AB50" s="33">
        <v>12862958</v>
      </c>
      <c r="AC50" s="33">
        <v>3567446</v>
      </c>
      <c r="AD50" s="33">
        <v>9295512</v>
      </c>
      <c r="AE50" s="33">
        <v>0</v>
      </c>
      <c r="AF50" s="33">
        <v>0</v>
      </c>
      <c r="AG50" s="33">
        <v>9295512</v>
      </c>
      <c r="AH50" s="33">
        <v>688320</v>
      </c>
      <c r="AI50" s="33">
        <v>8607192</v>
      </c>
    </row>
    <row r="51" spans="2:35" x14ac:dyDescent="0.3">
      <c r="B51" s="5" t="s">
        <v>224</v>
      </c>
      <c r="C51" s="5" t="s">
        <v>226</v>
      </c>
      <c r="D51" s="6" t="s">
        <v>225</v>
      </c>
      <c r="E51" s="7" t="s">
        <v>662</v>
      </c>
      <c r="F51" s="8">
        <v>43921</v>
      </c>
      <c r="G51" s="33">
        <v>31028749</v>
      </c>
      <c r="H51" s="33"/>
      <c r="I51" s="33"/>
      <c r="J51" s="33"/>
      <c r="K51" s="33"/>
      <c r="L51" s="33"/>
      <c r="M51" s="33"/>
      <c r="N51" s="33"/>
      <c r="O51" s="33"/>
      <c r="P51" s="33">
        <v>-71266</v>
      </c>
      <c r="Q51" s="33">
        <v>5088664</v>
      </c>
      <c r="R51" s="33">
        <v>0</v>
      </c>
      <c r="S51" s="33">
        <v>463343</v>
      </c>
      <c r="T51" s="33">
        <v>226767</v>
      </c>
      <c r="U51" s="33">
        <v>-152339</v>
      </c>
      <c r="V51" s="33">
        <v>946399</v>
      </c>
      <c r="W51" s="33">
        <v>2359690</v>
      </c>
      <c r="X51" s="33">
        <v>-199157</v>
      </c>
      <c r="Y51" s="33">
        <v>0</v>
      </c>
      <c r="Z51" s="33">
        <v>0</v>
      </c>
      <c r="AA51" s="33">
        <v>0</v>
      </c>
      <c r="AB51" s="33">
        <v>8279833</v>
      </c>
      <c r="AC51" s="33">
        <v>3210290</v>
      </c>
      <c r="AD51" s="33">
        <v>5069543</v>
      </c>
      <c r="AE51" s="33">
        <v>0</v>
      </c>
      <c r="AF51" s="33">
        <v>0</v>
      </c>
      <c r="AG51" s="33">
        <v>5069543</v>
      </c>
      <c r="AH51" s="33">
        <v>2229</v>
      </c>
      <c r="AI51" s="33">
        <v>5067314</v>
      </c>
    </row>
    <row r="52" spans="2:35" x14ac:dyDescent="0.3">
      <c r="B52" s="5" t="s">
        <v>227</v>
      </c>
      <c r="C52" s="5" t="s">
        <v>229</v>
      </c>
      <c r="D52" s="6" t="s">
        <v>228</v>
      </c>
      <c r="E52" s="7" t="s">
        <v>657</v>
      </c>
      <c r="F52" s="8">
        <v>43921</v>
      </c>
      <c r="G52" s="33">
        <v>13344458.4</v>
      </c>
      <c r="H52" s="33"/>
      <c r="I52" s="33"/>
      <c r="J52" s="33"/>
      <c r="K52" s="33"/>
      <c r="L52" s="33"/>
      <c r="M52" s="33"/>
      <c r="N52" s="33"/>
      <c r="O52" s="33"/>
      <c r="P52" s="33">
        <v>-41468.699999999997</v>
      </c>
      <c r="Q52" s="33">
        <v>4911925.2</v>
      </c>
      <c r="R52" s="33">
        <v>0</v>
      </c>
      <c r="S52" s="33">
        <v>45700.2</v>
      </c>
      <c r="T52" s="33">
        <v>2146216.7999999998</v>
      </c>
      <c r="U52" s="33">
        <v>0</v>
      </c>
      <c r="V52" s="33">
        <v>-161643.29999999999</v>
      </c>
      <c r="W52" s="33">
        <v>-158258.1</v>
      </c>
      <c r="X52" s="33">
        <v>0</v>
      </c>
      <c r="Y52" s="33">
        <v>0</v>
      </c>
      <c r="Z52" s="33">
        <v>0</v>
      </c>
      <c r="AA52" s="33">
        <v>0</v>
      </c>
      <c r="AB52" s="33">
        <v>2491507.2000000002</v>
      </c>
      <c r="AC52" s="33">
        <v>-39776.1</v>
      </c>
      <c r="AD52" s="33">
        <v>2531283.2999999998</v>
      </c>
      <c r="AE52" s="33">
        <v>0</v>
      </c>
      <c r="AF52" s="33">
        <v>0</v>
      </c>
      <c r="AG52" s="33">
        <v>2531283.2999999998</v>
      </c>
      <c r="AH52" s="33">
        <v>833605.5</v>
      </c>
      <c r="AI52" s="33">
        <v>1697677.8</v>
      </c>
    </row>
    <row r="53" spans="2:35" x14ac:dyDescent="0.3">
      <c r="B53" s="5" t="s">
        <v>230</v>
      </c>
      <c r="C53" s="5" t="s">
        <v>18</v>
      </c>
      <c r="D53" s="6" t="s">
        <v>50</v>
      </c>
      <c r="E53" s="7" t="s">
        <v>658</v>
      </c>
      <c r="F53" s="8">
        <v>43921</v>
      </c>
      <c r="G53" s="33">
        <v>126185868.90000001</v>
      </c>
      <c r="H53" s="33"/>
      <c r="I53" s="33"/>
      <c r="J53" s="33"/>
      <c r="K53" s="33"/>
      <c r="L53" s="33"/>
      <c r="M53" s="33"/>
      <c r="N53" s="33"/>
      <c r="O53" s="33"/>
      <c r="P53" s="33">
        <v>-66857.7</v>
      </c>
      <c r="Q53" s="33">
        <v>11109380.1</v>
      </c>
      <c r="R53" s="33">
        <v>0</v>
      </c>
      <c r="S53" s="33">
        <v>0</v>
      </c>
      <c r="T53" s="33">
        <v>1623203.4</v>
      </c>
      <c r="U53" s="33">
        <v>0</v>
      </c>
      <c r="V53" s="33">
        <v>460387.2</v>
      </c>
      <c r="W53" s="33">
        <v>-3953913.6</v>
      </c>
      <c r="X53" s="33">
        <v>0</v>
      </c>
      <c r="Y53" s="33">
        <v>-5153967</v>
      </c>
      <c r="Z53" s="33">
        <v>0</v>
      </c>
      <c r="AA53" s="33">
        <v>0</v>
      </c>
      <c r="AB53" s="33">
        <v>838683.3</v>
      </c>
      <c r="AC53" s="33">
        <v>78705.899999999994</v>
      </c>
      <c r="AD53" s="33">
        <v>759977.4</v>
      </c>
      <c r="AE53" s="33">
        <v>0</v>
      </c>
      <c r="AF53" s="33">
        <v>0</v>
      </c>
      <c r="AG53" s="33">
        <v>759977.4</v>
      </c>
      <c r="AH53" s="33">
        <v>647419.5</v>
      </c>
      <c r="AI53" s="33">
        <v>112557.9</v>
      </c>
    </row>
    <row r="54" spans="2:35" x14ac:dyDescent="0.3">
      <c r="B54" s="5" t="s">
        <v>231</v>
      </c>
      <c r="C54" s="5" t="s">
        <v>19</v>
      </c>
      <c r="D54" s="6" t="s">
        <v>51</v>
      </c>
      <c r="E54" s="7" t="s">
        <v>657</v>
      </c>
      <c r="F54" s="8">
        <v>44012</v>
      </c>
      <c r="G54" s="33"/>
      <c r="H54" s="33"/>
      <c r="I54" s="33"/>
      <c r="J54" s="33"/>
      <c r="K54" s="33"/>
      <c r="L54" s="33"/>
      <c r="M54" s="33"/>
      <c r="N54" s="33"/>
      <c r="O54" s="33"/>
      <c r="P54" s="33">
        <v>284909.64</v>
      </c>
      <c r="Q54" s="33">
        <v>-1315155.96</v>
      </c>
      <c r="R54" s="33">
        <v>0</v>
      </c>
      <c r="S54" s="33">
        <v>22041.72</v>
      </c>
      <c r="T54" s="33">
        <v>5825544.96</v>
      </c>
      <c r="U54" s="33">
        <v>0</v>
      </c>
      <c r="V54" s="33">
        <v>67126833.719999999</v>
      </c>
      <c r="W54" s="33">
        <v>-605739.12</v>
      </c>
      <c r="X54" s="33">
        <v>0</v>
      </c>
      <c r="Y54" s="33">
        <v>0</v>
      </c>
      <c r="Z54" s="33">
        <v>0</v>
      </c>
      <c r="AA54" s="33">
        <v>0</v>
      </c>
      <c r="AB54" s="33">
        <v>59402435.399999999</v>
      </c>
      <c r="AC54" s="33">
        <v>9285278.6400000006</v>
      </c>
      <c r="AD54" s="33">
        <v>50117156.759999998</v>
      </c>
      <c r="AE54" s="33">
        <v>656353.43999999994</v>
      </c>
      <c r="AF54" s="33">
        <v>0</v>
      </c>
      <c r="AG54" s="33">
        <v>50773510.200000003</v>
      </c>
      <c r="AH54" s="33">
        <v>0</v>
      </c>
      <c r="AI54" s="33">
        <v>50773510.200000003</v>
      </c>
    </row>
    <row r="55" spans="2:35" x14ac:dyDescent="0.3">
      <c r="B55" s="5" t="s">
        <v>232</v>
      </c>
      <c r="C55" s="5" t="s">
        <v>234</v>
      </c>
      <c r="D55" s="6" t="s">
        <v>233</v>
      </c>
      <c r="E55" s="7" t="s">
        <v>661</v>
      </c>
      <c r="F55" s="8">
        <v>43921</v>
      </c>
      <c r="G55" s="33">
        <v>15166129</v>
      </c>
      <c r="H55" s="33"/>
      <c r="I55" s="33"/>
      <c r="J55" s="33"/>
      <c r="K55" s="33"/>
      <c r="L55" s="33"/>
      <c r="M55" s="33"/>
      <c r="N55" s="33"/>
      <c r="O55" s="33"/>
      <c r="P55" s="33">
        <v>0</v>
      </c>
      <c r="Q55" s="33">
        <v>239809</v>
      </c>
      <c r="R55" s="33">
        <v>0</v>
      </c>
      <c r="S55" s="33">
        <v>2610</v>
      </c>
      <c r="T55" s="33">
        <v>205363</v>
      </c>
      <c r="U55" s="33">
        <v>0</v>
      </c>
      <c r="V55" s="33">
        <v>0</v>
      </c>
      <c r="W55" s="33">
        <v>-48485</v>
      </c>
      <c r="X55" s="33">
        <v>9821</v>
      </c>
      <c r="Y55" s="33">
        <v>0</v>
      </c>
      <c r="Z55" s="33">
        <v>0</v>
      </c>
      <c r="AA55" s="33">
        <v>0</v>
      </c>
      <c r="AB55" s="33">
        <v>-1608</v>
      </c>
      <c r="AC55" s="33">
        <v>-65561</v>
      </c>
      <c r="AD55" s="33">
        <v>63953</v>
      </c>
      <c r="AE55" s="33">
        <v>0</v>
      </c>
      <c r="AF55" s="33">
        <v>0</v>
      </c>
      <c r="AG55" s="33">
        <v>63953</v>
      </c>
      <c r="AH55" s="33">
        <v>0</v>
      </c>
      <c r="AI55" s="33">
        <v>63953</v>
      </c>
    </row>
    <row r="56" spans="2:35" x14ac:dyDescent="0.3">
      <c r="B56" s="5" t="s">
        <v>235</v>
      </c>
      <c r="C56" s="5" t="s">
        <v>237</v>
      </c>
      <c r="D56" s="6" t="s">
        <v>236</v>
      </c>
      <c r="E56" s="7" t="s">
        <v>657</v>
      </c>
      <c r="F56" s="8">
        <v>43921</v>
      </c>
      <c r="G56" s="33">
        <v>-343621744</v>
      </c>
      <c r="H56" s="33"/>
      <c r="I56" s="33"/>
      <c r="J56" s="33"/>
      <c r="K56" s="33"/>
      <c r="L56" s="33"/>
      <c r="M56" s="33"/>
      <c r="N56" s="33"/>
      <c r="O56" s="33"/>
      <c r="P56" s="33">
        <v>-1356500</v>
      </c>
      <c r="Q56" s="33">
        <v>-345103474</v>
      </c>
      <c r="R56" s="33">
        <v>0</v>
      </c>
      <c r="S56" s="33">
        <v>653234</v>
      </c>
      <c r="T56" s="33">
        <v>3556226</v>
      </c>
      <c r="U56" s="33">
        <v>0</v>
      </c>
      <c r="V56" s="33">
        <v>0</v>
      </c>
      <c r="W56" s="33">
        <v>19689679</v>
      </c>
      <c r="X56" s="33">
        <v>-1247583</v>
      </c>
      <c r="Y56" s="33">
        <v>0</v>
      </c>
      <c r="Z56" s="33">
        <v>0</v>
      </c>
      <c r="AA56" s="33">
        <v>0</v>
      </c>
      <c r="AB56" s="33">
        <v>-329564370</v>
      </c>
      <c r="AC56" s="33">
        <v>4320812</v>
      </c>
      <c r="AD56" s="33">
        <v>-333885182</v>
      </c>
      <c r="AE56" s="33">
        <v>0</v>
      </c>
      <c r="AF56" s="33">
        <v>0</v>
      </c>
      <c r="AG56" s="33">
        <v>-333885182</v>
      </c>
      <c r="AH56" s="33">
        <v>-3912</v>
      </c>
      <c r="AI56" s="33">
        <v>-333881270</v>
      </c>
    </row>
    <row r="57" spans="2:35" x14ac:dyDescent="0.3">
      <c r="B57" s="5" t="s">
        <v>238</v>
      </c>
      <c r="C57" s="5" t="s">
        <v>20</v>
      </c>
      <c r="D57" s="6" t="s">
        <v>52</v>
      </c>
      <c r="E57" s="7" t="s">
        <v>661</v>
      </c>
      <c r="F57" s="8">
        <v>44012</v>
      </c>
      <c r="G57" s="33">
        <v>76428789</v>
      </c>
      <c r="H57" s="33"/>
      <c r="I57" s="33"/>
      <c r="J57" s="33"/>
      <c r="K57" s="33"/>
      <c r="L57" s="33"/>
      <c r="M57" s="33"/>
      <c r="N57" s="33"/>
      <c r="O57" s="33"/>
      <c r="P57" s="33">
        <v>-209448</v>
      </c>
      <c r="Q57" s="33">
        <v>6439734</v>
      </c>
      <c r="R57" s="33"/>
      <c r="S57" s="33">
        <v>176322</v>
      </c>
      <c r="T57" s="33">
        <v>2622763</v>
      </c>
      <c r="U57" s="33">
        <v>494371</v>
      </c>
      <c r="V57" s="33">
        <v>705656</v>
      </c>
      <c r="W57" s="33">
        <v>-58005</v>
      </c>
      <c r="X57" s="33">
        <v>-440438</v>
      </c>
      <c r="Y57" s="33"/>
      <c r="Z57" s="33"/>
      <c r="AA57" s="33"/>
      <c r="AB57" s="33">
        <v>3877877</v>
      </c>
      <c r="AC57" s="33">
        <v>221760</v>
      </c>
      <c r="AD57" s="33">
        <v>3656117</v>
      </c>
      <c r="AE57" s="33">
        <v>0</v>
      </c>
      <c r="AF57" s="33">
        <v>0</v>
      </c>
      <c r="AG57" s="33">
        <v>3656117</v>
      </c>
      <c r="AH57" s="33">
        <v>929798</v>
      </c>
      <c r="AI57" s="33">
        <v>2726319</v>
      </c>
    </row>
    <row r="58" spans="2:35" x14ac:dyDescent="0.3">
      <c r="B58" s="5" t="s">
        <v>239</v>
      </c>
      <c r="C58" s="5" t="s">
        <v>241</v>
      </c>
      <c r="D58" s="6" t="s">
        <v>240</v>
      </c>
      <c r="E58" s="7" t="s">
        <v>659</v>
      </c>
      <c r="F58" s="8">
        <v>43921</v>
      </c>
      <c r="G58" s="33">
        <v>4587743</v>
      </c>
      <c r="H58" s="33"/>
      <c r="I58" s="33"/>
      <c r="J58" s="33"/>
      <c r="K58" s="33"/>
      <c r="L58" s="33"/>
      <c r="M58" s="33"/>
      <c r="N58" s="33"/>
      <c r="O58" s="33"/>
      <c r="P58" s="33">
        <v>0</v>
      </c>
      <c r="Q58" s="33">
        <v>968770</v>
      </c>
      <c r="R58" s="33">
        <v>0</v>
      </c>
      <c r="S58" s="33">
        <v>19126</v>
      </c>
      <c r="T58" s="33">
        <v>25438</v>
      </c>
      <c r="U58" s="33">
        <v>0</v>
      </c>
      <c r="V58" s="33">
        <v>0</v>
      </c>
      <c r="W58" s="33">
        <v>-385702</v>
      </c>
      <c r="X58" s="33">
        <v>0</v>
      </c>
      <c r="Y58" s="33">
        <v>0</v>
      </c>
      <c r="Z58" s="33">
        <v>0</v>
      </c>
      <c r="AA58" s="33">
        <v>0</v>
      </c>
      <c r="AB58" s="33">
        <v>576756</v>
      </c>
      <c r="AC58" s="33">
        <v>0</v>
      </c>
      <c r="AD58" s="33">
        <v>576756</v>
      </c>
      <c r="AE58" s="33">
        <v>0</v>
      </c>
      <c r="AF58" s="33">
        <v>0</v>
      </c>
      <c r="AG58" s="33">
        <v>576756</v>
      </c>
      <c r="AH58" s="33">
        <v>0</v>
      </c>
      <c r="AI58" s="33">
        <v>576756</v>
      </c>
    </row>
    <row r="59" spans="2:35" x14ac:dyDescent="0.3">
      <c r="B59" s="5" t="s">
        <v>248</v>
      </c>
      <c r="C59" s="5" t="s">
        <v>250</v>
      </c>
      <c r="D59" s="6" t="s">
        <v>249</v>
      </c>
      <c r="E59" s="7" t="s">
        <v>656</v>
      </c>
      <c r="F59" s="8">
        <v>43921</v>
      </c>
      <c r="G59" s="33">
        <v>4720712</v>
      </c>
      <c r="H59" s="33"/>
      <c r="I59" s="33"/>
      <c r="J59" s="33"/>
      <c r="K59" s="33"/>
      <c r="L59" s="33"/>
      <c r="M59" s="33"/>
      <c r="N59" s="33"/>
      <c r="O59" s="33"/>
      <c r="P59" s="33">
        <v>-284168</v>
      </c>
      <c r="Q59" s="33">
        <v>1746675</v>
      </c>
      <c r="R59" s="33">
        <v>0</v>
      </c>
      <c r="S59" s="33">
        <v>0</v>
      </c>
      <c r="T59" s="33">
        <v>418230</v>
      </c>
      <c r="U59" s="33">
        <v>0</v>
      </c>
      <c r="V59" s="33">
        <v>0</v>
      </c>
      <c r="W59" s="33">
        <v>0</v>
      </c>
      <c r="X59" s="33">
        <v>463572</v>
      </c>
      <c r="Y59" s="33">
        <v>0</v>
      </c>
      <c r="Z59" s="33">
        <v>0</v>
      </c>
      <c r="AA59" s="33">
        <v>0</v>
      </c>
      <c r="AB59" s="33">
        <v>1792017</v>
      </c>
      <c r="AC59" s="33">
        <v>186042</v>
      </c>
      <c r="AD59" s="33">
        <v>1605975</v>
      </c>
      <c r="AE59" s="33">
        <v>0</v>
      </c>
      <c r="AF59" s="33">
        <v>0</v>
      </c>
      <c r="AG59" s="33">
        <v>1605975</v>
      </c>
      <c r="AH59" s="33">
        <v>-12</v>
      </c>
      <c r="AI59" s="33">
        <v>1605987</v>
      </c>
    </row>
    <row r="60" spans="2:35" x14ac:dyDescent="0.3">
      <c r="B60" s="5" t="s">
        <v>251</v>
      </c>
      <c r="C60" s="5" t="s">
        <v>253</v>
      </c>
      <c r="D60" s="6" t="s">
        <v>252</v>
      </c>
      <c r="E60" s="7" t="s">
        <v>661</v>
      </c>
      <c r="F60" s="8">
        <v>43921</v>
      </c>
      <c r="G60" s="33">
        <v>36161194</v>
      </c>
      <c r="H60" s="33"/>
      <c r="I60" s="33"/>
      <c r="J60" s="33"/>
      <c r="K60" s="33"/>
      <c r="L60" s="33"/>
      <c r="M60" s="33"/>
      <c r="N60" s="33"/>
      <c r="O60" s="33"/>
      <c r="P60" s="33">
        <v>22909</v>
      </c>
      <c r="Q60" s="33">
        <v>-2741487</v>
      </c>
      <c r="R60" s="33">
        <v>0</v>
      </c>
      <c r="S60" s="33">
        <v>2039</v>
      </c>
      <c r="T60" s="33">
        <v>350242</v>
      </c>
      <c r="U60" s="33">
        <v>0</v>
      </c>
      <c r="V60" s="33">
        <v>0</v>
      </c>
      <c r="W60" s="33">
        <v>802069</v>
      </c>
      <c r="X60" s="33">
        <v>0</v>
      </c>
      <c r="Y60" s="33">
        <v>0</v>
      </c>
      <c r="Z60" s="33">
        <v>0</v>
      </c>
      <c r="AA60" s="33">
        <v>0</v>
      </c>
      <c r="AB60" s="33">
        <v>-2287621</v>
      </c>
      <c r="AC60" s="33">
        <v>1188474</v>
      </c>
      <c r="AD60" s="33">
        <v>-3476095</v>
      </c>
      <c r="AE60" s="33">
        <v>0</v>
      </c>
      <c r="AF60" s="33">
        <v>0</v>
      </c>
      <c r="AG60" s="33">
        <v>-3476095</v>
      </c>
      <c r="AH60" s="33">
        <v>-1977</v>
      </c>
      <c r="AI60" s="33">
        <v>-3474118</v>
      </c>
    </row>
    <row r="61" spans="2:35" x14ac:dyDescent="0.3">
      <c r="B61" s="5" t="s">
        <v>254</v>
      </c>
      <c r="C61" s="5" t="s">
        <v>256</v>
      </c>
      <c r="D61" s="6" t="s">
        <v>255</v>
      </c>
      <c r="E61" s="7" t="s">
        <v>661</v>
      </c>
      <c r="F61" s="8">
        <v>44012</v>
      </c>
      <c r="G61" s="33">
        <v>304681304</v>
      </c>
      <c r="H61" s="33"/>
      <c r="I61" s="33"/>
      <c r="J61" s="33"/>
      <c r="K61" s="33"/>
      <c r="L61" s="33"/>
      <c r="M61" s="33"/>
      <c r="N61" s="33"/>
      <c r="O61" s="33"/>
      <c r="P61" s="33">
        <v>63</v>
      </c>
      <c r="Q61" s="33">
        <v>9788354</v>
      </c>
      <c r="R61" s="33">
        <v>0</v>
      </c>
      <c r="S61" s="33">
        <v>6525692</v>
      </c>
      <c r="T61" s="33">
        <v>11099166</v>
      </c>
      <c r="U61" s="33">
        <v>0</v>
      </c>
      <c r="V61" s="33">
        <v>239246</v>
      </c>
      <c r="W61" s="33">
        <v>-1217055</v>
      </c>
      <c r="X61" s="33">
        <v>-2348549</v>
      </c>
      <c r="Y61" s="33">
        <v>0</v>
      </c>
      <c r="Z61" s="33">
        <v>0</v>
      </c>
      <c r="AA61" s="33">
        <v>0</v>
      </c>
      <c r="AB61" s="33">
        <v>1888522</v>
      </c>
      <c r="AC61" s="33">
        <v>1804859</v>
      </c>
      <c r="AD61" s="33">
        <v>83663</v>
      </c>
      <c r="AE61" s="33">
        <v>0</v>
      </c>
      <c r="AF61" s="33">
        <v>0</v>
      </c>
      <c r="AG61" s="33">
        <v>83663</v>
      </c>
      <c r="AH61" s="33"/>
      <c r="AI61" s="33"/>
    </row>
    <row r="62" spans="2:35" x14ac:dyDescent="0.3">
      <c r="B62" s="5" t="s">
        <v>257</v>
      </c>
      <c r="C62" s="5" t="s">
        <v>258</v>
      </c>
      <c r="D62" s="6" t="s">
        <v>255</v>
      </c>
      <c r="E62" s="7" t="s">
        <v>661</v>
      </c>
      <c r="F62" s="8">
        <v>44012</v>
      </c>
      <c r="G62" s="33">
        <v>304681304</v>
      </c>
      <c r="H62" s="33"/>
      <c r="I62" s="33"/>
      <c r="J62" s="33"/>
      <c r="K62" s="33"/>
      <c r="L62" s="33"/>
      <c r="M62" s="33"/>
      <c r="N62" s="33"/>
      <c r="O62" s="33"/>
      <c r="P62" s="33">
        <v>63</v>
      </c>
      <c r="Q62" s="33">
        <v>9788354</v>
      </c>
      <c r="R62" s="33">
        <v>0</v>
      </c>
      <c r="S62" s="33">
        <v>6525692</v>
      </c>
      <c r="T62" s="33">
        <v>11099166</v>
      </c>
      <c r="U62" s="33">
        <v>0</v>
      </c>
      <c r="V62" s="33">
        <v>239246</v>
      </c>
      <c r="W62" s="33">
        <v>-1217055</v>
      </c>
      <c r="X62" s="33">
        <v>-2348549</v>
      </c>
      <c r="Y62" s="33">
        <v>0</v>
      </c>
      <c r="Z62" s="33">
        <v>0</v>
      </c>
      <c r="AA62" s="33">
        <v>0</v>
      </c>
      <c r="AB62" s="33">
        <v>1888522</v>
      </c>
      <c r="AC62" s="33">
        <v>1804859</v>
      </c>
      <c r="AD62" s="33">
        <v>83663</v>
      </c>
      <c r="AE62" s="33">
        <v>0</v>
      </c>
      <c r="AF62" s="33">
        <v>0</v>
      </c>
      <c r="AG62" s="33">
        <v>83663</v>
      </c>
      <c r="AH62" s="33"/>
      <c r="AI62" s="33"/>
    </row>
    <row r="63" spans="2:35" x14ac:dyDescent="0.3">
      <c r="B63" s="5" t="s">
        <v>259</v>
      </c>
      <c r="C63" s="5" t="s">
        <v>261</v>
      </c>
      <c r="D63" s="6" t="s">
        <v>260</v>
      </c>
      <c r="E63" s="7" t="s">
        <v>656</v>
      </c>
      <c r="F63" s="8">
        <v>44012</v>
      </c>
      <c r="G63" s="33">
        <v>16634147</v>
      </c>
      <c r="H63" s="33"/>
      <c r="I63" s="33"/>
      <c r="J63" s="33"/>
      <c r="K63" s="33"/>
      <c r="L63" s="33"/>
      <c r="M63" s="33"/>
      <c r="N63" s="33"/>
      <c r="O63" s="33"/>
      <c r="P63" s="33">
        <v>586953</v>
      </c>
      <c r="Q63" s="33">
        <v>5734781</v>
      </c>
      <c r="R63" s="33">
        <v>0</v>
      </c>
      <c r="S63" s="33">
        <v>13555</v>
      </c>
      <c r="T63" s="33">
        <v>757718</v>
      </c>
      <c r="U63" s="33">
        <v>0</v>
      </c>
      <c r="V63" s="33">
        <v>0</v>
      </c>
      <c r="W63" s="33">
        <v>0</v>
      </c>
      <c r="X63" s="33">
        <v>-286365</v>
      </c>
      <c r="Y63" s="33">
        <v>0</v>
      </c>
      <c r="Z63" s="33">
        <v>0</v>
      </c>
      <c r="AA63" s="33">
        <v>0</v>
      </c>
      <c r="AB63" s="33">
        <v>4704253</v>
      </c>
      <c r="AC63" s="33">
        <v>1270149</v>
      </c>
      <c r="AD63" s="33">
        <v>3434104</v>
      </c>
      <c r="AE63" s="33">
        <v>0</v>
      </c>
      <c r="AF63" s="33">
        <v>0</v>
      </c>
      <c r="AG63" s="33">
        <v>3434104</v>
      </c>
      <c r="AH63" s="33">
        <v>0</v>
      </c>
      <c r="AI63" s="33">
        <v>3434104</v>
      </c>
    </row>
    <row r="64" spans="2:35" x14ac:dyDescent="0.3">
      <c r="B64" s="5" t="s">
        <v>262</v>
      </c>
      <c r="C64" s="5" t="s">
        <v>263</v>
      </c>
      <c r="D64" s="6" t="s">
        <v>260</v>
      </c>
      <c r="E64" s="7" t="s">
        <v>656</v>
      </c>
      <c r="F64" s="8">
        <v>44012</v>
      </c>
      <c r="G64" s="33">
        <v>16634147</v>
      </c>
      <c r="H64" s="33"/>
      <c r="I64" s="33"/>
      <c r="J64" s="33"/>
      <c r="K64" s="33"/>
      <c r="L64" s="33"/>
      <c r="M64" s="33"/>
      <c r="N64" s="33"/>
      <c r="O64" s="33"/>
      <c r="P64" s="33">
        <v>586953</v>
      </c>
      <c r="Q64" s="33">
        <v>5734781</v>
      </c>
      <c r="R64" s="33">
        <v>0</v>
      </c>
      <c r="S64" s="33">
        <v>13555</v>
      </c>
      <c r="T64" s="33">
        <v>757718</v>
      </c>
      <c r="U64" s="33">
        <v>0</v>
      </c>
      <c r="V64" s="33">
        <v>0</v>
      </c>
      <c r="W64" s="33">
        <v>0</v>
      </c>
      <c r="X64" s="33">
        <v>-286365</v>
      </c>
      <c r="Y64" s="33">
        <v>0</v>
      </c>
      <c r="Z64" s="33">
        <v>0</v>
      </c>
      <c r="AA64" s="33">
        <v>0</v>
      </c>
      <c r="AB64" s="33">
        <v>4704253</v>
      </c>
      <c r="AC64" s="33">
        <v>1270149</v>
      </c>
      <c r="AD64" s="33">
        <v>3434104</v>
      </c>
      <c r="AE64" s="33">
        <v>0</v>
      </c>
      <c r="AF64" s="33">
        <v>0</v>
      </c>
      <c r="AG64" s="33">
        <v>3434104</v>
      </c>
      <c r="AH64" s="33">
        <v>0</v>
      </c>
      <c r="AI64" s="33">
        <v>3434104</v>
      </c>
    </row>
    <row r="65" spans="2:35" x14ac:dyDescent="0.3">
      <c r="B65" s="5" t="s">
        <v>264</v>
      </c>
      <c r="C65" s="5" t="s">
        <v>266</v>
      </c>
      <c r="D65" s="6" t="s">
        <v>265</v>
      </c>
      <c r="E65" s="7" t="s">
        <v>660</v>
      </c>
      <c r="F65" s="8">
        <v>44012</v>
      </c>
      <c r="G65" s="33">
        <v>26270073</v>
      </c>
      <c r="H65" s="33"/>
      <c r="I65" s="33"/>
      <c r="J65" s="33"/>
      <c r="K65" s="33"/>
      <c r="L65" s="33"/>
      <c r="M65" s="33"/>
      <c r="N65" s="33"/>
      <c r="O65" s="33"/>
      <c r="P65" s="33">
        <v>-5218</v>
      </c>
      <c r="Q65" s="33">
        <v>-917469</v>
      </c>
      <c r="R65" s="33">
        <v>0</v>
      </c>
      <c r="S65" s="33">
        <v>250067</v>
      </c>
      <c r="T65" s="33">
        <v>663289</v>
      </c>
      <c r="U65" s="33">
        <v>0</v>
      </c>
      <c r="V65" s="33">
        <v>-299709</v>
      </c>
      <c r="W65" s="33">
        <v>0</v>
      </c>
      <c r="X65" s="33">
        <v>272382</v>
      </c>
      <c r="Y65" s="33">
        <v>0</v>
      </c>
      <c r="Z65" s="33">
        <v>0</v>
      </c>
      <c r="AA65" s="33">
        <v>0</v>
      </c>
      <c r="AB65" s="33">
        <v>-1358018</v>
      </c>
      <c r="AC65" s="33">
        <v>-429316</v>
      </c>
      <c r="AD65" s="33">
        <v>-928702</v>
      </c>
      <c r="AE65" s="33">
        <v>0</v>
      </c>
      <c r="AF65" s="33">
        <v>0</v>
      </c>
      <c r="AG65" s="33">
        <v>-928702</v>
      </c>
      <c r="AH65" s="33">
        <v>-85539</v>
      </c>
      <c r="AI65" s="33">
        <v>-843163</v>
      </c>
    </row>
    <row r="66" spans="2:35" x14ac:dyDescent="0.3">
      <c r="B66" s="5" t="s">
        <v>267</v>
      </c>
      <c r="C66" s="5" t="s">
        <v>269</v>
      </c>
      <c r="D66" s="6" t="s">
        <v>268</v>
      </c>
      <c r="E66" s="7" t="s">
        <v>656</v>
      </c>
      <c r="F66" s="8">
        <v>43921</v>
      </c>
      <c r="G66" s="33">
        <v>10536155</v>
      </c>
      <c r="H66" s="33"/>
      <c r="I66" s="33"/>
      <c r="J66" s="33"/>
      <c r="K66" s="33"/>
      <c r="L66" s="33"/>
      <c r="M66" s="33"/>
      <c r="N66" s="33"/>
      <c r="O66" s="33"/>
      <c r="P66" s="33">
        <v>-10725</v>
      </c>
      <c r="Q66" s="33">
        <v>2181176</v>
      </c>
      <c r="R66" s="33"/>
      <c r="S66" s="33">
        <v>42332</v>
      </c>
      <c r="T66" s="33">
        <v>93756</v>
      </c>
      <c r="U66" s="33">
        <v>26886</v>
      </c>
      <c r="V66" s="33"/>
      <c r="W66" s="33">
        <v>391</v>
      </c>
      <c r="X66" s="33">
        <v>7769</v>
      </c>
      <c r="Y66" s="33"/>
      <c r="Z66" s="33"/>
      <c r="AA66" s="33"/>
      <c r="AB66" s="33">
        <v>2111026</v>
      </c>
      <c r="AC66" s="33">
        <v>510543</v>
      </c>
      <c r="AD66" s="33">
        <v>1600483</v>
      </c>
      <c r="AE66" s="33">
        <v>0</v>
      </c>
      <c r="AF66" s="33">
        <v>0</v>
      </c>
      <c r="AG66" s="33">
        <v>1600483</v>
      </c>
      <c r="AH66" s="33">
        <v>-13891</v>
      </c>
      <c r="AI66" s="33">
        <v>1614374</v>
      </c>
    </row>
    <row r="67" spans="2:35" x14ac:dyDescent="0.3">
      <c r="B67" s="5" t="s">
        <v>270</v>
      </c>
      <c r="C67" s="5" t="s">
        <v>272</v>
      </c>
      <c r="D67" s="6" t="s">
        <v>271</v>
      </c>
      <c r="E67" s="7" t="s">
        <v>656</v>
      </c>
      <c r="F67" s="8">
        <v>44012</v>
      </c>
      <c r="G67" s="33">
        <v>40274334</v>
      </c>
      <c r="H67" s="33"/>
      <c r="I67" s="33"/>
      <c r="J67" s="33"/>
      <c r="K67" s="33"/>
      <c r="L67" s="33"/>
      <c r="M67" s="33"/>
      <c r="N67" s="33"/>
      <c r="O67" s="33"/>
      <c r="P67" s="33">
        <v>-581</v>
      </c>
      <c r="Q67" s="33">
        <v>25768753</v>
      </c>
      <c r="R67" s="33">
        <v>0</v>
      </c>
      <c r="S67" s="33">
        <v>7543</v>
      </c>
      <c r="T67" s="33">
        <v>8203</v>
      </c>
      <c r="U67" s="33">
        <v>0</v>
      </c>
      <c r="V67" s="33">
        <v>0</v>
      </c>
      <c r="W67" s="33">
        <v>-88563</v>
      </c>
      <c r="X67" s="33">
        <v>14829</v>
      </c>
      <c r="Y67" s="33">
        <v>0</v>
      </c>
      <c r="Z67" s="33">
        <v>0</v>
      </c>
      <c r="AA67" s="33">
        <v>0</v>
      </c>
      <c r="AB67" s="33">
        <v>25694359</v>
      </c>
      <c r="AC67" s="33">
        <v>6918428</v>
      </c>
      <c r="AD67" s="33">
        <v>18775931</v>
      </c>
      <c r="AE67" s="33">
        <v>0</v>
      </c>
      <c r="AF67" s="33">
        <v>0</v>
      </c>
      <c r="AG67" s="33">
        <v>18775931</v>
      </c>
      <c r="AH67" s="33">
        <v>0</v>
      </c>
      <c r="AI67" s="33">
        <v>18775931</v>
      </c>
    </row>
    <row r="68" spans="2:35" x14ac:dyDescent="0.3">
      <c r="B68" s="5" t="s">
        <v>273</v>
      </c>
      <c r="C68" s="5" t="s">
        <v>275</v>
      </c>
      <c r="D68" s="6" t="s">
        <v>274</v>
      </c>
      <c r="E68" s="7" t="s">
        <v>667</v>
      </c>
      <c r="F68" s="8">
        <v>44012</v>
      </c>
      <c r="G68" s="33">
        <v>457638942</v>
      </c>
      <c r="H68" s="33">
        <v>3893964</v>
      </c>
      <c r="I68" s="33"/>
      <c r="J68" s="33"/>
      <c r="K68" s="33"/>
      <c r="L68" s="33">
        <v>63243043</v>
      </c>
      <c r="M68" s="33">
        <v>116506963</v>
      </c>
      <c r="N68" s="33">
        <v>-59748936</v>
      </c>
      <c r="O68" s="33">
        <v>227174530</v>
      </c>
      <c r="P68" s="33">
        <v>14560646</v>
      </c>
      <c r="Q68" s="33">
        <v>46034334</v>
      </c>
      <c r="R68" s="33">
        <v>0</v>
      </c>
      <c r="S68" s="33">
        <v>3554087</v>
      </c>
      <c r="T68" s="33">
        <v>26018812</v>
      </c>
      <c r="U68" s="33">
        <v>0</v>
      </c>
      <c r="V68" s="33">
        <v>0</v>
      </c>
      <c r="W68" s="33">
        <v>-24416</v>
      </c>
      <c r="X68" s="33">
        <v>-3890407</v>
      </c>
      <c r="Y68" s="33">
        <v>0</v>
      </c>
      <c r="Z68" s="33">
        <v>0</v>
      </c>
      <c r="AA68" s="33">
        <v>0</v>
      </c>
      <c r="AB68" s="33">
        <v>19654786</v>
      </c>
      <c r="AC68" s="33">
        <v>-2864235</v>
      </c>
      <c r="AD68" s="33">
        <v>22519021</v>
      </c>
      <c r="AE68" s="33">
        <v>0</v>
      </c>
      <c r="AF68" s="33">
        <v>0</v>
      </c>
      <c r="AG68" s="33">
        <v>22519021</v>
      </c>
      <c r="AH68" s="33"/>
      <c r="AI68" s="33"/>
    </row>
    <row r="69" spans="2:35" x14ac:dyDescent="0.3">
      <c r="B69" s="5" t="s">
        <v>276</v>
      </c>
      <c r="C69" s="5" t="s">
        <v>278</v>
      </c>
      <c r="D69" s="6" t="s">
        <v>277</v>
      </c>
      <c r="E69" s="7" t="s">
        <v>658</v>
      </c>
      <c r="F69" s="8">
        <v>43921</v>
      </c>
      <c r="G69" s="33">
        <v>66419316.600000001</v>
      </c>
      <c r="H69" s="33"/>
      <c r="I69" s="33"/>
      <c r="J69" s="33"/>
      <c r="K69" s="33"/>
      <c r="L69" s="33"/>
      <c r="M69" s="33"/>
      <c r="N69" s="33"/>
      <c r="O69" s="33"/>
      <c r="P69" s="33">
        <v>0</v>
      </c>
      <c r="Q69" s="33">
        <v>-9421011.5999999996</v>
      </c>
      <c r="R69" s="33">
        <v>0</v>
      </c>
      <c r="S69" s="33">
        <v>1387085.7</v>
      </c>
      <c r="T69" s="33">
        <v>2574444.6</v>
      </c>
      <c r="U69" s="33">
        <v>0</v>
      </c>
      <c r="V69" s="33">
        <v>1078186.2</v>
      </c>
      <c r="W69" s="33">
        <v>-3498604.2</v>
      </c>
      <c r="X69" s="33">
        <v>0</v>
      </c>
      <c r="Y69" s="33">
        <v>0</v>
      </c>
      <c r="Z69" s="33">
        <v>0</v>
      </c>
      <c r="AA69" s="33">
        <v>0</v>
      </c>
      <c r="AB69" s="33">
        <v>-13028788.5</v>
      </c>
      <c r="AC69" s="33">
        <v>-4949162.4000000004</v>
      </c>
      <c r="AD69" s="33">
        <v>-8079626.0999999996</v>
      </c>
      <c r="AE69" s="33">
        <v>0</v>
      </c>
      <c r="AF69" s="33">
        <v>0</v>
      </c>
      <c r="AG69" s="33">
        <v>-8079626.0999999996</v>
      </c>
      <c r="AH69" s="33">
        <v>-2885883</v>
      </c>
      <c r="AI69" s="33">
        <v>-5193743.0999999996</v>
      </c>
    </row>
    <row r="70" spans="2:35" x14ac:dyDescent="0.3">
      <c r="B70" s="5" t="s">
        <v>279</v>
      </c>
      <c r="C70" s="5" t="s">
        <v>281</v>
      </c>
      <c r="D70" s="6" t="s">
        <v>280</v>
      </c>
      <c r="E70" s="7" t="s">
        <v>658</v>
      </c>
      <c r="F70" s="8">
        <v>43921</v>
      </c>
      <c r="G70" s="33">
        <v>314668727.10000002</v>
      </c>
      <c r="H70" s="33"/>
      <c r="I70" s="33"/>
      <c r="J70" s="33"/>
      <c r="K70" s="33"/>
      <c r="L70" s="33"/>
      <c r="M70" s="33"/>
      <c r="N70" s="33"/>
      <c r="O70" s="33"/>
      <c r="P70" s="33">
        <v>0</v>
      </c>
      <c r="Q70" s="33">
        <v>-61627566</v>
      </c>
      <c r="R70" s="33">
        <v>0</v>
      </c>
      <c r="S70" s="33">
        <v>30466.799999999999</v>
      </c>
      <c r="T70" s="33">
        <v>624569.4</v>
      </c>
      <c r="U70" s="33">
        <v>0</v>
      </c>
      <c r="V70" s="33">
        <v>0</v>
      </c>
      <c r="W70" s="33">
        <v>3185473.2</v>
      </c>
      <c r="X70" s="33">
        <v>0</v>
      </c>
      <c r="Y70" s="33">
        <v>0</v>
      </c>
      <c r="Z70" s="33">
        <v>0</v>
      </c>
      <c r="AA70" s="33">
        <v>0</v>
      </c>
      <c r="AB70" s="33">
        <v>-59036195.399999999</v>
      </c>
      <c r="AC70" s="33">
        <v>-15505062.300000001</v>
      </c>
      <c r="AD70" s="33">
        <v>-43531133.100000001</v>
      </c>
      <c r="AE70" s="33">
        <v>0</v>
      </c>
      <c r="AF70" s="33">
        <v>0</v>
      </c>
      <c r="AG70" s="33">
        <v>-43531133.100000001</v>
      </c>
      <c r="AH70" s="33">
        <v>-136254.29999999999</v>
      </c>
      <c r="AI70" s="33">
        <v>-43394878.799999997</v>
      </c>
    </row>
    <row r="71" spans="2:35" x14ac:dyDescent="0.3">
      <c r="B71" s="5" t="s">
        <v>282</v>
      </c>
      <c r="C71" s="5" t="s">
        <v>284</v>
      </c>
      <c r="D71" s="6" t="s">
        <v>283</v>
      </c>
      <c r="E71" s="7" t="s">
        <v>664</v>
      </c>
      <c r="F71" s="8">
        <v>42735</v>
      </c>
      <c r="G71" s="33">
        <v>133025</v>
      </c>
      <c r="H71" s="33"/>
      <c r="I71" s="33"/>
      <c r="J71" s="33"/>
      <c r="K71" s="33"/>
      <c r="L71" s="33"/>
      <c r="M71" s="33"/>
      <c r="N71" s="33"/>
      <c r="O71" s="33"/>
      <c r="P71" s="33">
        <v>273064</v>
      </c>
      <c r="Q71" s="33">
        <v>341439</v>
      </c>
      <c r="R71" s="33">
        <v>0</v>
      </c>
      <c r="S71" s="33">
        <v>0</v>
      </c>
      <c r="T71" s="33">
        <v>59376</v>
      </c>
      <c r="U71" s="33"/>
      <c r="V71" s="33">
        <v>0</v>
      </c>
      <c r="W71" s="33">
        <v>-3759</v>
      </c>
      <c r="X71" s="33">
        <v>-14421</v>
      </c>
      <c r="Y71" s="33">
        <v>0</v>
      </c>
      <c r="Z71" s="33"/>
      <c r="AA71" s="33">
        <v>0</v>
      </c>
      <c r="AB71" s="33">
        <v>263883</v>
      </c>
      <c r="AC71" s="33">
        <v>2859</v>
      </c>
      <c r="AD71" s="33">
        <v>261024</v>
      </c>
      <c r="AE71" s="33">
        <v>0</v>
      </c>
      <c r="AF71" s="33">
        <v>0</v>
      </c>
      <c r="AG71" s="33">
        <v>261024</v>
      </c>
      <c r="AH71" s="33">
        <v>-51</v>
      </c>
      <c r="AI71" s="33">
        <v>261075</v>
      </c>
    </row>
    <row r="72" spans="2:35" x14ac:dyDescent="0.3">
      <c r="B72" s="5" t="s">
        <v>285</v>
      </c>
      <c r="C72" s="5" t="s">
        <v>287</v>
      </c>
      <c r="D72" s="6" t="s">
        <v>286</v>
      </c>
      <c r="E72" s="7" t="s">
        <v>661</v>
      </c>
      <c r="F72" s="8">
        <v>44012</v>
      </c>
      <c r="G72" s="33">
        <v>1012122311.64</v>
      </c>
      <c r="H72" s="33"/>
      <c r="I72" s="33"/>
      <c r="J72" s="33"/>
      <c r="K72" s="33"/>
      <c r="L72" s="33"/>
      <c r="M72" s="33"/>
      <c r="N72" s="33"/>
      <c r="O72" s="33"/>
      <c r="P72" s="33">
        <v>-6259032.1200000001</v>
      </c>
      <c r="Q72" s="33">
        <v>65362679.759999998</v>
      </c>
      <c r="R72" s="33">
        <v>0</v>
      </c>
      <c r="S72" s="33">
        <v>2486632.56</v>
      </c>
      <c r="T72" s="33">
        <v>43350348.719999999</v>
      </c>
      <c r="U72" s="33">
        <v>0</v>
      </c>
      <c r="V72" s="33">
        <v>282460.56</v>
      </c>
      <c r="W72" s="33">
        <v>-3175640.4</v>
      </c>
      <c r="X72" s="33">
        <v>6841913.1600000001</v>
      </c>
      <c r="Y72" s="33">
        <v>0</v>
      </c>
      <c r="Z72" s="33">
        <v>0</v>
      </c>
      <c r="AA72" s="33">
        <v>0</v>
      </c>
      <c r="AB72" s="33">
        <v>28447696.920000002</v>
      </c>
      <c r="AC72" s="33">
        <v>13379324.039999999</v>
      </c>
      <c r="AD72" s="33">
        <v>15068372.880000001</v>
      </c>
      <c r="AE72" s="33">
        <v>0</v>
      </c>
      <c r="AF72" s="33">
        <v>0</v>
      </c>
      <c r="AG72" s="33">
        <v>15068372.880000001</v>
      </c>
      <c r="AH72" s="33">
        <v>33470.76</v>
      </c>
      <c r="AI72" s="33">
        <v>15034902.119999999</v>
      </c>
    </row>
    <row r="73" spans="2:35" x14ac:dyDescent="0.3">
      <c r="B73" s="5" t="s">
        <v>288</v>
      </c>
      <c r="C73" s="5" t="s">
        <v>8</v>
      </c>
      <c r="D73" s="6" t="s">
        <v>40</v>
      </c>
      <c r="E73" s="7" t="s">
        <v>663</v>
      </c>
      <c r="F73" s="8">
        <v>43921</v>
      </c>
      <c r="G73" s="33">
        <v>4574105090.1040001</v>
      </c>
      <c r="H73" s="33"/>
      <c r="I73" s="33"/>
      <c r="J73" s="33"/>
      <c r="K73" s="33"/>
      <c r="L73" s="33"/>
      <c r="M73" s="33"/>
      <c r="N73" s="33"/>
      <c r="O73" s="33"/>
      <c r="P73" s="33">
        <v>-429074.1</v>
      </c>
      <c r="Q73" s="33">
        <v>156895557</v>
      </c>
      <c r="R73" s="33">
        <v>0</v>
      </c>
      <c r="S73" s="33">
        <v>9013095</v>
      </c>
      <c r="T73" s="33">
        <v>91500263.400000006</v>
      </c>
      <c r="U73" s="33">
        <v>0</v>
      </c>
      <c r="V73" s="33">
        <v>-3656016</v>
      </c>
      <c r="W73" s="33">
        <v>-26603440.5</v>
      </c>
      <c r="X73" s="33">
        <v>-3318342.3</v>
      </c>
      <c r="Y73" s="33">
        <v>0</v>
      </c>
      <c r="Z73" s="33">
        <v>0</v>
      </c>
      <c r="AA73" s="33">
        <v>0</v>
      </c>
      <c r="AB73" s="33">
        <v>40830589.799999997</v>
      </c>
      <c r="AC73" s="33">
        <v>30817168.199999999</v>
      </c>
      <c r="AD73" s="33">
        <v>10013421.6</v>
      </c>
      <c r="AE73" s="33">
        <v>0</v>
      </c>
      <c r="AF73" s="33">
        <v>0</v>
      </c>
      <c r="AG73" s="33">
        <v>10013421.6</v>
      </c>
      <c r="AH73" s="33">
        <v>4634338.8</v>
      </c>
      <c r="AI73" s="33">
        <v>5379082.7999999998</v>
      </c>
    </row>
    <row r="74" spans="2:35" x14ac:dyDescent="0.3">
      <c r="B74" s="5" t="s">
        <v>289</v>
      </c>
      <c r="C74" s="5" t="s">
        <v>6</v>
      </c>
      <c r="D74" s="6" t="s">
        <v>38</v>
      </c>
      <c r="E74" s="7" t="s">
        <v>663</v>
      </c>
      <c r="F74" s="8">
        <v>43921</v>
      </c>
      <c r="G74" s="33">
        <v>72929973</v>
      </c>
      <c r="H74" s="33"/>
      <c r="I74" s="33"/>
      <c r="J74" s="33"/>
      <c r="K74" s="33"/>
      <c r="L74" s="33"/>
      <c r="M74" s="33"/>
      <c r="N74" s="33"/>
      <c r="O74" s="33"/>
      <c r="P74" s="33">
        <v>-286457</v>
      </c>
      <c r="Q74" s="33">
        <v>17737352</v>
      </c>
      <c r="R74" s="33">
        <v>0</v>
      </c>
      <c r="S74" s="33">
        <v>81799</v>
      </c>
      <c r="T74" s="33">
        <v>2451390</v>
      </c>
      <c r="U74" s="33">
        <v>-18352176</v>
      </c>
      <c r="V74" s="33">
        <v>0</v>
      </c>
      <c r="W74" s="33">
        <v>-173795</v>
      </c>
      <c r="X74" s="33">
        <v>-923172</v>
      </c>
      <c r="Y74" s="33">
        <v>0</v>
      </c>
      <c r="Z74" s="33">
        <v>0</v>
      </c>
      <c r="AA74" s="33">
        <v>0</v>
      </c>
      <c r="AB74" s="33">
        <v>-4081382</v>
      </c>
      <c r="AC74" s="33">
        <v>-734649</v>
      </c>
      <c r="AD74" s="33">
        <v>-3346733</v>
      </c>
      <c r="AE74" s="33">
        <v>0</v>
      </c>
      <c r="AF74" s="33">
        <v>0</v>
      </c>
      <c r="AG74" s="33">
        <v>-3346733</v>
      </c>
      <c r="AH74" s="33">
        <v>246</v>
      </c>
      <c r="AI74" s="33">
        <v>-3346979</v>
      </c>
    </row>
    <row r="75" spans="2:35" x14ac:dyDescent="0.3">
      <c r="B75" s="5" t="s">
        <v>290</v>
      </c>
      <c r="C75" s="5" t="s">
        <v>292</v>
      </c>
      <c r="D75" s="6" t="s">
        <v>291</v>
      </c>
      <c r="E75" s="7" t="s">
        <v>661</v>
      </c>
      <c r="F75" s="8">
        <v>43921</v>
      </c>
      <c r="G75" s="33">
        <v>78532408.5</v>
      </c>
      <c r="H75" s="33">
        <v>0</v>
      </c>
      <c r="I75" s="33">
        <v>0</v>
      </c>
      <c r="J75" s="33">
        <v>0</v>
      </c>
      <c r="K75" s="33">
        <v>63368405.100000001</v>
      </c>
      <c r="L75" s="33">
        <v>5845394.0999999996</v>
      </c>
      <c r="M75" s="33">
        <v>1407396.9</v>
      </c>
      <c r="N75" s="33">
        <v>0</v>
      </c>
      <c r="O75" s="33">
        <v>10520355.300000001</v>
      </c>
      <c r="P75" s="33">
        <v>1332076.2</v>
      </c>
      <c r="Q75" s="33">
        <v>-1277066.7</v>
      </c>
      <c r="R75" s="33">
        <v>0</v>
      </c>
      <c r="S75" s="33">
        <v>77859.600000000006</v>
      </c>
      <c r="T75" s="33">
        <v>1107806.7</v>
      </c>
      <c r="U75" s="33">
        <v>0</v>
      </c>
      <c r="V75" s="33">
        <v>-3385.2</v>
      </c>
      <c r="W75" s="33">
        <v>492546.6</v>
      </c>
      <c r="X75" s="33">
        <v>0</v>
      </c>
      <c r="Y75" s="33">
        <v>0</v>
      </c>
      <c r="Z75" s="33">
        <v>0</v>
      </c>
      <c r="AA75" s="33">
        <v>0</v>
      </c>
      <c r="AB75" s="33">
        <v>-1817852.4</v>
      </c>
      <c r="AC75" s="33">
        <v>-572098.80000000005</v>
      </c>
      <c r="AD75" s="33">
        <v>-1245753.6000000001</v>
      </c>
      <c r="AE75" s="33">
        <v>0</v>
      </c>
      <c r="AF75" s="33">
        <v>0</v>
      </c>
      <c r="AG75" s="33">
        <v>-1245753.6000000001</v>
      </c>
      <c r="AH75" s="33">
        <v>0</v>
      </c>
      <c r="AI75" s="33">
        <v>-1245753.6000000001</v>
      </c>
    </row>
    <row r="76" spans="2:35" x14ac:dyDescent="0.3">
      <c r="B76" s="5" t="s">
        <v>293</v>
      </c>
      <c r="C76" s="5" t="s">
        <v>295</v>
      </c>
      <c r="D76" s="6" t="s">
        <v>294</v>
      </c>
      <c r="E76" s="7" t="s">
        <v>663</v>
      </c>
      <c r="F76" s="8">
        <v>43921</v>
      </c>
      <c r="G76" s="33">
        <v>75695865</v>
      </c>
      <c r="H76" s="33"/>
      <c r="I76" s="33"/>
      <c r="J76" s="33"/>
      <c r="K76" s="33"/>
      <c r="L76" s="33"/>
      <c r="M76" s="33"/>
      <c r="N76" s="33"/>
      <c r="O76" s="33"/>
      <c r="P76" s="33">
        <v>-447397</v>
      </c>
      <c r="Q76" s="33">
        <v>-9553078</v>
      </c>
      <c r="R76" s="33">
        <v>0</v>
      </c>
      <c r="S76" s="33">
        <v>112949</v>
      </c>
      <c r="T76" s="33">
        <v>3921836</v>
      </c>
      <c r="U76" s="33">
        <v>0</v>
      </c>
      <c r="V76" s="33">
        <v>0</v>
      </c>
      <c r="W76" s="33">
        <v>0</v>
      </c>
      <c r="X76" s="33">
        <v>137933</v>
      </c>
      <c r="Y76" s="33">
        <v>-117376</v>
      </c>
      <c r="Z76" s="33">
        <v>0</v>
      </c>
      <c r="AA76" s="33">
        <v>0</v>
      </c>
      <c r="AB76" s="33">
        <v>-13341408</v>
      </c>
      <c r="AC76" s="33">
        <v>-3870505</v>
      </c>
      <c r="AD76" s="33">
        <v>-9470903</v>
      </c>
      <c r="AE76" s="33">
        <v>0</v>
      </c>
      <c r="AF76" s="33">
        <v>0</v>
      </c>
      <c r="AG76" s="33">
        <v>-9470903</v>
      </c>
      <c r="AH76" s="33">
        <v>0</v>
      </c>
      <c r="AI76" s="33">
        <v>-9470903</v>
      </c>
    </row>
    <row r="77" spans="2:35" x14ac:dyDescent="0.3">
      <c r="B77" s="5" t="s">
        <v>296</v>
      </c>
      <c r="C77" s="5" t="s">
        <v>298</v>
      </c>
      <c r="D77" s="6" t="s">
        <v>297</v>
      </c>
      <c r="E77" s="7" t="s">
        <v>656</v>
      </c>
      <c r="F77" s="8">
        <v>43921</v>
      </c>
      <c r="G77" s="33">
        <v>113262867</v>
      </c>
      <c r="H77" s="33"/>
      <c r="I77" s="33"/>
      <c r="J77" s="33"/>
      <c r="K77" s="33"/>
      <c r="L77" s="33"/>
      <c r="M77" s="33"/>
      <c r="N77" s="33"/>
      <c r="O77" s="33"/>
      <c r="P77" s="33">
        <v>146866</v>
      </c>
      <c r="Q77" s="33">
        <v>11069986</v>
      </c>
      <c r="R77" s="33">
        <v>0</v>
      </c>
      <c r="S77" s="33">
        <v>376301</v>
      </c>
      <c r="T77" s="33">
        <v>2579735</v>
      </c>
      <c r="U77" s="33">
        <v>0</v>
      </c>
      <c r="V77" s="33">
        <v>0</v>
      </c>
      <c r="W77" s="33">
        <v>-89113</v>
      </c>
      <c r="X77" s="33">
        <v>-1605380</v>
      </c>
      <c r="Y77" s="33">
        <v>0</v>
      </c>
      <c r="Z77" s="33">
        <v>0</v>
      </c>
      <c r="AA77" s="33">
        <v>0</v>
      </c>
      <c r="AB77" s="33">
        <v>7172059</v>
      </c>
      <c r="AC77" s="33">
        <v>2075081</v>
      </c>
      <c r="AD77" s="33">
        <v>5096978</v>
      </c>
      <c r="AE77" s="33">
        <v>0</v>
      </c>
      <c r="AF77" s="33">
        <v>0</v>
      </c>
      <c r="AG77" s="33">
        <v>5096978</v>
      </c>
      <c r="AH77" s="33">
        <v>229415</v>
      </c>
      <c r="AI77" s="33">
        <v>4867563</v>
      </c>
    </row>
    <row r="78" spans="2:35" x14ac:dyDescent="0.3">
      <c r="B78" s="5" t="s">
        <v>299</v>
      </c>
      <c r="C78" s="5" t="s">
        <v>21</v>
      </c>
      <c r="D78" s="6" t="s">
        <v>53</v>
      </c>
      <c r="E78" s="7" t="s">
        <v>663</v>
      </c>
      <c r="F78" s="8">
        <v>43921</v>
      </c>
      <c r="G78" s="33">
        <v>37770935</v>
      </c>
      <c r="H78" s="33"/>
      <c r="I78" s="33"/>
      <c r="J78" s="33"/>
      <c r="K78" s="33"/>
      <c r="L78" s="33"/>
      <c r="M78" s="33"/>
      <c r="N78" s="33"/>
      <c r="O78" s="33"/>
      <c r="P78" s="33">
        <v>-84854</v>
      </c>
      <c r="Q78" s="33">
        <v>208115</v>
      </c>
      <c r="R78" s="33">
        <v>0</v>
      </c>
      <c r="S78" s="33">
        <v>2253669</v>
      </c>
      <c r="T78" s="33">
        <v>1230487</v>
      </c>
      <c r="U78" s="33">
        <v>0</v>
      </c>
      <c r="V78" s="33">
        <v>0</v>
      </c>
      <c r="W78" s="33">
        <v>-2646946</v>
      </c>
      <c r="X78" s="33">
        <v>12304</v>
      </c>
      <c r="Y78" s="33">
        <v>0</v>
      </c>
      <c r="Z78" s="33">
        <v>0</v>
      </c>
      <c r="AA78" s="33">
        <v>0</v>
      </c>
      <c r="AB78" s="33">
        <v>-1403345</v>
      </c>
      <c r="AC78" s="33">
        <v>-834771</v>
      </c>
      <c r="AD78" s="33">
        <v>-568574</v>
      </c>
      <c r="AE78" s="33">
        <v>0</v>
      </c>
      <c r="AF78" s="33">
        <v>0</v>
      </c>
      <c r="AG78" s="33">
        <v>-568574</v>
      </c>
      <c r="AH78" s="33">
        <v>0</v>
      </c>
      <c r="AI78" s="33">
        <v>-568574</v>
      </c>
    </row>
    <row r="79" spans="2:35" x14ac:dyDescent="0.3">
      <c r="B79" s="5" t="s">
        <v>300</v>
      </c>
      <c r="C79" s="5" t="s">
        <v>22</v>
      </c>
      <c r="D79" s="6" t="s">
        <v>54</v>
      </c>
      <c r="E79" s="7" t="s">
        <v>661</v>
      </c>
      <c r="F79" s="8">
        <v>43921</v>
      </c>
      <c r="G79" s="33">
        <v>150351965.40000001</v>
      </c>
      <c r="H79" s="33"/>
      <c r="I79" s="33"/>
      <c r="J79" s="33"/>
      <c r="K79" s="33"/>
      <c r="L79" s="33"/>
      <c r="M79" s="33"/>
      <c r="N79" s="33"/>
      <c r="O79" s="33"/>
      <c r="P79" s="33">
        <v>-28774.2</v>
      </c>
      <c r="Q79" s="33">
        <v>24405599.399999999</v>
      </c>
      <c r="R79" s="33">
        <v>0</v>
      </c>
      <c r="S79" s="33">
        <v>509472.6</v>
      </c>
      <c r="T79" s="33">
        <v>3041602.2</v>
      </c>
      <c r="U79" s="33">
        <v>15233.4</v>
      </c>
      <c r="V79" s="33">
        <v>0</v>
      </c>
      <c r="W79" s="33">
        <v>-587332.19999999995</v>
      </c>
      <c r="X79" s="33">
        <v>0</v>
      </c>
      <c r="Y79" s="33">
        <v>0</v>
      </c>
      <c r="Z79" s="33">
        <v>0</v>
      </c>
      <c r="AA79" s="33">
        <v>0</v>
      </c>
      <c r="AB79" s="33">
        <v>21301371</v>
      </c>
      <c r="AC79" s="33">
        <v>6353174.0999999996</v>
      </c>
      <c r="AD79" s="33">
        <v>14948196.9</v>
      </c>
      <c r="AE79" s="33">
        <v>0</v>
      </c>
      <c r="AF79" s="33">
        <v>0</v>
      </c>
      <c r="AG79" s="33">
        <v>14948196.9</v>
      </c>
      <c r="AH79" s="33">
        <v>-26235.3</v>
      </c>
      <c r="AI79" s="33">
        <v>14974432.199999999</v>
      </c>
    </row>
    <row r="80" spans="2:35" x14ac:dyDescent="0.3">
      <c r="B80" s="5" t="s">
        <v>301</v>
      </c>
      <c r="C80" s="5" t="s">
        <v>10</v>
      </c>
      <c r="D80" s="6" t="s">
        <v>42</v>
      </c>
      <c r="E80" s="7" t="s">
        <v>656</v>
      </c>
      <c r="F80" s="8">
        <v>44012</v>
      </c>
      <c r="G80" s="33">
        <v>1755569782.0799999</v>
      </c>
      <c r="H80" s="33">
        <v>176460000.41999999</v>
      </c>
      <c r="I80" s="33">
        <v>0</v>
      </c>
      <c r="J80" s="33">
        <v>27338096.460000001</v>
      </c>
      <c r="K80" s="33">
        <v>1167976762.6199999</v>
      </c>
      <c r="L80" s="33">
        <v>116963776.56</v>
      </c>
      <c r="M80" s="33">
        <v>159735443.88</v>
      </c>
      <c r="N80" s="33">
        <v>0</v>
      </c>
      <c r="O80" s="33">
        <v>191306668.13999999</v>
      </c>
      <c r="P80" s="33">
        <v>154347.9</v>
      </c>
      <c r="Q80" s="33">
        <v>207297258.90000001</v>
      </c>
      <c r="R80" s="33"/>
      <c r="S80" s="33">
        <v>22934832</v>
      </c>
      <c r="T80" s="33">
        <v>111968595.06</v>
      </c>
      <c r="U80" s="33">
        <v>-184041627.36000001</v>
      </c>
      <c r="V80" s="33">
        <v>1844584.32</v>
      </c>
      <c r="W80" s="33">
        <v>28813416.239999998</v>
      </c>
      <c r="X80" s="33">
        <v>13431243</v>
      </c>
      <c r="Y80" s="33"/>
      <c r="Z80" s="33"/>
      <c r="AA80" s="33"/>
      <c r="AB80" s="33">
        <v>230780647.19999999</v>
      </c>
      <c r="AC80" s="33">
        <v>104158244.7</v>
      </c>
      <c r="AD80" s="33">
        <v>126622402.5</v>
      </c>
      <c r="AE80" s="33">
        <v>0</v>
      </c>
      <c r="AF80" s="33">
        <v>0</v>
      </c>
      <c r="AG80" s="33">
        <v>126622402.5</v>
      </c>
      <c r="AH80" s="33">
        <v>59862865.439999998</v>
      </c>
      <c r="AI80" s="33">
        <v>66759537.060000002</v>
      </c>
    </row>
    <row r="81" spans="2:35" x14ac:dyDescent="0.3">
      <c r="B81" s="5" t="s">
        <v>302</v>
      </c>
      <c r="C81" s="5" t="s">
        <v>23</v>
      </c>
      <c r="D81" s="6" t="s">
        <v>55</v>
      </c>
      <c r="E81" s="7" t="s">
        <v>656</v>
      </c>
      <c r="F81" s="8">
        <v>44012</v>
      </c>
      <c r="G81" s="33">
        <v>620715543</v>
      </c>
      <c r="H81" s="33">
        <v>16857149</v>
      </c>
      <c r="I81" s="33">
        <v>0</v>
      </c>
      <c r="J81" s="33">
        <v>7421737</v>
      </c>
      <c r="K81" s="33">
        <v>373511287</v>
      </c>
      <c r="L81" s="33">
        <v>33854878</v>
      </c>
      <c r="M81" s="33">
        <v>61926416</v>
      </c>
      <c r="N81" s="33">
        <v>-695826270</v>
      </c>
      <c r="O81" s="33">
        <v>35333486</v>
      </c>
      <c r="P81" s="33">
        <v>94491</v>
      </c>
      <c r="Q81" s="33">
        <v>-567395350</v>
      </c>
      <c r="R81" s="33"/>
      <c r="S81" s="33">
        <v>7066576</v>
      </c>
      <c r="T81" s="33">
        <v>34745499</v>
      </c>
      <c r="U81" s="33">
        <v>-17092952</v>
      </c>
      <c r="V81" s="33">
        <v>704223</v>
      </c>
      <c r="W81" s="33">
        <v>-5552265</v>
      </c>
      <c r="X81" s="33">
        <v>-1198905</v>
      </c>
      <c r="Y81" s="33"/>
      <c r="Z81" s="33"/>
      <c r="AA81" s="33"/>
      <c r="AB81" s="33">
        <v>-595871219</v>
      </c>
      <c r="AC81" s="33">
        <v>-169689286</v>
      </c>
      <c r="AD81" s="33">
        <v>-426181933</v>
      </c>
      <c r="AE81" s="33">
        <v>0</v>
      </c>
      <c r="AF81" s="33">
        <v>0</v>
      </c>
      <c r="AG81" s="33">
        <v>-426181933</v>
      </c>
      <c r="AH81" s="33">
        <v>-27247847</v>
      </c>
      <c r="AI81" s="33">
        <v>-398934086</v>
      </c>
    </row>
    <row r="82" spans="2:35" x14ac:dyDescent="0.3">
      <c r="B82" s="5" t="s">
        <v>303</v>
      </c>
      <c r="C82" s="5" t="s">
        <v>24</v>
      </c>
      <c r="D82" s="6" t="s">
        <v>56</v>
      </c>
      <c r="E82" s="7" t="s">
        <v>656</v>
      </c>
      <c r="F82" s="8">
        <v>44012</v>
      </c>
      <c r="G82" s="33">
        <v>323543032</v>
      </c>
      <c r="H82" s="33">
        <v>617628</v>
      </c>
      <c r="I82" s="33"/>
      <c r="J82" s="33">
        <v>3405425</v>
      </c>
      <c r="K82" s="33">
        <v>263558595</v>
      </c>
      <c r="L82" s="33">
        <v>9698555</v>
      </c>
      <c r="M82" s="33">
        <v>11187251</v>
      </c>
      <c r="N82" s="33">
        <v>6647370</v>
      </c>
      <c r="O82" s="33">
        <v>18517041</v>
      </c>
      <c r="P82" s="33"/>
      <c r="Q82" s="33">
        <v>17957273</v>
      </c>
      <c r="R82" s="33">
        <v>0</v>
      </c>
      <c r="S82" s="33">
        <v>4886736</v>
      </c>
      <c r="T82" s="33">
        <v>3114402</v>
      </c>
      <c r="U82" s="33">
        <v>0</v>
      </c>
      <c r="V82" s="33">
        <v>0</v>
      </c>
      <c r="W82" s="33">
        <v>71639</v>
      </c>
      <c r="X82" s="33">
        <v>113126</v>
      </c>
      <c r="Y82" s="33">
        <v>0</v>
      </c>
      <c r="Z82" s="33">
        <v>0</v>
      </c>
      <c r="AA82" s="33">
        <v>0</v>
      </c>
      <c r="AB82" s="33">
        <v>19914372</v>
      </c>
      <c r="AC82" s="33">
        <v>4012437</v>
      </c>
      <c r="AD82" s="33">
        <v>15901935</v>
      </c>
      <c r="AE82" s="33">
        <v>0</v>
      </c>
      <c r="AF82" s="33">
        <v>0</v>
      </c>
      <c r="AG82" s="33">
        <v>15901935</v>
      </c>
      <c r="AH82" s="33">
        <v>1</v>
      </c>
      <c r="AI82" s="33">
        <v>15901934</v>
      </c>
    </row>
    <row r="83" spans="2:35" x14ac:dyDescent="0.3">
      <c r="B83" s="5" t="s">
        <v>304</v>
      </c>
      <c r="C83" s="5" t="s">
        <v>306</v>
      </c>
      <c r="D83" s="6" t="s">
        <v>305</v>
      </c>
      <c r="E83" s="7" t="s">
        <v>656</v>
      </c>
      <c r="F83" s="8">
        <v>44012</v>
      </c>
      <c r="G83" s="33">
        <v>361910726</v>
      </c>
      <c r="H83" s="33">
        <v>15752459</v>
      </c>
      <c r="I83" s="33"/>
      <c r="J83" s="33">
        <v>1484273</v>
      </c>
      <c r="K83" s="33">
        <v>239390956</v>
      </c>
      <c r="L83" s="33">
        <v>11587912</v>
      </c>
      <c r="M83" s="33">
        <v>25256884</v>
      </c>
      <c r="N83" s="33">
        <v>695851381</v>
      </c>
      <c r="O83" s="33">
        <v>18022305</v>
      </c>
      <c r="P83" s="33"/>
      <c r="Q83" s="33">
        <v>-610867489</v>
      </c>
      <c r="R83" s="33">
        <v>0</v>
      </c>
      <c r="S83" s="33">
        <v>1606881</v>
      </c>
      <c r="T83" s="33">
        <v>12062021</v>
      </c>
      <c r="U83" s="33">
        <v>0</v>
      </c>
      <c r="V83" s="33">
        <v>-405214</v>
      </c>
      <c r="W83" s="33">
        <v>-8345772</v>
      </c>
      <c r="X83" s="33">
        <v>-1310174</v>
      </c>
      <c r="Y83" s="33">
        <v>0</v>
      </c>
      <c r="Z83" s="33">
        <v>0</v>
      </c>
      <c r="AA83" s="33">
        <v>0</v>
      </c>
      <c r="AB83" s="33">
        <v>-631383789</v>
      </c>
      <c r="AC83" s="33">
        <v>-174506792</v>
      </c>
      <c r="AD83" s="33">
        <v>-456876997</v>
      </c>
      <c r="AE83" s="33">
        <v>0</v>
      </c>
      <c r="AF83" s="33">
        <v>0</v>
      </c>
      <c r="AG83" s="33">
        <v>-456876997</v>
      </c>
      <c r="AH83" s="33">
        <v>1380425</v>
      </c>
      <c r="AI83" s="33">
        <v>-458257422</v>
      </c>
    </row>
    <row r="84" spans="2:35" x14ac:dyDescent="0.3">
      <c r="B84" s="5" t="s">
        <v>307</v>
      </c>
      <c r="C84" s="5" t="s">
        <v>309</v>
      </c>
      <c r="D84" s="6" t="s">
        <v>308</v>
      </c>
      <c r="E84" s="7" t="s">
        <v>656</v>
      </c>
      <c r="F84" s="8">
        <v>43921</v>
      </c>
      <c r="G84" s="33">
        <v>1993530</v>
      </c>
      <c r="H84" s="33"/>
      <c r="I84" s="33"/>
      <c r="J84" s="33"/>
      <c r="K84" s="33"/>
      <c r="L84" s="33"/>
      <c r="M84" s="33"/>
      <c r="N84" s="33"/>
      <c r="O84" s="33"/>
      <c r="P84" s="33">
        <v>-157</v>
      </c>
      <c r="Q84" s="33">
        <v>168157</v>
      </c>
      <c r="R84" s="33">
        <v>0</v>
      </c>
      <c r="S84" s="33">
        <v>0</v>
      </c>
      <c r="T84" s="33">
        <v>965</v>
      </c>
      <c r="U84" s="33">
        <v>0</v>
      </c>
      <c r="V84" s="33">
        <v>0</v>
      </c>
      <c r="W84" s="33">
        <v>-35</v>
      </c>
      <c r="X84" s="33">
        <v>305</v>
      </c>
      <c r="Y84" s="33">
        <v>0</v>
      </c>
      <c r="Z84" s="33">
        <v>0</v>
      </c>
      <c r="AA84" s="33">
        <v>0</v>
      </c>
      <c r="AB84" s="33">
        <v>167462</v>
      </c>
      <c r="AC84" s="33">
        <v>33054</v>
      </c>
      <c r="AD84" s="33">
        <v>134408</v>
      </c>
      <c r="AE84" s="33">
        <v>0</v>
      </c>
      <c r="AF84" s="33">
        <v>0</v>
      </c>
      <c r="AG84" s="33">
        <v>134408</v>
      </c>
      <c r="AH84" s="33"/>
      <c r="AI84" s="33"/>
    </row>
    <row r="85" spans="2:35" x14ac:dyDescent="0.3">
      <c r="B85" s="5" t="s">
        <v>310</v>
      </c>
      <c r="C85" s="5" t="s">
        <v>312</v>
      </c>
      <c r="D85" s="6" t="s">
        <v>311</v>
      </c>
      <c r="E85" s="7" t="s">
        <v>656</v>
      </c>
      <c r="F85" s="8">
        <v>43921</v>
      </c>
      <c r="G85" s="33">
        <v>5743838.0999999996</v>
      </c>
      <c r="H85" s="33"/>
      <c r="I85" s="33"/>
      <c r="J85" s="33"/>
      <c r="K85" s="33"/>
      <c r="L85" s="33"/>
      <c r="M85" s="33"/>
      <c r="N85" s="33"/>
      <c r="O85" s="33"/>
      <c r="P85" s="33">
        <v>21157.5</v>
      </c>
      <c r="Q85" s="33">
        <v>1269450</v>
      </c>
      <c r="R85" s="33">
        <v>0</v>
      </c>
      <c r="S85" s="33">
        <v>11001.9</v>
      </c>
      <c r="T85" s="33">
        <v>331749.59999999998</v>
      </c>
      <c r="U85" s="33">
        <v>0</v>
      </c>
      <c r="V85" s="33">
        <v>-55855.8</v>
      </c>
      <c r="W85" s="33">
        <v>-534861.6</v>
      </c>
      <c r="X85" s="33">
        <v>35544.6</v>
      </c>
      <c r="Y85" s="33">
        <v>0</v>
      </c>
      <c r="Z85" s="33">
        <v>0</v>
      </c>
      <c r="AA85" s="33">
        <v>0</v>
      </c>
      <c r="AB85" s="33">
        <v>393529.5</v>
      </c>
      <c r="AC85" s="33">
        <v>116789.4</v>
      </c>
      <c r="AD85" s="33">
        <v>276740.09999999998</v>
      </c>
      <c r="AE85" s="33">
        <v>0</v>
      </c>
      <c r="AF85" s="33">
        <v>0</v>
      </c>
      <c r="AG85" s="33">
        <v>276740.09999999998</v>
      </c>
      <c r="AH85" s="33">
        <v>0</v>
      </c>
      <c r="AI85" s="33">
        <v>276740.09999999998</v>
      </c>
    </row>
    <row r="86" spans="2:35" x14ac:dyDescent="0.3">
      <c r="B86" s="5" t="s">
        <v>313</v>
      </c>
      <c r="C86" s="5" t="s">
        <v>315</v>
      </c>
      <c r="D86" s="6" t="s">
        <v>314</v>
      </c>
      <c r="E86" s="7" t="s">
        <v>656</v>
      </c>
      <c r="F86" s="8">
        <v>44012</v>
      </c>
      <c r="G86" s="33">
        <v>252854337.18000001</v>
      </c>
      <c r="H86" s="33"/>
      <c r="I86" s="33"/>
      <c r="J86" s="33"/>
      <c r="K86" s="33"/>
      <c r="L86" s="33"/>
      <c r="M86" s="33"/>
      <c r="N86" s="33"/>
      <c r="O86" s="33"/>
      <c r="P86" s="33">
        <v>0</v>
      </c>
      <c r="Q86" s="33">
        <v>46502725.439999998</v>
      </c>
      <c r="R86" s="33">
        <v>0</v>
      </c>
      <c r="S86" s="33">
        <v>756779.46</v>
      </c>
      <c r="T86" s="33">
        <v>7832922.1200000001</v>
      </c>
      <c r="U86" s="33">
        <v>0</v>
      </c>
      <c r="V86" s="33">
        <v>665738.4</v>
      </c>
      <c r="W86" s="33">
        <v>-720799.92</v>
      </c>
      <c r="X86" s="33">
        <v>0</v>
      </c>
      <c r="Y86" s="33">
        <v>0</v>
      </c>
      <c r="Z86" s="33">
        <v>0</v>
      </c>
      <c r="AA86" s="33">
        <v>0</v>
      </c>
      <c r="AB86" s="33">
        <v>39371521.259999998</v>
      </c>
      <c r="AC86" s="33">
        <v>7010447.7599999998</v>
      </c>
      <c r="AD86" s="33">
        <v>32361073.5</v>
      </c>
      <c r="AE86" s="33">
        <v>0</v>
      </c>
      <c r="AF86" s="33">
        <v>0</v>
      </c>
      <c r="AG86" s="33">
        <v>32361073.5</v>
      </c>
      <c r="AH86" s="33">
        <v>0</v>
      </c>
      <c r="AI86" s="33">
        <v>32361073.5</v>
      </c>
    </row>
    <row r="87" spans="2:35" x14ac:dyDescent="0.3">
      <c r="B87" s="5" t="s">
        <v>316</v>
      </c>
      <c r="C87" s="5" t="s">
        <v>317</v>
      </c>
      <c r="D87" s="6" t="s">
        <v>57</v>
      </c>
      <c r="E87" s="7" t="s">
        <v>659</v>
      </c>
      <c r="F87" s="8">
        <v>43921</v>
      </c>
      <c r="G87" s="33">
        <v>82972671</v>
      </c>
      <c r="H87" s="33"/>
      <c r="I87" s="33"/>
      <c r="J87" s="33"/>
      <c r="K87" s="33"/>
      <c r="L87" s="33"/>
      <c r="M87" s="33"/>
      <c r="N87" s="33"/>
      <c r="O87" s="33"/>
      <c r="P87" s="33">
        <v>-8588965</v>
      </c>
      <c r="Q87" s="33">
        <v>2433746</v>
      </c>
      <c r="R87" s="33">
        <v>0</v>
      </c>
      <c r="S87" s="33">
        <v>207009</v>
      </c>
      <c r="T87" s="33">
        <v>7807835</v>
      </c>
      <c r="U87" s="33">
        <v>0</v>
      </c>
      <c r="V87" s="33">
        <v>16933</v>
      </c>
      <c r="W87" s="33">
        <v>-3418974</v>
      </c>
      <c r="X87" s="33">
        <v>-1554718</v>
      </c>
      <c r="Y87" s="33">
        <v>0</v>
      </c>
      <c r="Z87" s="33">
        <v>0</v>
      </c>
      <c r="AA87" s="33">
        <v>0</v>
      </c>
      <c r="AB87" s="33">
        <v>-10123839</v>
      </c>
      <c r="AC87" s="33">
        <v>2489086</v>
      </c>
      <c r="AD87" s="33">
        <v>-12612925</v>
      </c>
      <c r="AE87" s="33">
        <v>-3887</v>
      </c>
      <c r="AF87" s="33">
        <v>0</v>
      </c>
      <c r="AG87" s="33">
        <v>-12616812</v>
      </c>
      <c r="AH87" s="33">
        <v>-1760194</v>
      </c>
      <c r="AI87" s="33">
        <v>-10856618</v>
      </c>
    </row>
    <row r="88" spans="2:35" x14ac:dyDescent="0.3">
      <c r="B88" s="5" t="s">
        <v>318</v>
      </c>
      <c r="C88" s="5" t="s">
        <v>320</v>
      </c>
      <c r="D88" s="6" t="s">
        <v>319</v>
      </c>
      <c r="E88" s="7" t="s">
        <v>661</v>
      </c>
      <c r="F88" s="8">
        <v>43921</v>
      </c>
      <c r="G88" s="33">
        <v>10637747</v>
      </c>
      <c r="H88" s="33"/>
      <c r="I88" s="33"/>
      <c r="J88" s="33"/>
      <c r="K88" s="33"/>
      <c r="L88" s="33"/>
      <c r="M88" s="33"/>
      <c r="N88" s="33"/>
      <c r="O88" s="33"/>
      <c r="P88" s="33">
        <v>-34600</v>
      </c>
      <c r="Q88" s="33">
        <v>-1001526</v>
      </c>
      <c r="R88" s="33">
        <v>0</v>
      </c>
      <c r="S88" s="33">
        <v>2353</v>
      </c>
      <c r="T88" s="33">
        <v>218173</v>
      </c>
      <c r="U88" s="33">
        <v>0</v>
      </c>
      <c r="V88" s="33">
        <v>0</v>
      </c>
      <c r="W88" s="33">
        <v>-185181</v>
      </c>
      <c r="X88" s="33">
        <v>-441</v>
      </c>
      <c r="Y88" s="33">
        <v>0</v>
      </c>
      <c r="Z88" s="33">
        <v>0</v>
      </c>
      <c r="AA88" s="33">
        <v>0</v>
      </c>
      <c r="AB88" s="33">
        <v>-1402968</v>
      </c>
      <c r="AC88" s="33">
        <v>0</v>
      </c>
      <c r="AD88" s="33">
        <v>-1402968</v>
      </c>
      <c r="AE88" s="33">
        <v>0</v>
      </c>
      <c r="AF88" s="33">
        <v>0</v>
      </c>
      <c r="AG88" s="33">
        <v>-1402968</v>
      </c>
      <c r="AH88" s="33">
        <v>-74</v>
      </c>
      <c r="AI88" s="33">
        <v>-1402894</v>
      </c>
    </row>
    <row r="89" spans="2:35" x14ac:dyDescent="0.3">
      <c r="B89" s="5" t="s">
        <v>321</v>
      </c>
      <c r="C89" s="5" t="s">
        <v>323</v>
      </c>
      <c r="D89" s="6" t="s">
        <v>322</v>
      </c>
      <c r="E89" s="7" t="s">
        <v>656</v>
      </c>
      <c r="F89" s="8">
        <v>43921</v>
      </c>
      <c r="G89" s="33">
        <v>49281430</v>
      </c>
      <c r="H89" s="33">
        <v>208247</v>
      </c>
      <c r="I89" s="33">
        <v>0</v>
      </c>
      <c r="J89" s="33">
        <v>0</v>
      </c>
      <c r="K89" s="33">
        <v>6430694</v>
      </c>
      <c r="L89" s="33">
        <v>5617682</v>
      </c>
      <c r="M89" s="33">
        <v>6914529</v>
      </c>
      <c r="N89" s="33">
        <v>0</v>
      </c>
      <c r="O89" s="33">
        <v>10258013</v>
      </c>
      <c r="P89" s="33">
        <v>-36351</v>
      </c>
      <c r="Q89" s="33">
        <v>20232408</v>
      </c>
      <c r="R89" s="33">
        <v>0</v>
      </c>
      <c r="S89" s="33">
        <v>188763</v>
      </c>
      <c r="T89" s="33">
        <v>2961919</v>
      </c>
      <c r="U89" s="33">
        <v>0</v>
      </c>
      <c r="V89" s="33">
        <v>0</v>
      </c>
      <c r="W89" s="33">
        <v>-1480</v>
      </c>
      <c r="X89" s="33">
        <v>-3847259</v>
      </c>
      <c r="Y89" s="33">
        <v>0</v>
      </c>
      <c r="Z89" s="33">
        <v>0</v>
      </c>
      <c r="AA89" s="33">
        <v>0</v>
      </c>
      <c r="AB89" s="33">
        <v>13610513</v>
      </c>
      <c r="AC89" s="33">
        <v>2920251</v>
      </c>
      <c r="AD89" s="33">
        <v>10690262</v>
      </c>
      <c r="AE89" s="33">
        <v>0</v>
      </c>
      <c r="AF89" s="33">
        <v>0</v>
      </c>
      <c r="AG89" s="33">
        <v>10690262</v>
      </c>
      <c r="AH89" s="33">
        <v>157164</v>
      </c>
      <c r="AI89" s="33">
        <v>10533098</v>
      </c>
    </row>
    <row r="90" spans="2:35" x14ac:dyDescent="0.3">
      <c r="B90" s="5" t="s">
        <v>324</v>
      </c>
      <c r="C90" s="5" t="s">
        <v>325</v>
      </c>
      <c r="D90" s="6" t="s">
        <v>322</v>
      </c>
      <c r="E90" s="7" t="s">
        <v>656</v>
      </c>
      <c r="F90" s="8">
        <v>43921</v>
      </c>
      <c r="G90" s="33">
        <v>49281430</v>
      </c>
      <c r="H90" s="33">
        <v>208247</v>
      </c>
      <c r="I90" s="33">
        <v>0</v>
      </c>
      <c r="J90" s="33">
        <v>0</v>
      </c>
      <c r="K90" s="33">
        <v>6430694</v>
      </c>
      <c r="L90" s="33">
        <v>5617682</v>
      </c>
      <c r="M90" s="33">
        <v>6914529</v>
      </c>
      <c r="N90" s="33">
        <v>0</v>
      </c>
      <c r="O90" s="33">
        <v>10258013</v>
      </c>
      <c r="P90" s="33">
        <v>-36351</v>
      </c>
      <c r="Q90" s="33">
        <v>20232408</v>
      </c>
      <c r="R90" s="33">
        <v>0</v>
      </c>
      <c r="S90" s="33">
        <v>188763</v>
      </c>
      <c r="T90" s="33">
        <v>2961919</v>
      </c>
      <c r="U90" s="33">
        <v>0</v>
      </c>
      <c r="V90" s="33">
        <v>0</v>
      </c>
      <c r="W90" s="33">
        <v>-1480</v>
      </c>
      <c r="X90" s="33">
        <v>-3847259</v>
      </c>
      <c r="Y90" s="33">
        <v>0</v>
      </c>
      <c r="Z90" s="33">
        <v>0</v>
      </c>
      <c r="AA90" s="33">
        <v>0</v>
      </c>
      <c r="AB90" s="33">
        <v>13610513</v>
      </c>
      <c r="AC90" s="33">
        <v>2920251</v>
      </c>
      <c r="AD90" s="33">
        <v>10690262</v>
      </c>
      <c r="AE90" s="33">
        <v>0</v>
      </c>
      <c r="AF90" s="33">
        <v>0</v>
      </c>
      <c r="AG90" s="33">
        <v>10690262</v>
      </c>
      <c r="AH90" s="33">
        <v>157164</v>
      </c>
      <c r="AI90" s="33">
        <v>10533098</v>
      </c>
    </row>
    <row r="91" spans="2:35" x14ac:dyDescent="0.3">
      <c r="B91" s="5" t="s">
        <v>326</v>
      </c>
      <c r="C91" s="5" t="s">
        <v>327</v>
      </c>
      <c r="D91" s="6" t="s">
        <v>322</v>
      </c>
      <c r="E91" s="7" t="s">
        <v>656</v>
      </c>
      <c r="F91" s="8">
        <v>43921</v>
      </c>
      <c r="G91" s="33">
        <v>49281430</v>
      </c>
      <c r="H91" s="33">
        <v>208247</v>
      </c>
      <c r="I91" s="33">
        <v>0</v>
      </c>
      <c r="J91" s="33">
        <v>0</v>
      </c>
      <c r="K91" s="33">
        <v>6430694</v>
      </c>
      <c r="L91" s="33">
        <v>5617682</v>
      </c>
      <c r="M91" s="33">
        <v>6914529</v>
      </c>
      <c r="N91" s="33">
        <v>0</v>
      </c>
      <c r="O91" s="33">
        <v>10258013</v>
      </c>
      <c r="P91" s="33">
        <v>-36351</v>
      </c>
      <c r="Q91" s="33">
        <v>20232408</v>
      </c>
      <c r="R91" s="33">
        <v>0</v>
      </c>
      <c r="S91" s="33">
        <v>188763</v>
      </c>
      <c r="T91" s="33">
        <v>2961919</v>
      </c>
      <c r="U91" s="33">
        <v>0</v>
      </c>
      <c r="V91" s="33">
        <v>0</v>
      </c>
      <c r="W91" s="33">
        <v>-1480</v>
      </c>
      <c r="X91" s="33">
        <v>-3847259</v>
      </c>
      <c r="Y91" s="33">
        <v>0</v>
      </c>
      <c r="Z91" s="33">
        <v>0</v>
      </c>
      <c r="AA91" s="33">
        <v>0</v>
      </c>
      <c r="AB91" s="33">
        <v>13610513</v>
      </c>
      <c r="AC91" s="33">
        <v>2920251</v>
      </c>
      <c r="AD91" s="33">
        <v>10690262</v>
      </c>
      <c r="AE91" s="33">
        <v>0</v>
      </c>
      <c r="AF91" s="33">
        <v>0</v>
      </c>
      <c r="AG91" s="33">
        <v>10690262</v>
      </c>
      <c r="AH91" s="33">
        <v>157164</v>
      </c>
      <c r="AI91" s="33">
        <v>10533098</v>
      </c>
    </row>
    <row r="92" spans="2:35" x14ac:dyDescent="0.3">
      <c r="B92" s="5" t="s">
        <v>329</v>
      </c>
      <c r="C92" s="5" t="s">
        <v>331</v>
      </c>
      <c r="D92" s="6" t="s">
        <v>330</v>
      </c>
      <c r="E92" s="7" t="s">
        <v>661</v>
      </c>
      <c r="F92" s="8">
        <v>43921</v>
      </c>
      <c r="G92" s="33">
        <v>41545637</v>
      </c>
      <c r="H92" s="33"/>
      <c r="I92" s="33"/>
      <c r="J92" s="33"/>
      <c r="K92" s="33"/>
      <c r="L92" s="33"/>
      <c r="M92" s="33"/>
      <c r="N92" s="33"/>
      <c r="O92" s="33"/>
      <c r="P92" s="33">
        <v>-141182</v>
      </c>
      <c r="Q92" s="33">
        <v>6760057</v>
      </c>
      <c r="R92" s="33">
        <v>0</v>
      </c>
      <c r="S92" s="33">
        <v>504458</v>
      </c>
      <c r="T92" s="33">
        <v>428648</v>
      </c>
      <c r="U92" s="33">
        <v>0</v>
      </c>
      <c r="V92" s="33">
        <v>0</v>
      </c>
      <c r="W92" s="33">
        <v>-1214149</v>
      </c>
      <c r="X92" s="33">
        <v>149968</v>
      </c>
      <c r="Y92" s="33">
        <v>0</v>
      </c>
      <c r="Z92" s="33">
        <v>0</v>
      </c>
      <c r="AA92" s="33">
        <v>0</v>
      </c>
      <c r="AB92" s="33">
        <v>5771686</v>
      </c>
      <c r="AC92" s="33">
        <v>1544312</v>
      </c>
      <c r="AD92" s="33">
        <v>4227374</v>
      </c>
      <c r="AE92" s="33">
        <v>0</v>
      </c>
      <c r="AF92" s="33">
        <v>0</v>
      </c>
      <c r="AG92" s="33">
        <v>4227374</v>
      </c>
      <c r="AH92" s="33">
        <v>0</v>
      </c>
      <c r="AI92" s="33">
        <v>4227374</v>
      </c>
    </row>
    <row r="93" spans="2:35" x14ac:dyDescent="0.3">
      <c r="B93" s="5" t="s">
        <v>332</v>
      </c>
      <c r="C93" s="5" t="s">
        <v>334</v>
      </c>
      <c r="D93" s="6" t="s">
        <v>333</v>
      </c>
      <c r="E93" s="7" t="s">
        <v>656</v>
      </c>
      <c r="F93" s="8">
        <v>43921</v>
      </c>
      <c r="G93" s="33">
        <v>57301702</v>
      </c>
      <c r="H93" s="33">
        <v>129012</v>
      </c>
      <c r="I93" s="33">
        <v>0</v>
      </c>
      <c r="J93" s="33">
        <v>0</v>
      </c>
      <c r="K93" s="33">
        <v>6558342</v>
      </c>
      <c r="L93" s="33">
        <v>4789268</v>
      </c>
      <c r="M93" s="33">
        <v>9735493</v>
      </c>
      <c r="N93" s="33">
        <v>0</v>
      </c>
      <c r="O93" s="33">
        <v>17396543</v>
      </c>
      <c r="P93" s="33">
        <v>-572845</v>
      </c>
      <c r="Q93" s="33">
        <v>18378223</v>
      </c>
      <c r="R93" s="33">
        <v>0</v>
      </c>
      <c r="S93" s="33">
        <v>734361</v>
      </c>
      <c r="T93" s="33">
        <v>4375480</v>
      </c>
      <c r="U93" s="33">
        <v>0</v>
      </c>
      <c r="V93" s="33">
        <v>0</v>
      </c>
      <c r="W93" s="33">
        <v>0</v>
      </c>
      <c r="X93" s="33">
        <v>-4833063</v>
      </c>
      <c r="Y93" s="33">
        <v>0</v>
      </c>
      <c r="Z93" s="33">
        <v>0</v>
      </c>
      <c r="AA93" s="33">
        <v>0</v>
      </c>
      <c r="AB93" s="33">
        <v>9904041</v>
      </c>
      <c r="AC93" s="33">
        <v>1860083</v>
      </c>
      <c r="AD93" s="33">
        <v>8043958</v>
      </c>
      <c r="AE93" s="33">
        <v>0</v>
      </c>
      <c r="AF93" s="33">
        <v>0</v>
      </c>
      <c r="AG93" s="33">
        <v>8043958</v>
      </c>
      <c r="AH93" s="33">
        <v>3</v>
      </c>
      <c r="AI93" s="33">
        <v>8043955</v>
      </c>
    </row>
    <row r="94" spans="2:35" x14ac:dyDescent="0.3">
      <c r="B94" s="5" t="s">
        <v>335</v>
      </c>
      <c r="C94" s="5" t="s">
        <v>336</v>
      </c>
      <c r="D94" s="6" t="s">
        <v>333</v>
      </c>
      <c r="E94" s="7" t="s">
        <v>656</v>
      </c>
      <c r="F94" s="8">
        <v>43921</v>
      </c>
      <c r="G94" s="33">
        <v>57301702</v>
      </c>
      <c r="H94" s="33">
        <v>129012</v>
      </c>
      <c r="I94" s="33">
        <v>0</v>
      </c>
      <c r="J94" s="33">
        <v>0</v>
      </c>
      <c r="K94" s="33">
        <v>6558342</v>
      </c>
      <c r="L94" s="33">
        <v>4789268</v>
      </c>
      <c r="M94" s="33">
        <v>9735493</v>
      </c>
      <c r="N94" s="33">
        <v>0</v>
      </c>
      <c r="O94" s="33">
        <v>17396543</v>
      </c>
      <c r="P94" s="33">
        <v>-572845</v>
      </c>
      <c r="Q94" s="33">
        <v>18378223</v>
      </c>
      <c r="R94" s="33">
        <v>0</v>
      </c>
      <c r="S94" s="33">
        <v>734361</v>
      </c>
      <c r="T94" s="33">
        <v>4375480</v>
      </c>
      <c r="U94" s="33">
        <v>0</v>
      </c>
      <c r="V94" s="33">
        <v>0</v>
      </c>
      <c r="W94" s="33">
        <v>0</v>
      </c>
      <c r="X94" s="33">
        <v>-4833063</v>
      </c>
      <c r="Y94" s="33">
        <v>0</v>
      </c>
      <c r="Z94" s="33">
        <v>0</v>
      </c>
      <c r="AA94" s="33">
        <v>0</v>
      </c>
      <c r="AB94" s="33">
        <v>9904041</v>
      </c>
      <c r="AC94" s="33">
        <v>1860083</v>
      </c>
      <c r="AD94" s="33">
        <v>8043958</v>
      </c>
      <c r="AE94" s="33">
        <v>0</v>
      </c>
      <c r="AF94" s="33">
        <v>0</v>
      </c>
      <c r="AG94" s="33">
        <v>8043958</v>
      </c>
      <c r="AH94" s="33">
        <v>3</v>
      </c>
      <c r="AI94" s="33">
        <v>8043955</v>
      </c>
    </row>
    <row r="95" spans="2:35" x14ac:dyDescent="0.3">
      <c r="B95" s="5" t="s">
        <v>337</v>
      </c>
      <c r="C95" s="5" t="s">
        <v>338</v>
      </c>
      <c r="D95" s="6" t="s">
        <v>333</v>
      </c>
      <c r="E95" s="7" t="s">
        <v>656</v>
      </c>
      <c r="F95" s="8">
        <v>43921</v>
      </c>
      <c r="G95" s="33">
        <v>57301702</v>
      </c>
      <c r="H95" s="33">
        <v>129012</v>
      </c>
      <c r="I95" s="33">
        <v>0</v>
      </c>
      <c r="J95" s="33">
        <v>0</v>
      </c>
      <c r="K95" s="33">
        <v>6558342</v>
      </c>
      <c r="L95" s="33">
        <v>4789268</v>
      </c>
      <c r="M95" s="33">
        <v>9735493</v>
      </c>
      <c r="N95" s="33">
        <v>0</v>
      </c>
      <c r="O95" s="33">
        <v>17396543</v>
      </c>
      <c r="P95" s="33">
        <v>-572845</v>
      </c>
      <c r="Q95" s="33">
        <v>18378223</v>
      </c>
      <c r="R95" s="33">
        <v>0</v>
      </c>
      <c r="S95" s="33">
        <v>734361</v>
      </c>
      <c r="T95" s="33">
        <v>4375480</v>
      </c>
      <c r="U95" s="33">
        <v>0</v>
      </c>
      <c r="V95" s="33">
        <v>0</v>
      </c>
      <c r="W95" s="33">
        <v>0</v>
      </c>
      <c r="X95" s="33">
        <v>-4833063</v>
      </c>
      <c r="Y95" s="33">
        <v>0</v>
      </c>
      <c r="Z95" s="33">
        <v>0</v>
      </c>
      <c r="AA95" s="33">
        <v>0</v>
      </c>
      <c r="AB95" s="33">
        <v>9904041</v>
      </c>
      <c r="AC95" s="33">
        <v>1860083</v>
      </c>
      <c r="AD95" s="33">
        <v>8043958</v>
      </c>
      <c r="AE95" s="33">
        <v>0</v>
      </c>
      <c r="AF95" s="33">
        <v>0</v>
      </c>
      <c r="AG95" s="33">
        <v>8043958</v>
      </c>
      <c r="AH95" s="33">
        <v>3</v>
      </c>
      <c r="AI95" s="33">
        <v>8043955</v>
      </c>
    </row>
    <row r="96" spans="2:35" x14ac:dyDescent="0.3">
      <c r="B96" s="5" t="s">
        <v>339</v>
      </c>
      <c r="C96" s="5" t="s">
        <v>5</v>
      </c>
      <c r="D96" s="6" t="s">
        <v>2</v>
      </c>
      <c r="E96" s="7" t="s">
        <v>663</v>
      </c>
      <c r="F96" s="8">
        <v>43921</v>
      </c>
      <c r="G96" s="33">
        <v>1887698612</v>
      </c>
      <c r="H96" s="33"/>
      <c r="I96" s="33"/>
      <c r="J96" s="33"/>
      <c r="K96" s="33"/>
      <c r="L96" s="33"/>
      <c r="M96" s="33"/>
      <c r="N96" s="33"/>
      <c r="O96" s="33"/>
      <c r="P96" s="33">
        <v>310265</v>
      </c>
      <c r="Q96" s="33">
        <v>34957887</v>
      </c>
      <c r="R96" s="33">
        <v>0</v>
      </c>
      <c r="S96" s="33">
        <v>28072221</v>
      </c>
      <c r="T96" s="33">
        <v>53153389</v>
      </c>
      <c r="U96" s="33">
        <v>0</v>
      </c>
      <c r="V96" s="33">
        <v>-2478993</v>
      </c>
      <c r="W96" s="33">
        <v>-13188965</v>
      </c>
      <c r="X96" s="33">
        <v>-10124833</v>
      </c>
      <c r="Y96" s="33">
        <v>0</v>
      </c>
      <c r="Z96" s="33">
        <v>0</v>
      </c>
      <c r="AA96" s="33">
        <v>0</v>
      </c>
      <c r="AB96" s="33">
        <v>-15916072</v>
      </c>
      <c r="AC96" s="33">
        <v>2182474</v>
      </c>
      <c r="AD96" s="33">
        <v>-18098546</v>
      </c>
      <c r="AE96" s="33">
        <v>0</v>
      </c>
      <c r="AF96" s="33">
        <v>45589819</v>
      </c>
      <c r="AG96" s="33">
        <v>27491273</v>
      </c>
      <c r="AH96" s="33">
        <v>10616260</v>
      </c>
      <c r="AI96" s="33">
        <v>16875013</v>
      </c>
    </row>
    <row r="97" spans="2:35" x14ac:dyDescent="0.3">
      <c r="B97" s="5" t="s">
        <v>340</v>
      </c>
      <c r="C97" s="5" t="s">
        <v>342</v>
      </c>
      <c r="D97" s="6" t="s">
        <v>341</v>
      </c>
      <c r="E97" s="7" t="s">
        <v>658</v>
      </c>
      <c r="F97" s="8">
        <v>43921</v>
      </c>
      <c r="G97" s="33">
        <v>45132419</v>
      </c>
      <c r="H97" s="33"/>
      <c r="I97" s="33"/>
      <c r="J97" s="33"/>
      <c r="K97" s="33"/>
      <c r="L97" s="33"/>
      <c r="M97" s="33"/>
      <c r="N97" s="33"/>
      <c r="O97" s="33"/>
      <c r="P97" s="33">
        <v>0</v>
      </c>
      <c r="Q97" s="33">
        <v>3469393</v>
      </c>
      <c r="R97" s="33">
        <v>0</v>
      </c>
      <c r="S97" s="33">
        <v>310924</v>
      </c>
      <c r="T97" s="33">
        <v>185646</v>
      </c>
      <c r="U97" s="33">
        <v>0</v>
      </c>
      <c r="V97" s="33">
        <v>0</v>
      </c>
      <c r="W97" s="33">
        <v>197448</v>
      </c>
      <c r="X97" s="33">
        <v>3354</v>
      </c>
      <c r="Y97" s="33">
        <v>0</v>
      </c>
      <c r="Z97" s="33">
        <v>0</v>
      </c>
      <c r="AA97" s="33">
        <v>0</v>
      </c>
      <c r="AB97" s="33">
        <v>3795473</v>
      </c>
      <c r="AC97" s="33">
        <v>990894</v>
      </c>
      <c r="AD97" s="33">
        <v>2804579</v>
      </c>
      <c r="AE97" s="33">
        <v>0</v>
      </c>
      <c r="AF97" s="33">
        <v>0</v>
      </c>
      <c r="AG97" s="33">
        <v>2804579</v>
      </c>
      <c r="AH97" s="33">
        <v>21740</v>
      </c>
      <c r="AI97" s="33">
        <v>2782839</v>
      </c>
    </row>
    <row r="98" spans="2:35" x14ac:dyDescent="0.3">
      <c r="B98" s="5" t="s">
        <v>343</v>
      </c>
      <c r="C98" s="5" t="s">
        <v>345</v>
      </c>
      <c r="D98" s="6" t="s">
        <v>344</v>
      </c>
      <c r="E98" s="7" t="s">
        <v>657</v>
      </c>
      <c r="F98" s="8">
        <v>43921</v>
      </c>
      <c r="G98" s="33">
        <v>17914130</v>
      </c>
      <c r="H98" s="33"/>
      <c r="I98" s="33"/>
      <c r="J98" s="33"/>
      <c r="K98" s="33"/>
      <c r="L98" s="33"/>
      <c r="M98" s="33"/>
      <c r="N98" s="33"/>
      <c r="O98" s="33"/>
      <c r="P98" s="33">
        <v>-20388</v>
      </c>
      <c r="Q98" s="33">
        <v>1218688</v>
      </c>
      <c r="R98" s="33">
        <v>0</v>
      </c>
      <c r="S98" s="33">
        <v>4432</v>
      </c>
      <c r="T98" s="33">
        <v>203560</v>
      </c>
      <c r="U98" s="33">
        <v>-631</v>
      </c>
      <c r="V98" s="33">
        <v>0</v>
      </c>
      <c r="W98" s="33">
        <v>-125612</v>
      </c>
      <c r="X98" s="33">
        <v>-1268</v>
      </c>
      <c r="Y98" s="33">
        <v>0</v>
      </c>
      <c r="Z98" s="33">
        <v>0</v>
      </c>
      <c r="AA98" s="33">
        <v>0</v>
      </c>
      <c r="AB98" s="33">
        <v>892049</v>
      </c>
      <c r="AC98" s="33">
        <v>-35849</v>
      </c>
      <c r="AD98" s="33">
        <v>927898</v>
      </c>
      <c r="AE98" s="33">
        <v>0</v>
      </c>
      <c r="AF98" s="33">
        <v>0</v>
      </c>
      <c r="AG98" s="33">
        <v>927898</v>
      </c>
      <c r="AH98" s="33">
        <v>3</v>
      </c>
      <c r="AI98" s="33">
        <v>927895</v>
      </c>
    </row>
    <row r="99" spans="2:35" x14ac:dyDescent="0.3">
      <c r="B99" s="5" t="s">
        <v>349</v>
      </c>
      <c r="C99" s="5" t="s">
        <v>351</v>
      </c>
      <c r="D99" s="6" t="s">
        <v>350</v>
      </c>
      <c r="E99" s="7" t="s">
        <v>663</v>
      </c>
      <c r="F99" s="8">
        <v>43921</v>
      </c>
      <c r="G99" s="33">
        <v>48512962</v>
      </c>
      <c r="H99" s="33"/>
      <c r="I99" s="33"/>
      <c r="J99" s="33"/>
      <c r="K99" s="33"/>
      <c r="L99" s="33"/>
      <c r="M99" s="33"/>
      <c r="N99" s="33"/>
      <c r="O99" s="33"/>
      <c r="P99" s="33">
        <v>34346</v>
      </c>
      <c r="Q99" s="33">
        <v>-278689</v>
      </c>
      <c r="R99" s="33">
        <v>0</v>
      </c>
      <c r="S99" s="33">
        <v>-2014728</v>
      </c>
      <c r="T99" s="33">
        <v>693316</v>
      </c>
      <c r="U99" s="33">
        <v>0</v>
      </c>
      <c r="V99" s="33">
        <v>-83571</v>
      </c>
      <c r="W99" s="33">
        <v>3917958</v>
      </c>
      <c r="X99" s="33">
        <v>-23007</v>
      </c>
      <c r="Y99" s="33">
        <v>0</v>
      </c>
      <c r="Z99" s="33">
        <v>0</v>
      </c>
      <c r="AA99" s="33">
        <v>0</v>
      </c>
      <c r="AB99" s="33">
        <v>824647</v>
      </c>
      <c r="AC99" s="33">
        <v>267790</v>
      </c>
      <c r="AD99" s="33">
        <v>556857</v>
      </c>
      <c r="AE99" s="33">
        <v>0</v>
      </c>
      <c r="AF99" s="33">
        <v>0</v>
      </c>
      <c r="AG99" s="33">
        <v>556857</v>
      </c>
      <c r="AH99" s="33">
        <v>-74650</v>
      </c>
      <c r="AI99" s="33">
        <v>631507</v>
      </c>
    </row>
    <row r="100" spans="2:35" x14ac:dyDescent="0.3">
      <c r="B100" s="5" t="s">
        <v>352</v>
      </c>
      <c r="C100" s="5" t="s">
        <v>354</v>
      </c>
      <c r="D100" s="6" t="s">
        <v>353</v>
      </c>
      <c r="E100" s="7" t="s">
        <v>658</v>
      </c>
      <c r="F100" s="8">
        <v>43921</v>
      </c>
      <c r="G100" s="33">
        <v>400299.9</v>
      </c>
      <c r="H100" s="33"/>
      <c r="I100" s="33"/>
      <c r="J100" s="33"/>
      <c r="K100" s="33"/>
      <c r="L100" s="33"/>
      <c r="M100" s="33"/>
      <c r="N100" s="33"/>
      <c r="O100" s="33"/>
      <c r="P100" s="33">
        <v>44853.9</v>
      </c>
      <c r="Q100" s="33">
        <v>65165.1</v>
      </c>
      <c r="R100" s="33">
        <v>0</v>
      </c>
      <c r="S100" s="33">
        <v>16079.7</v>
      </c>
      <c r="T100" s="33">
        <v>44853.9</v>
      </c>
      <c r="U100" s="33">
        <v>0</v>
      </c>
      <c r="V100" s="33">
        <v>1175510.7</v>
      </c>
      <c r="W100" s="33">
        <v>0</v>
      </c>
      <c r="X100" s="33">
        <v>-5924.1</v>
      </c>
      <c r="Y100" s="33">
        <v>0</v>
      </c>
      <c r="Z100" s="33">
        <v>0</v>
      </c>
      <c r="AA100" s="33">
        <v>0</v>
      </c>
      <c r="AB100" s="33">
        <v>1205977.5</v>
      </c>
      <c r="AC100" s="33">
        <v>4231.5</v>
      </c>
      <c r="AD100" s="33">
        <v>1201746</v>
      </c>
      <c r="AE100" s="33">
        <v>0</v>
      </c>
      <c r="AF100" s="33">
        <v>0</v>
      </c>
      <c r="AG100" s="33">
        <v>1201746</v>
      </c>
      <c r="AH100" s="33">
        <v>0</v>
      </c>
      <c r="AI100" s="33">
        <v>1201746</v>
      </c>
    </row>
    <row r="101" spans="2:35" x14ac:dyDescent="0.3">
      <c r="B101" s="5" t="s">
        <v>355</v>
      </c>
      <c r="C101" s="5" t="s">
        <v>25</v>
      </c>
      <c r="D101" s="6" t="s">
        <v>58</v>
      </c>
      <c r="E101" s="7" t="s">
        <v>656</v>
      </c>
      <c r="F101" s="8">
        <v>43921</v>
      </c>
      <c r="G101" s="33">
        <v>70004379</v>
      </c>
      <c r="H101" s="33"/>
      <c r="I101" s="33"/>
      <c r="J101" s="33"/>
      <c r="K101" s="33"/>
      <c r="L101" s="33"/>
      <c r="M101" s="33"/>
      <c r="N101" s="33"/>
      <c r="O101" s="33"/>
      <c r="P101" s="33">
        <v>-1113745</v>
      </c>
      <c r="Q101" s="33">
        <v>4513442</v>
      </c>
      <c r="R101" s="33"/>
      <c r="S101" s="33">
        <v>182696</v>
      </c>
      <c r="T101" s="33">
        <v>2997219</v>
      </c>
      <c r="U101" s="33">
        <v>458690</v>
      </c>
      <c r="V101" s="33">
        <v>320543</v>
      </c>
      <c r="W101" s="33">
        <v>-3064543</v>
      </c>
      <c r="X101" s="33">
        <v>-1551233</v>
      </c>
      <c r="Y101" s="33"/>
      <c r="Z101" s="33"/>
      <c r="AA101" s="33"/>
      <c r="AB101" s="33">
        <v>-3055004</v>
      </c>
      <c r="AC101" s="33">
        <v>2833747</v>
      </c>
      <c r="AD101" s="33">
        <v>-5888751</v>
      </c>
      <c r="AE101" s="33">
        <v>4138240</v>
      </c>
      <c r="AF101" s="33">
        <v>0</v>
      </c>
      <c r="AG101" s="33">
        <v>-1750511</v>
      </c>
      <c r="AH101" s="33">
        <v>1503404</v>
      </c>
      <c r="AI101" s="33">
        <v>-3253915</v>
      </c>
    </row>
    <row r="102" spans="2:35" x14ac:dyDescent="0.3">
      <c r="B102" s="5" t="s">
        <v>359</v>
      </c>
      <c r="C102" s="5" t="s">
        <v>361</v>
      </c>
      <c r="D102" s="6" t="s">
        <v>360</v>
      </c>
      <c r="E102" s="7" t="s">
        <v>657</v>
      </c>
      <c r="F102" s="8">
        <v>43921</v>
      </c>
      <c r="G102" s="33">
        <v>134620941</v>
      </c>
      <c r="H102" s="33"/>
      <c r="I102" s="33"/>
      <c r="J102" s="33"/>
      <c r="K102" s="33"/>
      <c r="L102" s="33"/>
      <c r="M102" s="33"/>
      <c r="N102" s="33"/>
      <c r="O102" s="33"/>
      <c r="P102" s="33">
        <v>-247965.9</v>
      </c>
      <c r="Q102" s="33">
        <v>17431241.100000001</v>
      </c>
      <c r="R102" s="33">
        <v>0</v>
      </c>
      <c r="S102" s="33">
        <v>404531.4</v>
      </c>
      <c r="T102" s="33">
        <v>6790711.2000000002</v>
      </c>
      <c r="U102" s="33">
        <v>0</v>
      </c>
      <c r="V102" s="33">
        <v>2403492</v>
      </c>
      <c r="W102" s="33">
        <v>4459154.7</v>
      </c>
      <c r="X102" s="33">
        <v>2668383.9</v>
      </c>
      <c r="Y102" s="33">
        <v>0</v>
      </c>
      <c r="Z102" s="33">
        <v>0</v>
      </c>
      <c r="AA102" s="33">
        <v>0</v>
      </c>
      <c r="AB102" s="33">
        <v>20576091.899999999</v>
      </c>
      <c r="AC102" s="33">
        <v>3009442.8</v>
      </c>
      <c r="AD102" s="33">
        <v>17566649.100000001</v>
      </c>
      <c r="AE102" s="33">
        <v>0</v>
      </c>
      <c r="AF102" s="33">
        <v>0</v>
      </c>
      <c r="AG102" s="33">
        <v>17566649.100000001</v>
      </c>
      <c r="AH102" s="33">
        <v>2051431.2</v>
      </c>
      <c r="AI102" s="33">
        <v>15515217.9</v>
      </c>
    </row>
    <row r="103" spans="2:35" x14ac:dyDescent="0.3">
      <c r="B103" s="5" t="s">
        <v>362</v>
      </c>
      <c r="C103" s="5" t="s">
        <v>364</v>
      </c>
      <c r="D103" s="6" t="s">
        <v>363</v>
      </c>
      <c r="E103" s="7" t="s">
        <v>668</v>
      </c>
      <c r="F103" s="8">
        <v>43921</v>
      </c>
      <c r="G103" s="33">
        <v>298417565</v>
      </c>
      <c r="H103" s="33"/>
      <c r="I103" s="33"/>
      <c r="J103" s="33"/>
      <c r="K103" s="33"/>
      <c r="L103" s="33"/>
      <c r="M103" s="33"/>
      <c r="N103" s="33"/>
      <c r="O103" s="33"/>
      <c r="P103" s="33">
        <v>745551</v>
      </c>
      <c r="Q103" s="33">
        <v>11103929</v>
      </c>
      <c r="R103" s="33">
        <v>0</v>
      </c>
      <c r="S103" s="33">
        <v>214130</v>
      </c>
      <c r="T103" s="33">
        <v>3797185</v>
      </c>
      <c r="U103" s="33">
        <v>0</v>
      </c>
      <c r="V103" s="33">
        <v>-84565</v>
      </c>
      <c r="W103" s="33">
        <v>4503752</v>
      </c>
      <c r="X103" s="33">
        <v>-4141736</v>
      </c>
      <c r="Y103" s="33">
        <v>-46043</v>
      </c>
      <c r="Z103" s="33">
        <v>0</v>
      </c>
      <c r="AA103" s="33">
        <v>0</v>
      </c>
      <c r="AB103" s="33">
        <v>7752282</v>
      </c>
      <c r="AC103" s="33">
        <v>1266850</v>
      </c>
      <c r="AD103" s="33">
        <v>6485432</v>
      </c>
      <c r="AE103" s="33">
        <v>0</v>
      </c>
      <c r="AF103" s="33">
        <v>0</v>
      </c>
      <c r="AG103" s="33">
        <v>6485432</v>
      </c>
      <c r="AH103" s="33">
        <v>-14705</v>
      </c>
      <c r="AI103" s="33">
        <v>6500137</v>
      </c>
    </row>
    <row r="104" spans="2:35" x14ac:dyDescent="0.3">
      <c r="B104" s="5" t="s">
        <v>365</v>
      </c>
      <c r="C104" s="5" t="s">
        <v>367</v>
      </c>
      <c r="D104" s="6" t="s">
        <v>366</v>
      </c>
      <c r="E104" s="7" t="s">
        <v>658</v>
      </c>
      <c r="F104" s="8">
        <v>43921</v>
      </c>
      <c r="G104" s="33">
        <v>2520158</v>
      </c>
      <c r="H104" s="33"/>
      <c r="I104" s="33"/>
      <c r="J104" s="33"/>
      <c r="K104" s="33"/>
      <c r="L104" s="33"/>
      <c r="M104" s="33"/>
      <c r="N104" s="33"/>
      <c r="O104" s="33"/>
      <c r="P104" s="33">
        <v>134619</v>
      </c>
      <c r="Q104" s="33">
        <v>83341</v>
      </c>
      <c r="R104" s="33">
        <v>0</v>
      </c>
      <c r="S104" s="33">
        <v>147730</v>
      </c>
      <c r="T104" s="33">
        <v>301531</v>
      </c>
      <c r="U104" s="33">
        <v>0</v>
      </c>
      <c r="V104" s="33">
        <v>-1295</v>
      </c>
      <c r="W104" s="33">
        <v>54702</v>
      </c>
      <c r="X104" s="33">
        <v>216100</v>
      </c>
      <c r="Y104" s="33">
        <v>272304</v>
      </c>
      <c r="Z104" s="33">
        <v>0</v>
      </c>
      <c r="AA104" s="33">
        <v>0</v>
      </c>
      <c r="AB104" s="33">
        <v>471351</v>
      </c>
      <c r="AC104" s="33">
        <v>0</v>
      </c>
      <c r="AD104" s="33">
        <v>471351</v>
      </c>
      <c r="AE104" s="33">
        <v>0</v>
      </c>
      <c r="AF104" s="33">
        <v>0</v>
      </c>
      <c r="AG104" s="33">
        <v>471351</v>
      </c>
      <c r="AH104" s="33">
        <v>1363</v>
      </c>
      <c r="AI104" s="33">
        <v>469988</v>
      </c>
    </row>
    <row r="105" spans="2:35" x14ac:dyDescent="0.3">
      <c r="B105" s="5" t="s">
        <v>368</v>
      </c>
      <c r="C105" s="5" t="s">
        <v>370</v>
      </c>
      <c r="D105" s="6" t="s">
        <v>369</v>
      </c>
      <c r="E105" s="7" t="s">
        <v>658</v>
      </c>
      <c r="F105" s="8">
        <v>43921</v>
      </c>
      <c r="G105" s="33">
        <v>149475198.59999999</v>
      </c>
      <c r="H105" s="33"/>
      <c r="I105" s="33"/>
      <c r="J105" s="33"/>
      <c r="K105" s="33"/>
      <c r="L105" s="33"/>
      <c r="M105" s="33"/>
      <c r="N105" s="33"/>
      <c r="O105" s="33"/>
      <c r="P105" s="33">
        <v>-24542.7</v>
      </c>
      <c r="Q105" s="33">
        <v>10300317.300000001</v>
      </c>
      <c r="R105" s="33">
        <v>0</v>
      </c>
      <c r="S105" s="33">
        <v>182800.8</v>
      </c>
      <c r="T105" s="33">
        <v>4517549.4000000004</v>
      </c>
      <c r="U105" s="33">
        <v>0</v>
      </c>
      <c r="V105" s="33">
        <v>60933.599999999999</v>
      </c>
      <c r="W105" s="33">
        <v>786212.7</v>
      </c>
      <c r="X105" s="33">
        <v>0</v>
      </c>
      <c r="Y105" s="33">
        <v>0</v>
      </c>
      <c r="Z105" s="33">
        <v>0</v>
      </c>
      <c r="AA105" s="33">
        <v>0</v>
      </c>
      <c r="AB105" s="33">
        <v>6812715</v>
      </c>
      <c r="AC105" s="33">
        <v>2716623</v>
      </c>
      <c r="AD105" s="33">
        <v>4096092</v>
      </c>
      <c r="AE105" s="33">
        <v>0</v>
      </c>
      <c r="AF105" s="33">
        <v>0</v>
      </c>
      <c r="AG105" s="33">
        <v>4096092</v>
      </c>
      <c r="AH105" s="33">
        <v>2926505.4</v>
      </c>
      <c r="AI105" s="33">
        <v>1169586.6000000001</v>
      </c>
    </row>
    <row r="106" spans="2:35" x14ac:dyDescent="0.3">
      <c r="B106" s="5" t="s">
        <v>371</v>
      </c>
      <c r="C106" s="5" t="s">
        <v>373</v>
      </c>
      <c r="D106" s="6" t="s">
        <v>372</v>
      </c>
      <c r="E106" s="7" t="s">
        <v>638</v>
      </c>
      <c r="F106" s="8"/>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row>
    <row r="107" spans="2:35" x14ac:dyDescent="0.3">
      <c r="B107" s="5" t="s">
        <v>374</v>
      </c>
      <c r="C107" s="5" t="s">
        <v>376</v>
      </c>
      <c r="D107" s="6" t="s">
        <v>375</v>
      </c>
      <c r="E107" s="7" t="s">
        <v>661</v>
      </c>
      <c r="F107" s="8">
        <v>43921</v>
      </c>
      <c r="G107" s="33">
        <v>2405093</v>
      </c>
      <c r="H107" s="33"/>
      <c r="I107" s="33"/>
      <c r="J107" s="33"/>
      <c r="K107" s="33"/>
      <c r="L107" s="33"/>
      <c r="M107" s="33"/>
      <c r="N107" s="33"/>
      <c r="O107" s="33"/>
      <c r="P107" s="33">
        <v>0</v>
      </c>
      <c r="Q107" s="33">
        <v>-349776</v>
      </c>
      <c r="R107" s="33">
        <v>0</v>
      </c>
      <c r="S107" s="33">
        <v>0</v>
      </c>
      <c r="T107" s="33">
        <v>79885</v>
      </c>
      <c r="U107" s="33">
        <v>0</v>
      </c>
      <c r="V107" s="33">
        <v>0</v>
      </c>
      <c r="W107" s="33">
        <v>760</v>
      </c>
      <c r="X107" s="33">
        <v>0</v>
      </c>
      <c r="Y107" s="33">
        <v>0</v>
      </c>
      <c r="Z107" s="33">
        <v>0</v>
      </c>
      <c r="AA107" s="33">
        <v>0</v>
      </c>
      <c r="AB107" s="33">
        <v>-428901</v>
      </c>
      <c r="AC107" s="33">
        <v>-278947</v>
      </c>
      <c r="AD107" s="33">
        <v>-149954</v>
      </c>
      <c r="AE107" s="33">
        <v>0</v>
      </c>
      <c r="AF107" s="33">
        <v>0</v>
      </c>
      <c r="AG107" s="33">
        <v>-149954</v>
      </c>
      <c r="AH107" s="33">
        <v>0</v>
      </c>
      <c r="AI107" s="33">
        <v>-149954</v>
      </c>
    </row>
    <row r="108" spans="2:35" x14ac:dyDescent="0.3">
      <c r="B108" s="5" t="s">
        <v>377</v>
      </c>
      <c r="C108" s="5" t="s">
        <v>379</v>
      </c>
      <c r="D108" s="6" t="s">
        <v>378</v>
      </c>
      <c r="E108" s="7" t="s">
        <v>669</v>
      </c>
      <c r="F108" s="8">
        <v>44012</v>
      </c>
      <c r="G108" s="33">
        <v>22315438</v>
      </c>
      <c r="H108" s="33"/>
      <c r="I108" s="33"/>
      <c r="J108" s="33"/>
      <c r="K108" s="33"/>
      <c r="L108" s="33"/>
      <c r="M108" s="33"/>
      <c r="N108" s="33"/>
      <c r="O108" s="33"/>
      <c r="P108" s="33">
        <v>0</v>
      </c>
      <c r="Q108" s="33">
        <v>-1252568</v>
      </c>
      <c r="R108" s="33">
        <v>0</v>
      </c>
      <c r="S108" s="33">
        <v>1228031</v>
      </c>
      <c r="T108" s="33">
        <v>675838</v>
      </c>
      <c r="U108" s="33">
        <v>0</v>
      </c>
      <c r="V108" s="33">
        <v>272930</v>
      </c>
      <c r="W108" s="33">
        <v>0</v>
      </c>
      <c r="X108" s="33">
        <v>-36216</v>
      </c>
      <c r="Y108" s="33">
        <v>0</v>
      </c>
      <c r="Z108" s="33">
        <v>0</v>
      </c>
      <c r="AA108" s="33">
        <v>0</v>
      </c>
      <c r="AB108" s="33">
        <v>-463661</v>
      </c>
      <c r="AC108" s="33">
        <v>-531349</v>
      </c>
      <c r="AD108" s="33">
        <v>67688</v>
      </c>
      <c r="AE108" s="33">
        <v>0</v>
      </c>
      <c r="AF108" s="33">
        <v>0</v>
      </c>
      <c r="AG108" s="33">
        <v>67688</v>
      </c>
      <c r="AH108" s="33">
        <v>-1</v>
      </c>
      <c r="AI108" s="33">
        <v>67689</v>
      </c>
    </row>
    <row r="109" spans="2:35" x14ac:dyDescent="0.3">
      <c r="B109" s="5" t="s">
        <v>380</v>
      </c>
      <c r="C109" s="5" t="s">
        <v>382</v>
      </c>
      <c r="D109" s="6" t="s">
        <v>381</v>
      </c>
      <c r="E109" s="7" t="s">
        <v>670</v>
      </c>
      <c r="F109" s="8">
        <v>43921</v>
      </c>
      <c r="G109" s="33">
        <v>209204</v>
      </c>
      <c r="H109" s="33"/>
      <c r="I109" s="33"/>
      <c r="J109" s="33"/>
      <c r="K109" s="33"/>
      <c r="L109" s="33"/>
      <c r="M109" s="33"/>
      <c r="N109" s="33"/>
      <c r="O109" s="33"/>
      <c r="P109" s="33">
        <v>0</v>
      </c>
      <c r="Q109" s="33">
        <v>114062</v>
      </c>
      <c r="R109" s="33">
        <v>0</v>
      </c>
      <c r="S109" s="33">
        <v>197</v>
      </c>
      <c r="T109" s="33">
        <v>1469</v>
      </c>
      <c r="U109" s="33">
        <v>0</v>
      </c>
      <c r="V109" s="33">
        <v>0</v>
      </c>
      <c r="W109" s="33">
        <v>0</v>
      </c>
      <c r="X109" s="33">
        <v>0</v>
      </c>
      <c r="Y109" s="33">
        <v>0</v>
      </c>
      <c r="Z109" s="33">
        <v>0</v>
      </c>
      <c r="AA109" s="33">
        <v>0</v>
      </c>
      <c r="AB109" s="33">
        <v>112790</v>
      </c>
      <c r="AC109" s="33">
        <v>35389</v>
      </c>
      <c r="AD109" s="33">
        <v>77401</v>
      </c>
      <c r="AE109" s="33">
        <v>0</v>
      </c>
      <c r="AF109" s="33">
        <v>0</v>
      </c>
      <c r="AG109" s="33">
        <v>77401</v>
      </c>
      <c r="AH109" s="33">
        <v>0</v>
      </c>
      <c r="AI109" s="33">
        <v>77401</v>
      </c>
    </row>
    <row r="110" spans="2:35" x14ac:dyDescent="0.3">
      <c r="B110" s="5" t="s">
        <v>651</v>
      </c>
      <c r="C110" s="5" t="s">
        <v>675</v>
      </c>
      <c r="D110" s="6" t="s">
        <v>682</v>
      </c>
      <c r="E110" s="7" t="s">
        <v>664</v>
      </c>
      <c r="F110" s="8">
        <v>40178</v>
      </c>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row>
    <row r="111" spans="2:35" x14ac:dyDescent="0.3">
      <c r="B111" s="5" t="s">
        <v>383</v>
      </c>
      <c r="C111" s="5" t="s">
        <v>385</v>
      </c>
      <c r="D111" s="6" t="s">
        <v>384</v>
      </c>
      <c r="E111" s="7" t="s">
        <v>660</v>
      </c>
      <c r="F111" s="8">
        <v>43921</v>
      </c>
      <c r="G111" s="33">
        <v>19552049</v>
      </c>
      <c r="H111" s="33"/>
      <c r="I111" s="33"/>
      <c r="J111" s="33"/>
      <c r="K111" s="33"/>
      <c r="L111" s="33"/>
      <c r="M111" s="33"/>
      <c r="N111" s="33"/>
      <c r="O111" s="33"/>
      <c r="P111" s="33">
        <v>0</v>
      </c>
      <c r="Q111" s="33">
        <v>2047400</v>
      </c>
      <c r="R111" s="33">
        <v>0</v>
      </c>
      <c r="S111" s="33">
        <v>97658</v>
      </c>
      <c r="T111" s="33">
        <v>349916</v>
      </c>
      <c r="U111" s="33">
        <v>0</v>
      </c>
      <c r="V111" s="33">
        <v>-170497</v>
      </c>
      <c r="W111" s="33">
        <v>0</v>
      </c>
      <c r="X111" s="33">
        <v>-60251</v>
      </c>
      <c r="Y111" s="33">
        <v>0</v>
      </c>
      <c r="Z111" s="33">
        <v>0</v>
      </c>
      <c r="AA111" s="33">
        <v>0</v>
      </c>
      <c r="AB111" s="33">
        <v>1564394</v>
      </c>
      <c r="AC111" s="33">
        <v>-335277</v>
      </c>
      <c r="AD111" s="33">
        <v>1899671</v>
      </c>
      <c r="AE111" s="33">
        <v>0</v>
      </c>
      <c r="AF111" s="33">
        <v>0</v>
      </c>
      <c r="AG111" s="33">
        <v>1899671</v>
      </c>
      <c r="AH111" s="33">
        <v>495041</v>
      </c>
      <c r="AI111" s="33">
        <v>1404630</v>
      </c>
    </row>
    <row r="112" spans="2:35" x14ac:dyDescent="0.3">
      <c r="B112" s="5" t="s">
        <v>386</v>
      </c>
      <c r="C112" s="5" t="s">
        <v>388</v>
      </c>
      <c r="D112" s="6" t="s">
        <v>387</v>
      </c>
      <c r="E112" s="7" t="s">
        <v>664</v>
      </c>
      <c r="F112" s="8">
        <v>43921</v>
      </c>
      <c r="G112" s="33">
        <v>72229</v>
      </c>
      <c r="H112" s="33"/>
      <c r="I112" s="33"/>
      <c r="J112" s="33"/>
      <c r="K112" s="33"/>
      <c r="L112" s="33"/>
      <c r="M112" s="33"/>
      <c r="N112" s="33"/>
      <c r="O112" s="33"/>
      <c r="P112" s="33">
        <v>0</v>
      </c>
      <c r="Q112" s="33">
        <v>-373229</v>
      </c>
      <c r="R112" s="33">
        <v>0</v>
      </c>
      <c r="S112" s="33">
        <v>4382</v>
      </c>
      <c r="T112" s="33">
        <v>243</v>
      </c>
      <c r="U112" s="33">
        <v>0</v>
      </c>
      <c r="V112" s="33">
        <v>0</v>
      </c>
      <c r="W112" s="33">
        <v>0</v>
      </c>
      <c r="X112" s="33">
        <v>0</v>
      </c>
      <c r="Y112" s="33">
        <v>0</v>
      </c>
      <c r="Z112" s="33">
        <v>0</v>
      </c>
      <c r="AA112" s="33">
        <v>0</v>
      </c>
      <c r="AB112" s="33">
        <v>-369090</v>
      </c>
      <c r="AC112" s="33">
        <v>-197135</v>
      </c>
      <c r="AD112" s="33">
        <v>-171955</v>
      </c>
      <c r="AE112" s="33">
        <v>0</v>
      </c>
      <c r="AF112" s="33">
        <v>0</v>
      </c>
      <c r="AG112" s="33">
        <v>-171955</v>
      </c>
      <c r="AH112" s="33">
        <v>0</v>
      </c>
      <c r="AI112" s="33">
        <v>-171955</v>
      </c>
    </row>
    <row r="113" spans="2:35" x14ac:dyDescent="0.3">
      <c r="B113" s="5" t="s">
        <v>389</v>
      </c>
      <c r="C113" s="5" t="s">
        <v>391</v>
      </c>
      <c r="D113" s="6" t="s">
        <v>390</v>
      </c>
      <c r="E113" s="7" t="s">
        <v>660</v>
      </c>
      <c r="F113" s="8">
        <v>43921</v>
      </c>
      <c r="G113" s="33"/>
      <c r="H113" s="33"/>
      <c r="I113" s="33"/>
      <c r="J113" s="33"/>
      <c r="K113" s="33"/>
      <c r="L113" s="33"/>
      <c r="M113" s="33"/>
      <c r="N113" s="33"/>
      <c r="O113" s="33"/>
      <c r="P113" s="33">
        <v>-58941</v>
      </c>
      <c r="Q113" s="33">
        <v>-89803</v>
      </c>
      <c r="R113" s="33">
        <v>0</v>
      </c>
      <c r="S113" s="33">
        <v>1126</v>
      </c>
      <c r="T113" s="33">
        <v>3780</v>
      </c>
      <c r="U113" s="33">
        <v>0</v>
      </c>
      <c r="V113" s="33">
        <v>0</v>
      </c>
      <c r="W113" s="33">
        <v>0</v>
      </c>
      <c r="X113" s="33">
        <v>-3834</v>
      </c>
      <c r="Y113" s="33">
        <v>0</v>
      </c>
      <c r="Z113" s="33">
        <v>0</v>
      </c>
      <c r="AA113" s="33">
        <v>0</v>
      </c>
      <c r="AB113" s="33">
        <v>-96291</v>
      </c>
      <c r="AC113" s="33">
        <v>-82459</v>
      </c>
      <c r="AD113" s="33">
        <v>-13832</v>
      </c>
      <c r="AE113" s="33">
        <v>0</v>
      </c>
      <c r="AF113" s="33">
        <v>0</v>
      </c>
      <c r="AG113" s="33">
        <v>-13832</v>
      </c>
      <c r="AH113" s="33">
        <v>0</v>
      </c>
      <c r="AI113" s="33">
        <v>-13832</v>
      </c>
    </row>
    <row r="114" spans="2:35" x14ac:dyDescent="0.3">
      <c r="B114" s="5" t="s">
        <v>392</v>
      </c>
      <c r="C114" s="5" t="s">
        <v>394</v>
      </c>
      <c r="D114" s="6" t="s">
        <v>393</v>
      </c>
      <c r="E114" s="7" t="s">
        <v>664</v>
      </c>
      <c r="F114" s="8">
        <v>39082</v>
      </c>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row>
    <row r="115" spans="2:35" x14ac:dyDescent="0.3">
      <c r="B115" s="5" t="s">
        <v>395</v>
      </c>
      <c r="C115" s="5" t="s">
        <v>397</v>
      </c>
      <c r="D115" s="6" t="s">
        <v>396</v>
      </c>
      <c r="E115" s="7" t="s">
        <v>664</v>
      </c>
      <c r="F115" s="8">
        <v>43921</v>
      </c>
      <c r="G115" s="33"/>
      <c r="H115" s="33"/>
      <c r="I115" s="33"/>
      <c r="J115" s="33"/>
      <c r="K115" s="33"/>
      <c r="L115" s="33"/>
      <c r="M115" s="33"/>
      <c r="N115" s="33"/>
      <c r="O115" s="33"/>
      <c r="P115" s="33"/>
      <c r="Q115" s="33">
        <v>-835</v>
      </c>
      <c r="R115" s="33">
        <v>0</v>
      </c>
      <c r="S115" s="33">
        <v>0</v>
      </c>
      <c r="T115" s="33">
        <v>0</v>
      </c>
      <c r="U115" s="33">
        <v>0</v>
      </c>
      <c r="V115" s="33">
        <v>-1521</v>
      </c>
      <c r="W115" s="33">
        <v>0</v>
      </c>
      <c r="X115" s="33">
        <v>0</v>
      </c>
      <c r="Y115" s="33">
        <v>0</v>
      </c>
      <c r="Z115" s="33">
        <v>0</v>
      </c>
      <c r="AA115" s="33">
        <v>0</v>
      </c>
      <c r="AB115" s="33">
        <v>-2356</v>
      </c>
      <c r="AC115" s="33">
        <v>0</v>
      </c>
      <c r="AD115" s="33">
        <v>-2356</v>
      </c>
      <c r="AE115" s="33">
        <v>0</v>
      </c>
      <c r="AF115" s="33">
        <v>0</v>
      </c>
      <c r="AG115" s="33">
        <v>-2356</v>
      </c>
      <c r="AH115" s="33">
        <v>0</v>
      </c>
      <c r="AI115" s="33">
        <v>-2356</v>
      </c>
    </row>
    <row r="116" spans="2:35" x14ac:dyDescent="0.3">
      <c r="B116" s="5" t="s">
        <v>398</v>
      </c>
      <c r="C116" s="5" t="s">
        <v>400</v>
      </c>
      <c r="D116" s="6" t="s">
        <v>399</v>
      </c>
      <c r="E116" s="7" t="s">
        <v>665</v>
      </c>
      <c r="F116" s="8">
        <v>43921</v>
      </c>
      <c r="G116" s="33">
        <v>34356217</v>
      </c>
      <c r="H116" s="33"/>
      <c r="I116" s="33"/>
      <c r="J116" s="33"/>
      <c r="K116" s="33"/>
      <c r="L116" s="33"/>
      <c r="M116" s="33"/>
      <c r="N116" s="33"/>
      <c r="O116" s="33"/>
      <c r="P116" s="33">
        <v>0</v>
      </c>
      <c r="Q116" s="33">
        <v>2333341</v>
      </c>
      <c r="R116" s="33">
        <v>0</v>
      </c>
      <c r="S116" s="33">
        <v>118762</v>
      </c>
      <c r="T116" s="33">
        <v>752988</v>
      </c>
      <c r="U116" s="33">
        <v>-784880</v>
      </c>
      <c r="V116" s="33">
        <v>244708</v>
      </c>
      <c r="W116" s="33">
        <v>3071</v>
      </c>
      <c r="X116" s="33">
        <v>3698</v>
      </c>
      <c r="Y116" s="33">
        <v>0</v>
      </c>
      <c r="Z116" s="33">
        <v>0</v>
      </c>
      <c r="AA116" s="33">
        <v>0</v>
      </c>
      <c r="AB116" s="33">
        <v>1165712</v>
      </c>
      <c r="AC116" s="33">
        <v>-3286</v>
      </c>
      <c r="AD116" s="33">
        <v>1168998</v>
      </c>
      <c r="AE116" s="33">
        <v>0</v>
      </c>
      <c r="AF116" s="33">
        <v>0</v>
      </c>
      <c r="AG116" s="33">
        <v>1168998</v>
      </c>
      <c r="AH116" s="33">
        <v>0</v>
      </c>
      <c r="AI116" s="33">
        <v>1168998</v>
      </c>
    </row>
    <row r="117" spans="2:35" x14ac:dyDescent="0.3">
      <c r="B117" s="5" t="s">
        <v>407</v>
      </c>
      <c r="C117" s="5" t="s">
        <v>409</v>
      </c>
      <c r="D117" s="6" t="s">
        <v>408</v>
      </c>
      <c r="E117" s="7" t="s">
        <v>664</v>
      </c>
      <c r="F117" s="8">
        <v>43921</v>
      </c>
      <c r="G117" s="33">
        <v>16179</v>
      </c>
      <c r="H117" s="33"/>
      <c r="I117" s="33"/>
      <c r="J117" s="33"/>
      <c r="K117" s="33"/>
      <c r="L117" s="33"/>
      <c r="M117" s="33"/>
      <c r="N117" s="33"/>
      <c r="O117" s="33"/>
      <c r="P117" s="33">
        <v>0</v>
      </c>
      <c r="Q117" s="33">
        <v>-18558</v>
      </c>
      <c r="R117" s="33">
        <v>0</v>
      </c>
      <c r="S117" s="33">
        <v>11159</v>
      </c>
      <c r="T117" s="33">
        <v>0</v>
      </c>
      <c r="U117" s="33">
        <v>0</v>
      </c>
      <c r="V117" s="33">
        <v>40661</v>
      </c>
      <c r="W117" s="33">
        <v>0</v>
      </c>
      <c r="X117" s="33">
        <v>23376</v>
      </c>
      <c r="Y117" s="33">
        <v>0</v>
      </c>
      <c r="Z117" s="33">
        <v>0</v>
      </c>
      <c r="AA117" s="33">
        <v>0</v>
      </c>
      <c r="AB117" s="33">
        <v>56638</v>
      </c>
      <c r="AC117" s="33">
        <v>9005</v>
      </c>
      <c r="AD117" s="33">
        <v>47633</v>
      </c>
      <c r="AE117" s="33">
        <v>0</v>
      </c>
      <c r="AF117" s="33">
        <v>0</v>
      </c>
      <c r="AG117" s="33">
        <v>47633</v>
      </c>
      <c r="AH117" s="33">
        <v>0</v>
      </c>
      <c r="AI117" s="33">
        <v>47633</v>
      </c>
    </row>
    <row r="118" spans="2:35" x14ac:dyDescent="0.3">
      <c r="B118" s="5" t="s">
        <v>410</v>
      </c>
      <c r="C118" s="5" t="s">
        <v>412</v>
      </c>
      <c r="D118" s="6" t="s">
        <v>411</v>
      </c>
      <c r="E118" s="7" t="s">
        <v>661</v>
      </c>
      <c r="F118" s="8">
        <v>43921</v>
      </c>
      <c r="G118" s="33">
        <v>742207</v>
      </c>
      <c r="H118" s="33"/>
      <c r="I118" s="33"/>
      <c r="J118" s="33"/>
      <c r="K118" s="33"/>
      <c r="L118" s="33"/>
      <c r="M118" s="33"/>
      <c r="N118" s="33"/>
      <c r="O118" s="33"/>
      <c r="P118" s="33">
        <v>0</v>
      </c>
      <c r="Q118" s="33">
        <v>-202728</v>
      </c>
      <c r="R118" s="33">
        <v>0</v>
      </c>
      <c r="S118" s="33">
        <v>17201</v>
      </c>
      <c r="T118" s="33">
        <v>6324</v>
      </c>
      <c r="U118" s="33">
        <v>0</v>
      </c>
      <c r="V118" s="33">
        <v>0</v>
      </c>
      <c r="W118" s="33">
        <v>-8665</v>
      </c>
      <c r="X118" s="33">
        <v>2255</v>
      </c>
      <c r="Y118" s="33">
        <v>0</v>
      </c>
      <c r="Z118" s="33">
        <v>0</v>
      </c>
      <c r="AA118" s="33">
        <v>0</v>
      </c>
      <c r="AB118" s="33">
        <v>-198261</v>
      </c>
      <c r="AC118" s="33">
        <v>-89861</v>
      </c>
      <c r="AD118" s="33">
        <v>-108400</v>
      </c>
      <c r="AE118" s="33">
        <v>0</v>
      </c>
      <c r="AF118" s="33">
        <v>0</v>
      </c>
      <c r="AG118" s="33">
        <v>-108400</v>
      </c>
      <c r="AH118" s="33">
        <v>-84</v>
      </c>
      <c r="AI118" s="33">
        <v>-108316</v>
      </c>
    </row>
    <row r="119" spans="2:35" x14ac:dyDescent="0.3">
      <c r="B119" s="5" t="s">
        <v>425</v>
      </c>
      <c r="C119" s="5" t="s">
        <v>427</v>
      </c>
      <c r="D119" s="6" t="s">
        <v>426</v>
      </c>
      <c r="E119" s="7" t="s">
        <v>658</v>
      </c>
      <c r="F119" s="8">
        <v>43921</v>
      </c>
      <c r="G119" s="33">
        <v>7502376</v>
      </c>
      <c r="H119" s="33"/>
      <c r="I119" s="33"/>
      <c r="J119" s="33"/>
      <c r="K119" s="33"/>
      <c r="L119" s="33"/>
      <c r="M119" s="33"/>
      <c r="N119" s="33"/>
      <c r="O119" s="33"/>
      <c r="P119" s="33">
        <v>0</v>
      </c>
      <c r="Q119" s="33">
        <v>1129927</v>
      </c>
      <c r="R119" s="33">
        <v>-9425</v>
      </c>
      <c r="S119" s="33">
        <v>831745</v>
      </c>
      <c r="T119" s="33">
        <v>194806</v>
      </c>
      <c r="U119" s="33">
        <v>0</v>
      </c>
      <c r="V119" s="33">
        <v>937379</v>
      </c>
      <c r="W119" s="33">
        <v>-98064</v>
      </c>
      <c r="X119" s="33">
        <v>0</v>
      </c>
      <c r="Y119" s="33">
        <v>0</v>
      </c>
      <c r="Z119" s="33">
        <v>0</v>
      </c>
      <c r="AA119" s="33">
        <v>0</v>
      </c>
      <c r="AB119" s="33">
        <v>2596756</v>
      </c>
      <c r="AC119" s="33">
        <v>26545</v>
      </c>
      <c r="AD119" s="33">
        <v>2570211</v>
      </c>
      <c r="AE119" s="33">
        <v>0</v>
      </c>
      <c r="AF119" s="33">
        <v>0</v>
      </c>
      <c r="AG119" s="33">
        <v>2570211</v>
      </c>
      <c r="AH119" s="33">
        <v>-20810</v>
      </c>
      <c r="AI119" s="33">
        <v>2591021</v>
      </c>
    </row>
    <row r="120" spans="2:35" x14ac:dyDescent="0.3">
      <c r="B120" s="5" t="s">
        <v>431</v>
      </c>
      <c r="C120" s="5" t="s">
        <v>433</v>
      </c>
      <c r="D120" s="6" t="s">
        <v>432</v>
      </c>
      <c r="E120" s="7" t="s">
        <v>664</v>
      </c>
      <c r="F120" s="8">
        <v>44012</v>
      </c>
      <c r="G120" s="33">
        <v>1052713</v>
      </c>
      <c r="H120" s="33"/>
      <c r="I120" s="33"/>
      <c r="J120" s="33"/>
      <c r="K120" s="33"/>
      <c r="L120" s="33"/>
      <c r="M120" s="33"/>
      <c r="N120" s="33"/>
      <c r="O120" s="33"/>
      <c r="P120" s="33">
        <v>0</v>
      </c>
      <c r="Q120" s="33">
        <v>1012230</v>
      </c>
      <c r="R120" s="33">
        <v>0</v>
      </c>
      <c r="S120" s="33">
        <v>0</v>
      </c>
      <c r="T120" s="33">
        <v>1911</v>
      </c>
      <c r="U120" s="33">
        <v>0</v>
      </c>
      <c r="V120" s="33">
        <v>0</v>
      </c>
      <c r="W120" s="33">
        <v>0</v>
      </c>
      <c r="X120" s="33">
        <v>222</v>
      </c>
      <c r="Y120" s="33">
        <v>0</v>
      </c>
      <c r="Z120" s="33">
        <v>0</v>
      </c>
      <c r="AA120" s="33">
        <v>0</v>
      </c>
      <c r="AB120" s="33">
        <v>1010541</v>
      </c>
      <c r="AC120" s="33">
        <v>-850</v>
      </c>
      <c r="AD120" s="33">
        <v>1011391</v>
      </c>
      <c r="AE120" s="33">
        <v>0</v>
      </c>
      <c r="AF120" s="33">
        <v>0</v>
      </c>
      <c r="AG120" s="33">
        <v>1011391</v>
      </c>
      <c r="AH120" s="33">
        <v>0</v>
      </c>
      <c r="AI120" s="33">
        <v>1011391</v>
      </c>
    </row>
    <row r="121" spans="2:35" x14ac:dyDescent="0.3">
      <c r="B121" s="5" t="s">
        <v>437</v>
      </c>
      <c r="C121" s="5" t="s">
        <v>26</v>
      </c>
      <c r="D121" s="6" t="s">
        <v>59</v>
      </c>
      <c r="E121" s="7" t="s">
        <v>661</v>
      </c>
      <c r="F121" s="8">
        <v>43921</v>
      </c>
      <c r="G121" s="33">
        <v>14387.1</v>
      </c>
      <c r="H121" s="33"/>
      <c r="I121" s="33"/>
      <c r="J121" s="33"/>
      <c r="K121" s="33"/>
      <c r="L121" s="33"/>
      <c r="M121" s="33"/>
      <c r="N121" s="33"/>
      <c r="O121" s="33"/>
      <c r="P121" s="33">
        <v>-501009.6</v>
      </c>
      <c r="Q121" s="33">
        <v>-1152660.6000000001</v>
      </c>
      <c r="R121" s="33">
        <v>0</v>
      </c>
      <c r="S121" s="33">
        <v>14387.1</v>
      </c>
      <c r="T121" s="33">
        <v>53316.9</v>
      </c>
      <c r="U121" s="33">
        <v>0</v>
      </c>
      <c r="V121" s="33">
        <v>0</v>
      </c>
      <c r="W121" s="33">
        <v>-85476.3</v>
      </c>
      <c r="X121" s="33">
        <v>846.3</v>
      </c>
      <c r="Y121" s="33">
        <v>0</v>
      </c>
      <c r="Z121" s="33">
        <v>0</v>
      </c>
      <c r="AA121" s="33">
        <v>0</v>
      </c>
      <c r="AB121" s="33">
        <v>-1276220.3999999999</v>
      </c>
      <c r="AC121" s="33">
        <v>82937.399999999994</v>
      </c>
      <c r="AD121" s="33">
        <v>-1359157.8</v>
      </c>
      <c r="AE121" s="33">
        <v>0</v>
      </c>
      <c r="AF121" s="33">
        <v>0</v>
      </c>
      <c r="AG121" s="33">
        <v>-1359157.8</v>
      </c>
      <c r="AH121" s="33">
        <v>0</v>
      </c>
      <c r="AI121" s="33">
        <v>-1359157.8</v>
      </c>
    </row>
    <row r="122" spans="2:35" x14ac:dyDescent="0.3">
      <c r="B122" s="5" t="s">
        <v>438</v>
      </c>
      <c r="C122" s="5" t="s">
        <v>440</v>
      </c>
      <c r="D122" s="6" t="s">
        <v>439</v>
      </c>
      <c r="E122" s="7" t="s">
        <v>661</v>
      </c>
      <c r="F122" s="8">
        <v>43921</v>
      </c>
      <c r="G122" s="33">
        <v>8862266</v>
      </c>
      <c r="H122" s="33"/>
      <c r="I122" s="33"/>
      <c r="J122" s="33"/>
      <c r="K122" s="33"/>
      <c r="L122" s="33"/>
      <c r="M122" s="33"/>
      <c r="N122" s="33"/>
      <c r="O122" s="33"/>
      <c r="P122" s="33">
        <v>-17490</v>
      </c>
      <c r="Q122" s="33">
        <v>904863</v>
      </c>
      <c r="R122" s="33">
        <v>0</v>
      </c>
      <c r="S122" s="33">
        <v>31668</v>
      </c>
      <c r="T122" s="33">
        <v>186425</v>
      </c>
      <c r="U122" s="33">
        <v>0</v>
      </c>
      <c r="V122" s="33">
        <v>-116418</v>
      </c>
      <c r="W122" s="33">
        <v>162714</v>
      </c>
      <c r="X122" s="33">
        <v>13934</v>
      </c>
      <c r="Y122" s="33">
        <v>0</v>
      </c>
      <c r="Z122" s="33">
        <v>0</v>
      </c>
      <c r="AA122" s="33">
        <v>0</v>
      </c>
      <c r="AB122" s="33">
        <v>810336</v>
      </c>
      <c r="AC122" s="33">
        <v>362488</v>
      </c>
      <c r="AD122" s="33">
        <v>447848</v>
      </c>
      <c r="AE122" s="33">
        <v>0</v>
      </c>
      <c r="AF122" s="33">
        <v>0</v>
      </c>
      <c r="AG122" s="33">
        <v>447848</v>
      </c>
      <c r="AH122" s="33">
        <v>417971</v>
      </c>
      <c r="AI122" s="33">
        <v>29877</v>
      </c>
    </row>
    <row r="123" spans="2:35" x14ac:dyDescent="0.3">
      <c r="B123" s="5" t="s">
        <v>441</v>
      </c>
      <c r="C123" s="5" t="s">
        <v>7</v>
      </c>
      <c r="D123" s="6" t="s">
        <v>39</v>
      </c>
      <c r="E123" s="7" t="s">
        <v>657</v>
      </c>
      <c r="F123" s="8">
        <v>44012</v>
      </c>
      <c r="G123" s="33">
        <v>292718222.10000002</v>
      </c>
      <c r="H123" s="33"/>
      <c r="I123" s="33"/>
      <c r="J123" s="33"/>
      <c r="K123" s="33"/>
      <c r="L123" s="33"/>
      <c r="M123" s="33"/>
      <c r="N123" s="33"/>
      <c r="O123" s="33"/>
      <c r="P123" s="33">
        <v>58048029.420000002</v>
      </c>
      <c r="Q123" s="33">
        <v>-912212706.77999997</v>
      </c>
      <c r="R123" s="33">
        <v>0</v>
      </c>
      <c r="S123" s="33">
        <v>4647576.3600000003</v>
      </c>
      <c r="T123" s="33">
        <v>101330107.44</v>
      </c>
      <c r="U123" s="33">
        <v>0</v>
      </c>
      <c r="V123" s="33">
        <v>0</v>
      </c>
      <c r="W123" s="33">
        <v>39061550.159999996</v>
      </c>
      <c r="X123" s="33">
        <v>5840083.7999999998</v>
      </c>
      <c r="Y123" s="33">
        <v>0</v>
      </c>
      <c r="Z123" s="33">
        <v>0</v>
      </c>
      <c r="AA123" s="33">
        <v>0</v>
      </c>
      <c r="AB123" s="33">
        <v>-963993603.89999998</v>
      </c>
      <c r="AC123" s="33">
        <v>-297870286.92000002</v>
      </c>
      <c r="AD123" s="33">
        <v>-666123316.98000002</v>
      </c>
      <c r="AE123" s="33">
        <v>0</v>
      </c>
      <c r="AF123" s="33">
        <v>0</v>
      </c>
      <c r="AG123" s="33">
        <v>-666123316.98000002</v>
      </c>
      <c r="AH123" s="33">
        <v>-3007072.56</v>
      </c>
      <c r="AI123" s="33">
        <v>-663116244.41999996</v>
      </c>
    </row>
    <row r="124" spans="2:35" x14ac:dyDescent="0.3">
      <c r="B124" s="5" t="s">
        <v>653</v>
      </c>
      <c r="C124" s="5" t="s">
        <v>677</v>
      </c>
      <c r="D124" s="6" t="s">
        <v>684</v>
      </c>
      <c r="E124" s="7" t="s">
        <v>659</v>
      </c>
      <c r="F124" s="8"/>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row>
    <row r="125" spans="2:35" x14ac:dyDescent="0.3">
      <c r="B125" s="5" t="s">
        <v>442</v>
      </c>
      <c r="C125" s="5" t="s">
        <v>444</v>
      </c>
      <c r="D125" s="6" t="s">
        <v>443</v>
      </c>
      <c r="E125" s="7" t="s">
        <v>659</v>
      </c>
      <c r="F125" s="8">
        <v>41364</v>
      </c>
      <c r="G125" s="33">
        <v>0</v>
      </c>
      <c r="H125" s="33">
        <v>0</v>
      </c>
      <c r="I125" s="33">
        <v>0</v>
      </c>
      <c r="J125" s="33">
        <v>0</v>
      </c>
      <c r="K125" s="33">
        <v>0</v>
      </c>
      <c r="L125" s="33">
        <v>0</v>
      </c>
      <c r="M125" s="33">
        <v>3740</v>
      </c>
      <c r="N125" s="33">
        <v>0</v>
      </c>
      <c r="O125" s="33">
        <v>3379</v>
      </c>
      <c r="P125" s="33">
        <v>0</v>
      </c>
      <c r="Q125" s="33">
        <v>-7119</v>
      </c>
      <c r="R125" s="33">
        <v>0</v>
      </c>
      <c r="S125" s="33">
        <v>0</v>
      </c>
      <c r="T125" s="33">
        <v>130</v>
      </c>
      <c r="U125" s="33"/>
      <c r="V125" s="33">
        <v>0</v>
      </c>
      <c r="W125" s="33">
        <v>0</v>
      </c>
      <c r="X125" s="33">
        <v>128</v>
      </c>
      <c r="Y125" s="33">
        <v>0</v>
      </c>
      <c r="Z125" s="33"/>
      <c r="AA125" s="33"/>
      <c r="AB125" s="33">
        <v>-7121</v>
      </c>
      <c r="AC125" s="33">
        <v>0</v>
      </c>
      <c r="AD125" s="33">
        <v>-7121</v>
      </c>
      <c r="AE125" s="33">
        <v>0</v>
      </c>
      <c r="AF125" s="33">
        <v>0</v>
      </c>
      <c r="AG125" s="33">
        <v>-7121</v>
      </c>
      <c r="AH125" s="33">
        <v>0</v>
      </c>
      <c r="AI125" s="33">
        <v>-7121</v>
      </c>
    </row>
    <row r="126" spans="2:35" x14ac:dyDescent="0.3">
      <c r="B126" s="5" t="s">
        <v>448</v>
      </c>
      <c r="C126" s="5" t="s">
        <v>450</v>
      </c>
      <c r="D126" s="6" t="s">
        <v>449</v>
      </c>
      <c r="E126" s="7" t="s">
        <v>658</v>
      </c>
      <c r="F126" s="8">
        <v>43921</v>
      </c>
      <c r="G126" s="33">
        <v>65593327.799999997</v>
      </c>
      <c r="H126" s="33"/>
      <c r="I126" s="33"/>
      <c r="J126" s="33"/>
      <c r="K126" s="33"/>
      <c r="L126" s="33"/>
      <c r="M126" s="33"/>
      <c r="N126" s="33"/>
      <c r="O126" s="33"/>
      <c r="P126" s="33">
        <v>0</v>
      </c>
      <c r="Q126" s="33">
        <v>-704121.6</v>
      </c>
      <c r="R126" s="33">
        <v>0</v>
      </c>
      <c r="S126" s="33">
        <v>88861.5</v>
      </c>
      <c r="T126" s="33">
        <v>8226882.2999999998</v>
      </c>
      <c r="U126" s="33">
        <v>0</v>
      </c>
      <c r="V126" s="33">
        <v>0</v>
      </c>
      <c r="W126" s="33">
        <v>-5853857.0999999996</v>
      </c>
      <c r="X126" s="33">
        <v>0</v>
      </c>
      <c r="Y126" s="33">
        <v>498470.7</v>
      </c>
      <c r="Z126" s="33">
        <v>0</v>
      </c>
      <c r="AA126" s="33">
        <v>0</v>
      </c>
      <c r="AB126" s="33">
        <v>-14197528.800000001</v>
      </c>
      <c r="AC126" s="33">
        <v>-2339173.2000000002</v>
      </c>
      <c r="AD126" s="33">
        <v>-11858355.6</v>
      </c>
      <c r="AE126" s="33">
        <v>0</v>
      </c>
      <c r="AF126" s="33">
        <v>0</v>
      </c>
      <c r="AG126" s="33">
        <v>-11858355.6</v>
      </c>
      <c r="AH126" s="33">
        <v>-11858355.6</v>
      </c>
      <c r="AI126" s="33"/>
    </row>
    <row r="127" spans="2:35" x14ac:dyDescent="0.3">
      <c r="B127" s="5" t="s">
        <v>451</v>
      </c>
      <c r="C127" s="5" t="s">
        <v>27</v>
      </c>
      <c r="D127" s="6" t="s">
        <v>60</v>
      </c>
      <c r="E127" s="7" t="s">
        <v>661</v>
      </c>
      <c r="F127" s="8">
        <v>43921</v>
      </c>
      <c r="G127" s="33">
        <v>54176308</v>
      </c>
      <c r="H127" s="33"/>
      <c r="I127" s="33"/>
      <c r="J127" s="33"/>
      <c r="K127" s="33"/>
      <c r="L127" s="33"/>
      <c r="M127" s="33"/>
      <c r="N127" s="33"/>
      <c r="O127" s="33"/>
      <c r="P127" s="33">
        <v>37253</v>
      </c>
      <c r="Q127" s="33">
        <v>2820834</v>
      </c>
      <c r="R127" s="33">
        <v>0</v>
      </c>
      <c r="S127" s="33">
        <v>92884</v>
      </c>
      <c r="T127" s="33">
        <v>912516</v>
      </c>
      <c r="U127" s="33">
        <v>0</v>
      </c>
      <c r="V127" s="33">
        <v>5728</v>
      </c>
      <c r="W127" s="33">
        <v>-1095680</v>
      </c>
      <c r="X127" s="33">
        <v>48089</v>
      </c>
      <c r="Y127" s="33">
        <v>0</v>
      </c>
      <c r="Z127" s="33">
        <v>0</v>
      </c>
      <c r="AA127" s="33">
        <v>0</v>
      </c>
      <c r="AB127" s="33">
        <v>959339</v>
      </c>
      <c r="AC127" s="33">
        <v>-316836</v>
      </c>
      <c r="AD127" s="33">
        <v>1276175</v>
      </c>
      <c r="AE127" s="33">
        <v>0</v>
      </c>
      <c r="AF127" s="33">
        <v>0</v>
      </c>
      <c r="AG127" s="33">
        <v>1276175</v>
      </c>
      <c r="AH127" s="33">
        <v>0</v>
      </c>
      <c r="AI127" s="33">
        <v>1276175</v>
      </c>
    </row>
    <row r="128" spans="2:35" x14ac:dyDescent="0.3">
      <c r="B128" s="5" t="s">
        <v>455</v>
      </c>
      <c r="C128" s="5" t="s">
        <v>457</v>
      </c>
      <c r="D128" s="6" t="s">
        <v>456</v>
      </c>
      <c r="E128" s="7" t="s">
        <v>661</v>
      </c>
      <c r="F128" s="8">
        <v>44012</v>
      </c>
      <c r="G128" s="33">
        <v>196363152.59999999</v>
      </c>
      <c r="H128" s="33"/>
      <c r="I128" s="33"/>
      <c r="J128" s="33"/>
      <c r="K128" s="33"/>
      <c r="L128" s="33"/>
      <c r="M128" s="33"/>
      <c r="N128" s="33"/>
      <c r="O128" s="33"/>
      <c r="P128" s="33">
        <v>41634.36</v>
      </c>
      <c r="Q128" s="33">
        <v>12834811.92</v>
      </c>
      <c r="R128" s="33">
        <v>0</v>
      </c>
      <c r="S128" s="33">
        <v>132250.32</v>
      </c>
      <c r="T128" s="33">
        <v>2764194.96</v>
      </c>
      <c r="U128" s="33">
        <v>0</v>
      </c>
      <c r="V128" s="33">
        <v>0</v>
      </c>
      <c r="W128" s="33">
        <v>633495.36</v>
      </c>
      <c r="X128" s="33">
        <v>0</v>
      </c>
      <c r="Y128" s="33">
        <v>0</v>
      </c>
      <c r="Z128" s="33">
        <v>0</v>
      </c>
      <c r="AA128" s="33">
        <v>0</v>
      </c>
      <c r="AB128" s="33">
        <v>10836362.640000001</v>
      </c>
      <c r="AC128" s="33">
        <v>4807544.04</v>
      </c>
      <c r="AD128" s="33">
        <v>6028818.5999999996</v>
      </c>
      <c r="AE128" s="33">
        <v>0</v>
      </c>
      <c r="AF128" s="33">
        <v>0</v>
      </c>
      <c r="AG128" s="33">
        <v>6028818.5999999996</v>
      </c>
      <c r="AH128" s="33">
        <v>53063.4</v>
      </c>
      <c r="AI128" s="33">
        <v>5975755.2000000002</v>
      </c>
    </row>
    <row r="129" spans="2:35" x14ac:dyDescent="0.3">
      <c r="B129" s="5" t="s">
        <v>458</v>
      </c>
      <c r="C129" s="5" t="s">
        <v>460</v>
      </c>
      <c r="D129" s="6" t="s">
        <v>459</v>
      </c>
      <c r="E129" s="7" t="s">
        <v>661</v>
      </c>
      <c r="F129" s="8"/>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row>
    <row r="130" spans="2:35" x14ac:dyDescent="0.3">
      <c r="B130" s="5" t="s">
        <v>461</v>
      </c>
      <c r="C130" s="5" t="s">
        <v>463</v>
      </c>
      <c r="D130" s="6" t="s">
        <v>462</v>
      </c>
      <c r="E130" s="7" t="s">
        <v>661</v>
      </c>
      <c r="F130" s="8">
        <v>43921</v>
      </c>
      <c r="G130" s="33">
        <v>1609025</v>
      </c>
      <c r="H130" s="33"/>
      <c r="I130" s="33"/>
      <c r="J130" s="33"/>
      <c r="K130" s="33"/>
      <c r="L130" s="33"/>
      <c r="M130" s="33"/>
      <c r="N130" s="33"/>
      <c r="O130" s="33"/>
      <c r="P130" s="33">
        <v>773</v>
      </c>
      <c r="Q130" s="33">
        <v>407926</v>
      </c>
      <c r="R130" s="33">
        <v>0</v>
      </c>
      <c r="S130" s="33">
        <v>1580</v>
      </c>
      <c r="T130" s="33">
        <v>3688</v>
      </c>
      <c r="U130" s="33">
        <v>0</v>
      </c>
      <c r="V130" s="33">
        <v>0</v>
      </c>
      <c r="W130" s="33">
        <v>0</v>
      </c>
      <c r="X130" s="33">
        <v>2188</v>
      </c>
      <c r="Y130" s="33">
        <v>0</v>
      </c>
      <c r="Z130" s="33">
        <v>0</v>
      </c>
      <c r="AA130" s="33">
        <v>0</v>
      </c>
      <c r="AB130" s="33">
        <v>408006</v>
      </c>
      <c r="AC130" s="33">
        <v>35656</v>
      </c>
      <c r="AD130" s="33">
        <v>372350</v>
      </c>
      <c r="AE130" s="33">
        <v>0</v>
      </c>
      <c r="AF130" s="33">
        <v>0</v>
      </c>
      <c r="AG130" s="33">
        <v>372350</v>
      </c>
      <c r="AH130" s="33">
        <v>0</v>
      </c>
      <c r="AI130" s="33">
        <v>372350</v>
      </c>
    </row>
    <row r="131" spans="2:35" x14ac:dyDescent="0.3">
      <c r="B131" s="5" t="s">
        <v>464</v>
      </c>
      <c r="C131" s="5" t="s">
        <v>466</v>
      </c>
      <c r="D131" s="6" t="s">
        <v>465</v>
      </c>
      <c r="E131" s="7" t="s">
        <v>658</v>
      </c>
      <c r="F131" s="8">
        <v>43921</v>
      </c>
      <c r="G131" s="33">
        <v>130396211.40000001</v>
      </c>
      <c r="H131" s="33"/>
      <c r="I131" s="33"/>
      <c r="J131" s="33"/>
      <c r="K131" s="33"/>
      <c r="L131" s="33"/>
      <c r="M131" s="33"/>
      <c r="N131" s="33"/>
      <c r="O131" s="33"/>
      <c r="P131" s="33">
        <v>0</v>
      </c>
      <c r="Q131" s="33">
        <v>254736.3</v>
      </c>
      <c r="R131" s="33">
        <v>0</v>
      </c>
      <c r="S131" s="33">
        <v>556019.1</v>
      </c>
      <c r="T131" s="33">
        <v>1115423.3999999999</v>
      </c>
      <c r="U131" s="33">
        <v>0</v>
      </c>
      <c r="V131" s="33">
        <v>-325825.5</v>
      </c>
      <c r="W131" s="33">
        <v>2450038.5</v>
      </c>
      <c r="X131" s="33">
        <v>0</v>
      </c>
      <c r="Y131" s="33">
        <v>0</v>
      </c>
      <c r="Z131" s="33">
        <v>0</v>
      </c>
      <c r="AA131" s="33">
        <v>0</v>
      </c>
      <c r="AB131" s="33">
        <v>1819545</v>
      </c>
      <c r="AC131" s="33">
        <v>601719.30000000005</v>
      </c>
      <c r="AD131" s="33">
        <v>1217825.7</v>
      </c>
      <c r="AE131" s="33">
        <v>0</v>
      </c>
      <c r="AF131" s="33">
        <v>0</v>
      </c>
      <c r="AG131" s="33">
        <v>1217825.7</v>
      </c>
      <c r="AH131" s="33">
        <v>287742</v>
      </c>
      <c r="AI131" s="33">
        <v>930083.7</v>
      </c>
    </row>
    <row r="132" spans="2:35" x14ac:dyDescent="0.3">
      <c r="B132" s="5" t="s">
        <v>468</v>
      </c>
      <c r="C132" s="5" t="s">
        <v>470</v>
      </c>
      <c r="D132" s="6" t="s">
        <v>469</v>
      </c>
      <c r="E132" s="7" t="s">
        <v>661</v>
      </c>
      <c r="F132" s="8">
        <v>43921</v>
      </c>
      <c r="G132" s="33">
        <v>1970126</v>
      </c>
      <c r="H132" s="33"/>
      <c r="I132" s="33"/>
      <c r="J132" s="33"/>
      <c r="K132" s="33"/>
      <c r="L132" s="33"/>
      <c r="M132" s="33"/>
      <c r="N132" s="33"/>
      <c r="O132" s="33"/>
      <c r="P132" s="33">
        <v>1468</v>
      </c>
      <c r="Q132" s="33">
        <v>92256</v>
      </c>
      <c r="R132" s="33">
        <v>0</v>
      </c>
      <c r="S132" s="33">
        <v>3750</v>
      </c>
      <c r="T132" s="33">
        <v>11690</v>
      </c>
      <c r="U132" s="33">
        <v>0</v>
      </c>
      <c r="V132" s="33">
        <v>0</v>
      </c>
      <c r="W132" s="33">
        <v>-66587</v>
      </c>
      <c r="X132" s="33">
        <v>-7356</v>
      </c>
      <c r="Y132" s="33">
        <v>0</v>
      </c>
      <c r="Z132" s="33">
        <v>0</v>
      </c>
      <c r="AA132" s="33">
        <v>0</v>
      </c>
      <c r="AB132" s="33">
        <v>10373</v>
      </c>
      <c r="AC132" s="33">
        <v>2801</v>
      </c>
      <c r="AD132" s="33">
        <v>7572</v>
      </c>
      <c r="AE132" s="33">
        <v>0</v>
      </c>
      <c r="AF132" s="33">
        <v>0</v>
      </c>
      <c r="AG132" s="33">
        <v>7572</v>
      </c>
      <c r="AH132" s="33">
        <v>0</v>
      </c>
      <c r="AI132" s="33">
        <v>7572</v>
      </c>
    </row>
    <row r="133" spans="2:35" x14ac:dyDescent="0.3">
      <c r="B133" s="5" t="s">
        <v>471</v>
      </c>
      <c r="C133" s="5" t="s">
        <v>473</v>
      </c>
      <c r="D133" s="6" t="s">
        <v>472</v>
      </c>
      <c r="E133" s="7" t="s">
        <v>671</v>
      </c>
      <c r="F133" s="8">
        <v>43921</v>
      </c>
      <c r="G133" s="33"/>
      <c r="H133" s="33"/>
      <c r="I133" s="33"/>
      <c r="J133" s="33"/>
      <c r="K133" s="33"/>
      <c r="L133" s="33"/>
      <c r="M133" s="33"/>
      <c r="N133" s="33"/>
      <c r="O133" s="33"/>
      <c r="P133" s="33"/>
      <c r="Q133" s="33">
        <v>-364755.3</v>
      </c>
      <c r="R133" s="33">
        <v>0</v>
      </c>
      <c r="S133" s="33">
        <v>846.3</v>
      </c>
      <c r="T133" s="33">
        <v>4327131.9000000004</v>
      </c>
      <c r="U133" s="33">
        <v>0</v>
      </c>
      <c r="V133" s="33">
        <v>3400433.4</v>
      </c>
      <c r="W133" s="33">
        <v>28774.2</v>
      </c>
      <c r="X133" s="33">
        <v>0</v>
      </c>
      <c r="Y133" s="33">
        <v>0</v>
      </c>
      <c r="Z133" s="33">
        <v>0</v>
      </c>
      <c r="AA133" s="33">
        <v>0</v>
      </c>
      <c r="AB133" s="33">
        <v>-1261833.3</v>
      </c>
      <c r="AC133" s="33">
        <v>239502.9</v>
      </c>
      <c r="AD133" s="33">
        <v>-1501336.2</v>
      </c>
      <c r="AE133" s="33">
        <v>0</v>
      </c>
      <c r="AF133" s="33">
        <v>0</v>
      </c>
      <c r="AG133" s="33">
        <v>-1501336.2</v>
      </c>
      <c r="AH133" s="33">
        <v>-7616.7</v>
      </c>
      <c r="AI133" s="33">
        <v>-1493719.5</v>
      </c>
    </row>
    <row r="134" spans="2:35" x14ac:dyDescent="0.3">
      <c r="B134" s="5" t="s">
        <v>477</v>
      </c>
      <c r="C134" s="5" t="s">
        <v>479</v>
      </c>
      <c r="D134" s="6" t="s">
        <v>478</v>
      </c>
      <c r="E134" s="7" t="s">
        <v>664</v>
      </c>
      <c r="F134" s="8">
        <v>43830</v>
      </c>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row>
    <row r="135" spans="2:35" x14ac:dyDescent="0.3">
      <c r="B135" s="5" t="s">
        <v>480</v>
      </c>
      <c r="C135" s="5" t="s">
        <v>30</v>
      </c>
      <c r="D135" s="6" t="s">
        <v>63</v>
      </c>
      <c r="E135" s="7" t="s">
        <v>664</v>
      </c>
      <c r="F135" s="8">
        <v>44012</v>
      </c>
      <c r="G135" s="33">
        <v>12631226</v>
      </c>
      <c r="H135" s="33"/>
      <c r="I135" s="33"/>
      <c r="J135" s="33"/>
      <c r="K135" s="33"/>
      <c r="L135" s="33"/>
      <c r="M135" s="33"/>
      <c r="N135" s="33"/>
      <c r="O135" s="33"/>
      <c r="P135" s="33">
        <v>0</v>
      </c>
      <c r="Q135" s="33">
        <v>-6778649</v>
      </c>
      <c r="R135" s="33">
        <v>0</v>
      </c>
      <c r="S135" s="33">
        <v>3388393</v>
      </c>
      <c r="T135" s="33">
        <v>11356726</v>
      </c>
      <c r="U135" s="33">
        <v>0</v>
      </c>
      <c r="V135" s="33">
        <v>-975652</v>
      </c>
      <c r="W135" s="33">
        <v>181064</v>
      </c>
      <c r="X135" s="33">
        <v>-3015571</v>
      </c>
      <c r="Y135" s="33">
        <v>0</v>
      </c>
      <c r="Z135" s="33">
        <v>0</v>
      </c>
      <c r="AA135" s="33">
        <v>0</v>
      </c>
      <c r="AB135" s="33">
        <v>-18557141</v>
      </c>
      <c r="AC135" s="33">
        <v>-2682919</v>
      </c>
      <c r="AD135" s="33">
        <v>-15874222</v>
      </c>
      <c r="AE135" s="33">
        <v>0</v>
      </c>
      <c r="AF135" s="33">
        <v>0</v>
      </c>
      <c r="AG135" s="33">
        <v>-15874222</v>
      </c>
      <c r="AH135" s="33">
        <v>-169883</v>
      </c>
      <c r="AI135" s="33">
        <v>-15704339</v>
      </c>
    </row>
    <row r="136" spans="2:35" x14ac:dyDescent="0.3">
      <c r="B136" s="5" t="s">
        <v>481</v>
      </c>
      <c r="C136" s="5" t="s">
        <v>483</v>
      </c>
      <c r="D136" s="6" t="s">
        <v>482</v>
      </c>
      <c r="E136" s="7" t="s">
        <v>664</v>
      </c>
      <c r="F136" s="8">
        <v>44012</v>
      </c>
      <c r="G136" s="33">
        <v>24638776</v>
      </c>
      <c r="H136" s="33"/>
      <c r="I136" s="33"/>
      <c r="J136" s="33"/>
      <c r="K136" s="33"/>
      <c r="L136" s="33"/>
      <c r="M136" s="33"/>
      <c r="N136" s="33"/>
      <c r="O136" s="33"/>
      <c r="P136" s="33">
        <v>-2241</v>
      </c>
      <c r="Q136" s="33">
        <v>6209931</v>
      </c>
      <c r="R136" s="33">
        <v>0</v>
      </c>
      <c r="S136" s="33">
        <v>183026</v>
      </c>
      <c r="T136" s="33">
        <v>168270</v>
      </c>
      <c r="U136" s="33">
        <v>0</v>
      </c>
      <c r="V136" s="33">
        <v>-98388</v>
      </c>
      <c r="W136" s="33">
        <v>3104</v>
      </c>
      <c r="X136" s="33">
        <v>-61371</v>
      </c>
      <c r="Y136" s="33">
        <v>0</v>
      </c>
      <c r="Z136" s="33">
        <v>0</v>
      </c>
      <c r="AA136" s="33">
        <v>0</v>
      </c>
      <c r="AB136" s="33">
        <v>6068032</v>
      </c>
      <c r="AC136" s="33">
        <v>784118</v>
      </c>
      <c r="AD136" s="33">
        <v>5283914</v>
      </c>
      <c r="AE136" s="33">
        <v>0</v>
      </c>
      <c r="AF136" s="33">
        <v>0</v>
      </c>
      <c r="AG136" s="33">
        <v>5283914</v>
      </c>
      <c r="AH136" s="33">
        <v>603655</v>
      </c>
      <c r="AI136" s="33">
        <v>4680259</v>
      </c>
    </row>
    <row r="137" spans="2:35" x14ac:dyDescent="0.3">
      <c r="B137" s="5" t="s">
        <v>654</v>
      </c>
      <c r="C137" s="5" t="s">
        <v>678</v>
      </c>
      <c r="D137" s="6" t="s">
        <v>685</v>
      </c>
      <c r="E137" s="7" t="s">
        <v>670</v>
      </c>
      <c r="F137" s="8"/>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row>
    <row r="138" spans="2:35" x14ac:dyDescent="0.3">
      <c r="B138" s="5" t="s">
        <v>484</v>
      </c>
      <c r="C138" s="5" t="s">
        <v>486</v>
      </c>
      <c r="D138" s="6" t="s">
        <v>485</v>
      </c>
      <c r="E138" s="7" t="s">
        <v>661</v>
      </c>
      <c r="F138" s="8"/>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row>
    <row r="139" spans="2:35" x14ac:dyDescent="0.3">
      <c r="B139" s="5" t="s">
        <v>487</v>
      </c>
      <c r="C139" s="5" t="s">
        <v>29</v>
      </c>
      <c r="D139" s="6" t="s">
        <v>62</v>
      </c>
      <c r="E139" s="7" t="s">
        <v>663</v>
      </c>
      <c r="F139" s="8">
        <v>43921</v>
      </c>
      <c r="G139" s="33">
        <v>74415291</v>
      </c>
      <c r="H139" s="33"/>
      <c r="I139" s="33"/>
      <c r="J139" s="33"/>
      <c r="K139" s="33"/>
      <c r="L139" s="33"/>
      <c r="M139" s="33"/>
      <c r="N139" s="33"/>
      <c r="O139" s="33"/>
      <c r="P139" s="33">
        <v>0</v>
      </c>
      <c r="Q139" s="33">
        <v>45193163</v>
      </c>
      <c r="R139" s="33">
        <v>0</v>
      </c>
      <c r="S139" s="33">
        <v>566012</v>
      </c>
      <c r="T139" s="33">
        <v>8129452</v>
      </c>
      <c r="U139" s="33">
        <v>0</v>
      </c>
      <c r="V139" s="33">
        <v>665842</v>
      </c>
      <c r="W139" s="33">
        <v>-154847</v>
      </c>
      <c r="X139" s="33">
        <v>-7651352</v>
      </c>
      <c r="Y139" s="33">
        <v>0</v>
      </c>
      <c r="Z139" s="33">
        <v>0</v>
      </c>
      <c r="AA139" s="33">
        <v>0</v>
      </c>
      <c r="AB139" s="33">
        <v>30489366</v>
      </c>
      <c r="AC139" s="33">
        <v>6840732</v>
      </c>
      <c r="AD139" s="33">
        <v>23648634</v>
      </c>
      <c r="AE139" s="33">
        <v>0</v>
      </c>
      <c r="AF139" s="33">
        <v>0</v>
      </c>
      <c r="AG139" s="33">
        <v>23648634</v>
      </c>
      <c r="AH139" s="33">
        <v>1034173</v>
      </c>
      <c r="AI139" s="33">
        <v>22614461</v>
      </c>
    </row>
    <row r="140" spans="2:35" x14ac:dyDescent="0.3">
      <c r="B140" s="5" t="s">
        <v>496</v>
      </c>
      <c r="C140" s="5" t="s">
        <v>498</v>
      </c>
      <c r="D140" s="6" t="s">
        <v>497</v>
      </c>
      <c r="E140" s="7" t="s">
        <v>659</v>
      </c>
      <c r="F140" s="8">
        <v>39813</v>
      </c>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row>
    <row r="141" spans="2:35" x14ac:dyDescent="0.3">
      <c r="B141" s="5" t="s">
        <v>499</v>
      </c>
      <c r="C141" s="5" t="s">
        <v>500</v>
      </c>
      <c r="D141" s="6" t="s">
        <v>497</v>
      </c>
      <c r="E141" s="7" t="s">
        <v>659</v>
      </c>
      <c r="F141" s="8">
        <v>39813</v>
      </c>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row>
    <row r="142" spans="2:35" x14ac:dyDescent="0.3">
      <c r="B142" s="5" t="s">
        <v>501</v>
      </c>
      <c r="C142" s="5" t="s">
        <v>502</v>
      </c>
      <c r="D142" s="6" t="s">
        <v>497</v>
      </c>
      <c r="E142" s="7" t="s">
        <v>659</v>
      </c>
      <c r="F142" s="8">
        <v>39813</v>
      </c>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row>
    <row r="143" spans="2:35" x14ac:dyDescent="0.3">
      <c r="B143" s="5" t="s">
        <v>504</v>
      </c>
      <c r="C143" s="5" t="s">
        <v>506</v>
      </c>
      <c r="D143" s="6" t="s">
        <v>505</v>
      </c>
      <c r="E143" s="7" t="s">
        <v>657</v>
      </c>
      <c r="F143" s="8">
        <v>43921</v>
      </c>
      <c r="G143" s="33">
        <v>32084079.300000001</v>
      </c>
      <c r="H143" s="33"/>
      <c r="I143" s="33"/>
      <c r="J143" s="33"/>
      <c r="K143" s="33"/>
      <c r="L143" s="33"/>
      <c r="M143" s="33"/>
      <c r="N143" s="33"/>
      <c r="O143" s="33"/>
      <c r="P143" s="33">
        <v>-20311.2</v>
      </c>
      <c r="Q143" s="33">
        <v>6001959.5999999996</v>
      </c>
      <c r="R143" s="33"/>
      <c r="S143" s="33">
        <v>25389</v>
      </c>
      <c r="T143" s="33">
        <v>1021484.1</v>
      </c>
      <c r="U143" s="33">
        <v>846.3</v>
      </c>
      <c r="V143" s="33"/>
      <c r="W143" s="33">
        <v>-99017.1</v>
      </c>
      <c r="X143" s="33">
        <v>-1692.6</v>
      </c>
      <c r="Y143" s="33"/>
      <c r="Z143" s="33"/>
      <c r="AA143" s="33"/>
      <c r="AB143" s="33">
        <v>4904308.5</v>
      </c>
      <c r="AC143" s="33">
        <v>1046873.1</v>
      </c>
      <c r="AD143" s="33">
        <v>3857435.4</v>
      </c>
      <c r="AE143" s="33">
        <v>0</v>
      </c>
      <c r="AF143" s="33">
        <v>0</v>
      </c>
      <c r="AG143" s="33">
        <v>3857435.4</v>
      </c>
      <c r="AH143" s="33">
        <v>461233.5</v>
      </c>
      <c r="AI143" s="33">
        <v>3396201.9</v>
      </c>
    </row>
    <row r="144" spans="2:35" x14ac:dyDescent="0.3">
      <c r="B144" s="5" t="s">
        <v>507</v>
      </c>
      <c r="C144" s="5" t="s">
        <v>509</v>
      </c>
      <c r="D144" s="6" t="s">
        <v>508</v>
      </c>
      <c r="E144" s="7" t="s">
        <v>657</v>
      </c>
      <c r="F144" s="8">
        <v>44012</v>
      </c>
      <c r="G144" s="33">
        <v>26848447.68</v>
      </c>
      <c r="H144" s="33"/>
      <c r="I144" s="33"/>
      <c r="J144" s="33"/>
      <c r="K144" s="33"/>
      <c r="L144" s="33"/>
      <c r="M144" s="33"/>
      <c r="N144" s="33"/>
      <c r="O144" s="33"/>
      <c r="P144" s="33">
        <v>-148577.51999999999</v>
      </c>
      <c r="Q144" s="33">
        <v>754316.64</v>
      </c>
      <c r="R144" s="33">
        <v>0</v>
      </c>
      <c r="S144" s="33">
        <v>844116.24</v>
      </c>
      <c r="T144" s="33">
        <v>3294828.96</v>
      </c>
      <c r="U144" s="33">
        <v>0</v>
      </c>
      <c r="V144" s="33">
        <v>0</v>
      </c>
      <c r="W144" s="33">
        <v>211437.24</v>
      </c>
      <c r="X144" s="33">
        <v>17143.560000000001</v>
      </c>
      <c r="Y144" s="33">
        <v>0</v>
      </c>
      <c r="Z144" s="33">
        <v>0</v>
      </c>
      <c r="AA144" s="33">
        <v>0</v>
      </c>
      <c r="AB144" s="33">
        <v>-1467815.28</v>
      </c>
      <c r="AC144" s="33">
        <v>-761663.88</v>
      </c>
      <c r="AD144" s="33">
        <v>-706151.4</v>
      </c>
      <c r="AE144" s="33">
        <v>0</v>
      </c>
      <c r="AF144" s="33">
        <v>0</v>
      </c>
      <c r="AG144" s="33">
        <v>-706151.4</v>
      </c>
      <c r="AH144" s="33">
        <v>0</v>
      </c>
      <c r="AI144" s="33">
        <v>-706151.4</v>
      </c>
    </row>
    <row r="145" spans="2:35" x14ac:dyDescent="0.3">
      <c r="B145" s="5" t="s">
        <v>511</v>
      </c>
      <c r="C145" s="5" t="s">
        <v>513</v>
      </c>
      <c r="D145" s="6" t="s">
        <v>512</v>
      </c>
      <c r="E145" s="7" t="s">
        <v>664</v>
      </c>
      <c r="F145" s="8">
        <v>43921</v>
      </c>
      <c r="G145" s="33">
        <v>537757</v>
      </c>
      <c r="H145" s="33"/>
      <c r="I145" s="33"/>
      <c r="J145" s="33"/>
      <c r="K145" s="33"/>
      <c r="L145" s="33"/>
      <c r="M145" s="33"/>
      <c r="N145" s="33"/>
      <c r="O145" s="33"/>
      <c r="P145" s="33">
        <v>-24</v>
      </c>
      <c r="Q145" s="33">
        <v>-85711</v>
      </c>
      <c r="R145" s="33">
        <v>0</v>
      </c>
      <c r="S145" s="33">
        <v>331479</v>
      </c>
      <c r="T145" s="33">
        <v>14001</v>
      </c>
      <c r="U145" s="33">
        <v>0</v>
      </c>
      <c r="V145" s="33">
        <v>316327</v>
      </c>
      <c r="W145" s="33">
        <v>-97527</v>
      </c>
      <c r="X145" s="33">
        <v>83486</v>
      </c>
      <c r="Y145" s="33">
        <v>0</v>
      </c>
      <c r="Z145" s="33">
        <v>0</v>
      </c>
      <c r="AA145" s="33">
        <v>0</v>
      </c>
      <c r="AB145" s="33">
        <v>534053</v>
      </c>
      <c r="AC145" s="33">
        <v>24334</v>
      </c>
      <c r="AD145" s="33">
        <v>509719</v>
      </c>
      <c r="AE145" s="33">
        <v>0</v>
      </c>
      <c r="AF145" s="33">
        <v>0</v>
      </c>
      <c r="AG145" s="33">
        <v>509719</v>
      </c>
      <c r="AH145" s="33">
        <v>82</v>
      </c>
      <c r="AI145" s="33">
        <v>509637</v>
      </c>
    </row>
    <row r="146" spans="2:35" x14ac:dyDescent="0.3">
      <c r="B146" s="5" t="s">
        <v>515</v>
      </c>
      <c r="C146" s="5" t="s">
        <v>517</v>
      </c>
      <c r="D146" s="6" t="s">
        <v>516</v>
      </c>
      <c r="E146" s="7" t="s">
        <v>638</v>
      </c>
      <c r="F146" s="8"/>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row>
    <row r="147" spans="2:35" x14ac:dyDescent="0.3">
      <c r="B147" s="5" t="s">
        <v>518</v>
      </c>
      <c r="C147" s="5" t="s">
        <v>520</v>
      </c>
      <c r="D147" s="6" t="s">
        <v>519</v>
      </c>
      <c r="E147" s="7" t="s">
        <v>661</v>
      </c>
      <c r="F147" s="8">
        <v>43921</v>
      </c>
      <c r="G147" s="33">
        <v>1922428</v>
      </c>
      <c r="H147" s="33"/>
      <c r="I147" s="33"/>
      <c r="J147" s="33"/>
      <c r="K147" s="33"/>
      <c r="L147" s="33"/>
      <c r="M147" s="33"/>
      <c r="N147" s="33"/>
      <c r="O147" s="33"/>
      <c r="P147" s="33">
        <v>-14281</v>
      </c>
      <c r="Q147" s="33">
        <v>107595</v>
      </c>
      <c r="R147" s="33">
        <v>0</v>
      </c>
      <c r="S147" s="33">
        <v>22</v>
      </c>
      <c r="T147" s="33">
        <v>64824</v>
      </c>
      <c r="U147" s="33">
        <v>0</v>
      </c>
      <c r="V147" s="33">
        <v>0</v>
      </c>
      <c r="W147" s="33">
        <v>-39637</v>
      </c>
      <c r="X147" s="33">
        <v>-24990</v>
      </c>
      <c r="Y147" s="33">
        <v>0</v>
      </c>
      <c r="Z147" s="33">
        <v>0</v>
      </c>
      <c r="AA147" s="33">
        <v>0</v>
      </c>
      <c r="AB147" s="33">
        <v>-21834</v>
      </c>
      <c r="AC147" s="33">
        <v>43163</v>
      </c>
      <c r="AD147" s="33">
        <v>-64997</v>
      </c>
      <c r="AE147" s="33">
        <v>0</v>
      </c>
      <c r="AF147" s="33">
        <v>0</v>
      </c>
      <c r="AG147" s="33">
        <v>-64997</v>
      </c>
      <c r="AH147" s="33">
        <v>29561</v>
      </c>
      <c r="AI147" s="33">
        <v>-94558</v>
      </c>
    </row>
    <row r="148" spans="2:35" x14ac:dyDescent="0.3">
      <c r="B148" s="5" t="s">
        <v>521</v>
      </c>
      <c r="C148" s="5" t="s">
        <v>522</v>
      </c>
      <c r="D148" s="6" t="s">
        <v>519</v>
      </c>
      <c r="E148" s="7" t="s">
        <v>661</v>
      </c>
      <c r="F148" s="8">
        <v>43921</v>
      </c>
      <c r="G148" s="33">
        <v>1922428</v>
      </c>
      <c r="H148" s="33"/>
      <c r="I148" s="33"/>
      <c r="J148" s="33"/>
      <c r="K148" s="33"/>
      <c r="L148" s="33"/>
      <c r="M148" s="33"/>
      <c r="N148" s="33"/>
      <c r="O148" s="33"/>
      <c r="P148" s="33">
        <v>-14281</v>
      </c>
      <c r="Q148" s="33">
        <v>107595</v>
      </c>
      <c r="R148" s="33">
        <v>0</v>
      </c>
      <c r="S148" s="33">
        <v>22</v>
      </c>
      <c r="T148" s="33">
        <v>64824</v>
      </c>
      <c r="U148" s="33">
        <v>0</v>
      </c>
      <c r="V148" s="33">
        <v>0</v>
      </c>
      <c r="W148" s="33">
        <v>-39637</v>
      </c>
      <c r="X148" s="33">
        <v>-24990</v>
      </c>
      <c r="Y148" s="33">
        <v>0</v>
      </c>
      <c r="Z148" s="33">
        <v>0</v>
      </c>
      <c r="AA148" s="33">
        <v>0</v>
      </c>
      <c r="AB148" s="33">
        <v>-21834</v>
      </c>
      <c r="AC148" s="33">
        <v>43163</v>
      </c>
      <c r="AD148" s="33">
        <v>-64997</v>
      </c>
      <c r="AE148" s="33">
        <v>0</v>
      </c>
      <c r="AF148" s="33">
        <v>0</v>
      </c>
      <c r="AG148" s="33">
        <v>-64997</v>
      </c>
      <c r="AH148" s="33">
        <v>29561</v>
      </c>
      <c r="AI148" s="33">
        <v>-94558</v>
      </c>
    </row>
    <row r="149" spans="2:35" x14ac:dyDescent="0.3">
      <c r="B149" s="5" t="s">
        <v>523</v>
      </c>
      <c r="C149" s="5" t="s">
        <v>9</v>
      </c>
      <c r="D149" s="6" t="s">
        <v>41</v>
      </c>
      <c r="E149" s="7" t="s">
        <v>663</v>
      </c>
      <c r="F149" s="8">
        <v>43921</v>
      </c>
      <c r="G149" s="33">
        <v>358048184</v>
      </c>
      <c r="H149" s="33"/>
      <c r="I149" s="33"/>
      <c r="J149" s="33"/>
      <c r="K149" s="33"/>
      <c r="L149" s="33"/>
      <c r="M149" s="33"/>
      <c r="N149" s="33"/>
      <c r="O149" s="33"/>
      <c r="P149" s="33">
        <v>-106357</v>
      </c>
      <c r="Q149" s="33">
        <v>-5706515</v>
      </c>
      <c r="R149" s="33">
        <v>0</v>
      </c>
      <c r="S149" s="33">
        <v>608373</v>
      </c>
      <c r="T149" s="33">
        <v>9237299</v>
      </c>
      <c r="U149" s="33">
        <v>0</v>
      </c>
      <c r="V149" s="33">
        <v>2352744</v>
      </c>
      <c r="W149" s="33">
        <v>-3070627</v>
      </c>
      <c r="X149" s="33">
        <v>653219</v>
      </c>
      <c r="Y149" s="33">
        <v>0</v>
      </c>
      <c r="Z149" s="33">
        <v>0</v>
      </c>
      <c r="AA149" s="33">
        <v>0</v>
      </c>
      <c r="AB149" s="33">
        <v>-14400105</v>
      </c>
      <c r="AC149" s="33">
        <v>-2405361</v>
      </c>
      <c r="AD149" s="33">
        <v>-11994744</v>
      </c>
      <c r="AE149" s="33">
        <v>0</v>
      </c>
      <c r="AF149" s="33">
        <v>0</v>
      </c>
      <c r="AG149" s="33">
        <v>-11994744</v>
      </c>
      <c r="AH149" s="33">
        <v>9921</v>
      </c>
      <c r="AI149" s="33">
        <v>-12004665</v>
      </c>
    </row>
    <row r="150" spans="2:35" x14ac:dyDescent="0.3">
      <c r="B150" s="5" t="s">
        <v>524</v>
      </c>
      <c r="C150" s="5" t="s">
        <v>526</v>
      </c>
      <c r="D150" s="6" t="s">
        <v>525</v>
      </c>
      <c r="E150" s="7" t="s">
        <v>664</v>
      </c>
      <c r="F150" s="8">
        <v>43830</v>
      </c>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row>
    <row r="151" spans="2:35" s="13" customFormat="1" x14ac:dyDescent="0.3">
      <c r="B151" s="5" t="s">
        <v>527</v>
      </c>
      <c r="C151" s="5" t="s">
        <v>32</v>
      </c>
      <c r="D151" s="6" t="s">
        <v>65</v>
      </c>
      <c r="E151" s="7" t="s">
        <v>660</v>
      </c>
      <c r="F151" s="8">
        <v>44012</v>
      </c>
      <c r="G151" s="33">
        <v>85330414</v>
      </c>
      <c r="H151" s="33"/>
      <c r="I151" s="33"/>
      <c r="J151" s="33"/>
      <c r="K151" s="33"/>
      <c r="L151" s="33"/>
      <c r="M151" s="33"/>
      <c r="N151" s="33"/>
      <c r="O151" s="33"/>
      <c r="P151" s="33">
        <v>105340</v>
      </c>
      <c r="Q151" s="33">
        <v>3084751</v>
      </c>
      <c r="R151" s="33">
        <v>0</v>
      </c>
      <c r="S151" s="33">
        <v>396510</v>
      </c>
      <c r="T151" s="33">
        <v>2586884</v>
      </c>
      <c r="U151" s="33">
        <v>0</v>
      </c>
      <c r="V151" s="33">
        <v>1935903</v>
      </c>
      <c r="W151" s="33">
        <v>-213210</v>
      </c>
      <c r="X151" s="33">
        <v>-259186</v>
      </c>
      <c r="Y151" s="33">
        <v>0</v>
      </c>
      <c r="Z151" s="33">
        <v>0</v>
      </c>
      <c r="AA151" s="33">
        <v>0</v>
      </c>
      <c r="AB151" s="33">
        <v>2357884</v>
      </c>
      <c r="AC151" s="33">
        <v>-44452</v>
      </c>
      <c r="AD151" s="33">
        <v>2402336</v>
      </c>
      <c r="AE151" s="33">
        <v>0</v>
      </c>
      <c r="AF151" s="33">
        <v>0</v>
      </c>
      <c r="AG151" s="33">
        <v>2402336</v>
      </c>
      <c r="AH151" s="33">
        <v>-17708</v>
      </c>
      <c r="AI151" s="33">
        <v>2420044</v>
      </c>
    </row>
    <row r="152" spans="2:35" s="11" customFormat="1" ht="13.8" x14ac:dyDescent="0.3">
      <c r="B152" s="5" t="s">
        <v>528</v>
      </c>
      <c r="C152" s="5" t="s">
        <v>530</v>
      </c>
      <c r="D152" s="9" t="s">
        <v>529</v>
      </c>
      <c r="E152" s="1" t="s">
        <v>658</v>
      </c>
      <c r="F152" s="10">
        <v>44012</v>
      </c>
      <c r="G152" s="30">
        <v>38505856.560000002</v>
      </c>
      <c r="H152" s="30"/>
      <c r="I152" s="30"/>
      <c r="J152" s="30"/>
      <c r="K152" s="30"/>
      <c r="L152" s="30"/>
      <c r="M152" s="30"/>
      <c r="N152" s="30"/>
      <c r="O152" s="30"/>
      <c r="P152" s="30">
        <v>-2674890.36</v>
      </c>
      <c r="Q152" s="30">
        <v>-10722756.539999999</v>
      </c>
      <c r="R152" s="30">
        <v>0</v>
      </c>
      <c r="S152" s="30">
        <v>0</v>
      </c>
      <c r="T152" s="30">
        <v>879786.42</v>
      </c>
      <c r="U152" s="30">
        <v>0</v>
      </c>
      <c r="V152" s="30">
        <v>216375.24</v>
      </c>
      <c r="W152" s="30">
        <v>1005067.26</v>
      </c>
      <c r="X152" s="30">
        <v>0</v>
      </c>
      <c r="Y152" s="30">
        <v>5153967</v>
      </c>
      <c r="Z152" s="30">
        <v>0</v>
      </c>
      <c r="AA152" s="30"/>
      <c r="AB152" s="30">
        <v>-18566455.859999999</v>
      </c>
      <c r="AC152" s="30">
        <v>-5145612.96</v>
      </c>
      <c r="AD152" s="30">
        <v>-13420842.9</v>
      </c>
      <c r="AE152" s="30">
        <v>0</v>
      </c>
      <c r="AF152" s="30">
        <v>0</v>
      </c>
      <c r="AG152" s="30">
        <v>-13420842.9</v>
      </c>
      <c r="AH152" s="30">
        <v>0</v>
      </c>
      <c r="AI152" s="30">
        <v>-13420842.9</v>
      </c>
    </row>
    <row r="153" spans="2:35" s="11" customFormat="1" ht="13.8" x14ac:dyDescent="0.3">
      <c r="B153" s="5" t="s">
        <v>531</v>
      </c>
      <c r="C153" s="5" t="s">
        <v>533</v>
      </c>
      <c r="D153" s="9" t="s">
        <v>532</v>
      </c>
      <c r="E153" s="1" t="s">
        <v>661</v>
      </c>
      <c r="F153" s="10">
        <v>43921</v>
      </c>
      <c r="G153" s="30">
        <v>2211732</v>
      </c>
      <c r="H153" s="30">
        <v>21132</v>
      </c>
      <c r="I153" s="30">
        <v>0</v>
      </c>
      <c r="J153" s="30">
        <v>0</v>
      </c>
      <c r="K153" s="30">
        <v>0</v>
      </c>
      <c r="L153" s="30">
        <v>79940</v>
      </c>
      <c r="M153" s="30">
        <v>3220</v>
      </c>
      <c r="N153" s="30">
        <v>0</v>
      </c>
      <c r="O153" s="30">
        <v>279508</v>
      </c>
      <c r="P153" s="30">
        <v>0</v>
      </c>
      <c r="Q153" s="30">
        <v>1870196</v>
      </c>
      <c r="R153" s="30">
        <v>0</v>
      </c>
      <c r="S153" s="30">
        <v>0</v>
      </c>
      <c r="T153" s="30">
        <v>85</v>
      </c>
      <c r="U153" s="30">
        <v>0</v>
      </c>
      <c r="V153" s="30">
        <v>1592</v>
      </c>
      <c r="W153" s="30">
        <v>8704862</v>
      </c>
      <c r="X153" s="30">
        <v>54921</v>
      </c>
      <c r="Y153" s="30">
        <v>-17346053</v>
      </c>
      <c r="Z153" s="30">
        <v>0</v>
      </c>
      <c r="AA153" s="30">
        <v>0</v>
      </c>
      <c r="AB153" s="30">
        <v>-6714567</v>
      </c>
      <c r="AC153" s="30">
        <v>0</v>
      </c>
      <c r="AD153" s="30">
        <v>-6714567</v>
      </c>
      <c r="AE153" s="30">
        <v>0</v>
      </c>
      <c r="AF153" s="30">
        <v>0</v>
      </c>
      <c r="AG153" s="30">
        <v>-6714567</v>
      </c>
      <c r="AH153" s="30">
        <v>0</v>
      </c>
      <c r="AI153" s="30">
        <v>-6714567</v>
      </c>
    </row>
    <row r="154" spans="2:35" s="11" customFormat="1" ht="13.8" x14ac:dyDescent="0.3">
      <c r="B154" s="5" t="s">
        <v>534</v>
      </c>
      <c r="C154" s="5" t="s">
        <v>536</v>
      </c>
      <c r="D154" s="9" t="s">
        <v>535</v>
      </c>
      <c r="E154" s="1" t="s">
        <v>658</v>
      </c>
      <c r="F154" s="10">
        <v>43921</v>
      </c>
      <c r="G154" s="30">
        <v>12574631</v>
      </c>
      <c r="H154" s="30"/>
      <c r="I154" s="30"/>
      <c r="J154" s="30"/>
      <c r="K154" s="30"/>
      <c r="L154" s="30"/>
      <c r="M154" s="30"/>
      <c r="N154" s="30"/>
      <c r="O154" s="30"/>
      <c r="P154" s="30">
        <v>8657</v>
      </c>
      <c r="Q154" s="30">
        <v>1407520</v>
      </c>
      <c r="R154" s="30">
        <v>0</v>
      </c>
      <c r="S154" s="30">
        <v>0</v>
      </c>
      <c r="T154" s="30">
        <v>595444</v>
      </c>
      <c r="U154" s="30">
        <v>0</v>
      </c>
      <c r="V154" s="30">
        <v>0</v>
      </c>
      <c r="W154" s="30">
        <v>-18276</v>
      </c>
      <c r="X154" s="30">
        <v>-11985</v>
      </c>
      <c r="Y154" s="30">
        <v>0</v>
      </c>
      <c r="Z154" s="30">
        <v>0</v>
      </c>
      <c r="AA154" s="30">
        <v>0</v>
      </c>
      <c r="AB154" s="30">
        <v>781815</v>
      </c>
      <c r="AC154" s="30">
        <v>178796</v>
      </c>
      <c r="AD154" s="30">
        <v>603019</v>
      </c>
      <c r="AE154" s="30">
        <v>0</v>
      </c>
      <c r="AF154" s="30">
        <v>0</v>
      </c>
      <c r="AG154" s="30">
        <v>603019</v>
      </c>
      <c r="AH154" s="30">
        <v>303771</v>
      </c>
      <c r="AI154" s="30">
        <v>299248</v>
      </c>
    </row>
    <row r="155" spans="2:35" s="11" customFormat="1" ht="13.8" x14ac:dyDescent="0.3">
      <c r="B155" s="5" t="s">
        <v>549</v>
      </c>
      <c r="C155" s="5" t="s">
        <v>33</v>
      </c>
      <c r="D155" s="9" t="s">
        <v>66</v>
      </c>
      <c r="E155" s="1" t="s">
        <v>663</v>
      </c>
      <c r="F155" s="10">
        <v>43921</v>
      </c>
      <c r="G155" s="30">
        <v>605276402</v>
      </c>
      <c r="H155" s="30"/>
      <c r="I155" s="30"/>
      <c r="J155" s="30"/>
      <c r="K155" s="30"/>
      <c r="L155" s="30"/>
      <c r="M155" s="30"/>
      <c r="N155" s="30"/>
      <c r="O155" s="30"/>
      <c r="P155" s="30">
        <v>0</v>
      </c>
      <c r="Q155" s="30">
        <v>24755667</v>
      </c>
      <c r="R155" s="30">
        <v>0</v>
      </c>
      <c r="S155" s="30">
        <v>265237</v>
      </c>
      <c r="T155" s="30">
        <v>12169689</v>
      </c>
      <c r="U155" s="30">
        <v>0</v>
      </c>
      <c r="V155" s="30">
        <v>-468568</v>
      </c>
      <c r="W155" s="30">
        <v>-663271</v>
      </c>
      <c r="X155" s="30">
        <v>-3971818</v>
      </c>
      <c r="Y155" s="30">
        <v>0</v>
      </c>
      <c r="Z155" s="30">
        <v>0</v>
      </c>
      <c r="AA155" s="30">
        <v>0</v>
      </c>
      <c r="AB155" s="30">
        <v>7747558</v>
      </c>
      <c r="AC155" s="30">
        <v>846328</v>
      </c>
      <c r="AD155" s="30">
        <v>6901230</v>
      </c>
      <c r="AE155" s="30">
        <v>0</v>
      </c>
      <c r="AF155" s="30">
        <v>0</v>
      </c>
      <c r="AG155" s="30">
        <v>6901230</v>
      </c>
      <c r="AH155" s="30">
        <v>0</v>
      </c>
      <c r="AI155" s="30">
        <v>6901230</v>
      </c>
    </row>
    <row r="156" spans="2:35" s="11" customFormat="1" ht="13.8" x14ac:dyDescent="0.3">
      <c r="B156" s="5" t="s">
        <v>550</v>
      </c>
      <c r="C156" s="5" t="s">
        <v>552</v>
      </c>
      <c r="D156" s="9" t="s">
        <v>551</v>
      </c>
      <c r="E156" s="1" t="s">
        <v>659</v>
      </c>
      <c r="F156" s="10">
        <v>39082</v>
      </c>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row>
    <row r="157" spans="2:35" s="11" customFormat="1" ht="13.8" x14ac:dyDescent="0.3">
      <c r="B157" s="5" t="s">
        <v>553</v>
      </c>
      <c r="C157" s="5" t="s">
        <v>555</v>
      </c>
      <c r="D157" s="9" t="s">
        <v>554</v>
      </c>
      <c r="E157" s="1" t="s">
        <v>669</v>
      </c>
      <c r="F157" s="10">
        <v>44012</v>
      </c>
      <c r="G157" s="30">
        <v>7932</v>
      </c>
      <c r="H157" s="30"/>
      <c r="I157" s="30"/>
      <c r="J157" s="30"/>
      <c r="K157" s="30"/>
      <c r="L157" s="30"/>
      <c r="M157" s="30"/>
      <c r="N157" s="30"/>
      <c r="O157" s="30"/>
      <c r="P157" s="30">
        <v>0</v>
      </c>
      <c r="Q157" s="30">
        <v>-6544</v>
      </c>
      <c r="R157" s="30">
        <v>0</v>
      </c>
      <c r="S157" s="30">
        <v>492</v>
      </c>
      <c r="T157" s="30">
        <v>0</v>
      </c>
      <c r="U157" s="30">
        <v>0</v>
      </c>
      <c r="V157" s="30">
        <v>0</v>
      </c>
      <c r="W157" s="30">
        <v>0</v>
      </c>
      <c r="X157" s="30">
        <v>46</v>
      </c>
      <c r="Y157" s="30">
        <v>0</v>
      </c>
      <c r="Z157" s="30">
        <v>0</v>
      </c>
      <c r="AA157" s="30">
        <v>0</v>
      </c>
      <c r="AB157" s="30">
        <v>-6006</v>
      </c>
      <c r="AC157" s="30">
        <v>4686</v>
      </c>
      <c r="AD157" s="30">
        <v>-10692</v>
      </c>
      <c r="AE157" s="30">
        <v>0</v>
      </c>
      <c r="AF157" s="30">
        <v>0</v>
      </c>
      <c r="AG157" s="30">
        <v>-10692</v>
      </c>
      <c r="AH157" s="30">
        <v>0</v>
      </c>
      <c r="AI157" s="30">
        <v>-10692</v>
      </c>
    </row>
    <row r="158" spans="2:35" s="11" customFormat="1" ht="13.8" x14ac:dyDescent="0.3">
      <c r="B158" s="5" t="s">
        <v>556</v>
      </c>
      <c r="C158" s="5" t="s">
        <v>558</v>
      </c>
      <c r="D158" s="9" t="s">
        <v>557</v>
      </c>
      <c r="E158" s="1" t="s">
        <v>658</v>
      </c>
      <c r="F158" s="10">
        <v>43921</v>
      </c>
      <c r="G158" s="30">
        <v>12713900</v>
      </c>
      <c r="H158" s="30"/>
      <c r="I158" s="30"/>
      <c r="J158" s="30"/>
      <c r="K158" s="30"/>
      <c r="L158" s="30"/>
      <c r="M158" s="30"/>
      <c r="N158" s="30"/>
      <c r="O158" s="30"/>
      <c r="P158" s="30">
        <v>-35071</v>
      </c>
      <c r="Q158" s="30">
        <v>2079735</v>
      </c>
      <c r="R158" s="30">
        <v>0</v>
      </c>
      <c r="S158" s="30">
        <v>132</v>
      </c>
      <c r="T158" s="30">
        <v>405318</v>
      </c>
      <c r="U158" s="30">
        <v>0</v>
      </c>
      <c r="V158" s="30">
        <v>0</v>
      </c>
      <c r="W158" s="30">
        <v>-2138287</v>
      </c>
      <c r="X158" s="30">
        <v>0</v>
      </c>
      <c r="Y158" s="30">
        <v>0</v>
      </c>
      <c r="Z158" s="30">
        <v>0</v>
      </c>
      <c r="AA158" s="30">
        <v>0</v>
      </c>
      <c r="AB158" s="30">
        <v>-463738</v>
      </c>
      <c r="AC158" s="30">
        <v>-888155</v>
      </c>
      <c r="AD158" s="30">
        <v>424417</v>
      </c>
      <c r="AE158" s="30">
        <v>0</v>
      </c>
      <c r="AF158" s="30">
        <v>0</v>
      </c>
      <c r="AG158" s="30">
        <v>424417</v>
      </c>
      <c r="AH158" s="30">
        <v>3</v>
      </c>
      <c r="AI158" s="30">
        <v>424414</v>
      </c>
    </row>
    <row r="159" spans="2:35" s="11" customFormat="1" ht="13.8" x14ac:dyDescent="0.3">
      <c r="B159" s="5" t="s">
        <v>559</v>
      </c>
      <c r="C159" s="5" t="s">
        <v>561</v>
      </c>
      <c r="D159" s="9" t="s">
        <v>560</v>
      </c>
      <c r="E159" s="1" t="s">
        <v>661</v>
      </c>
      <c r="F159" s="10">
        <v>44012</v>
      </c>
      <c r="G159" s="30">
        <v>43681315</v>
      </c>
      <c r="H159" s="30"/>
      <c r="I159" s="30"/>
      <c r="J159" s="30"/>
      <c r="K159" s="30"/>
      <c r="L159" s="30"/>
      <c r="M159" s="30"/>
      <c r="N159" s="30"/>
      <c r="O159" s="30"/>
      <c r="P159" s="30">
        <v>-131415</v>
      </c>
      <c r="Q159" s="30">
        <v>4374412</v>
      </c>
      <c r="R159" s="30">
        <v>0</v>
      </c>
      <c r="S159" s="30">
        <v>36633</v>
      </c>
      <c r="T159" s="30">
        <v>1001363</v>
      </c>
      <c r="U159" s="30">
        <v>-318992</v>
      </c>
      <c r="V159" s="30">
        <v>273882</v>
      </c>
      <c r="W159" s="30">
        <v>-413828</v>
      </c>
      <c r="X159" s="30">
        <v>-281606</v>
      </c>
      <c r="Y159" s="30">
        <v>0</v>
      </c>
      <c r="Z159" s="30">
        <v>0</v>
      </c>
      <c r="AA159" s="30">
        <v>0</v>
      </c>
      <c r="AB159" s="30">
        <v>2669138</v>
      </c>
      <c r="AC159" s="30">
        <v>235892</v>
      </c>
      <c r="AD159" s="30">
        <v>2433246</v>
      </c>
      <c r="AE159" s="30">
        <v>0</v>
      </c>
      <c r="AF159" s="30">
        <v>0</v>
      </c>
      <c r="AG159" s="30">
        <v>2433246</v>
      </c>
      <c r="AH159" s="30">
        <v>308</v>
      </c>
      <c r="AI159" s="30">
        <v>2432938</v>
      </c>
    </row>
    <row r="160" spans="2:35" s="11" customFormat="1" ht="13.8" x14ac:dyDescent="0.3">
      <c r="B160" s="5" t="s">
        <v>578</v>
      </c>
      <c r="C160" s="5" t="s">
        <v>580</v>
      </c>
      <c r="D160" s="9" t="s">
        <v>579</v>
      </c>
      <c r="E160" s="1" t="s">
        <v>664</v>
      </c>
      <c r="F160" s="10">
        <v>43921</v>
      </c>
      <c r="G160" s="30">
        <v>5400</v>
      </c>
      <c r="H160" s="30"/>
      <c r="I160" s="30"/>
      <c r="J160" s="30"/>
      <c r="K160" s="30"/>
      <c r="L160" s="30"/>
      <c r="M160" s="30"/>
      <c r="N160" s="30"/>
      <c r="O160" s="30"/>
      <c r="P160" s="30">
        <v>0</v>
      </c>
      <c r="Q160" s="30">
        <v>-1868</v>
      </c>
      <c r="R160" s="30">
        <v>0</v>
      </c>
      <c r="S160" s="30">
        <v>0</v>
      </c>
      <c r="T160" s="30">
        <v>0</v>
      </c>
      <c r="U160" s="30">
        <v>0</v>
      </c>
      <c r="V160" s="30">
        <v>0</v>
      </c>
      <c r="W160" s="30">
        <v>0</v>
      </c>
      <c r="X160" s="30">
        <v>0</v>
      </c>
      <c r="Y160" s="30">
        <v>0</v>
      </c>
      <c r="Z160" s="30">
        <v>0</v>
      </c>
      <c r="AA160" s="30">
        <v>0</v>
      </c>
      <c r="AB160" s="30">
        <v>-1868</v>
      </c>
      <c r="AC160" s="30">
        <v>0</v>
      </c>
      <c r="AD160" s="30">
        <v>-1868</v>
      </c>
      <c r="AE160" s="30">
        <v>0</v>
      </c>
      <c r="AF160" s="30">
        <v>0</v>
      </c>
      <c r="AG160" s="30">
        <v>-1868</v>
      </c>
      <c r="AH160" s="30">
        <v>0</v>
      </c>
      <c r="AI160" s="30">
        <v>-1868</v>
      </c>
    </row>
    <row r="161" spans="2:35" s="11" customFormat="1" ht="13.8" x14ac:dyDescent="0.3">
      <c r="B161" s="5" t="s">
        <v>582</v>
      </c>
      <c r="C161" s="5" t="s">
        <v>584</v>
      </c>
      <c r="D161" s="9" t="s">
        <v>583</v>
      </c>
      <c r="E161" s="1" t="s">
        <v>658</v>
      </c>
      <c r="F161" s="10">
        <v>43921</v>
      </c>
      <c r="G161" s="30">
        <v>846.3</v>
      </c>
      <c r="H161" s="30"/>
      <c r="I161" s="30"/>
      <c r="J161" s="30"/>
      <c r="K161" s="30"/>
      <c r="L161" s="30"/>
      <c r="M161" s="30"/>
      <c r="N161" s="30"/>
      <c r="O161" s="30"/>
      <c r="P161" s="30">
        <v>0</v>
      </c>
      <c r="Q161" s="30">
        <v>-154872.9</v>
      </c>
      <c r="R161" s="30">
        <v>0</v>
      </c>
      <c r="S161" s="30">
        <v>22850.1</v>
      </c>
      <c r="T161" s="30">
        <v>0</v>
      </c>
      <c r="U161" s="30">
        <v>0</v>
      </c>
      <c r="V161" s="30">
        <v>0</v>
      </c>
      <c r="W161" s="30">
        <v>-300436.5</v>
      </c>
      <c r="X161" s="30">
        <v>1692.6</v>
      </c>
      <c r="Y161" s="30">
        <v>0</v>
      </c>
      <c r="Z161" s="30">
        <v>0</v>
      </c>
      <c r="AA161" s="30">
        <v>0</v>
      </c>
      <c r="AB161" s="30">
        <v>-430766.7</v>
      </c>
      <c r="AC161" s="30">
        <v>0</v>
      </c>
      <c r="AD161" s="30">
        <v>-430766.7</v>
      </c>
      <c r="AE161" s="30">
        <v>0</v>
      </c>
      <c r="AF161" s="30">
        <v>0</v>
      </c>
      <c r="AG161" s="30">
        <v>-430766.7</v>
      </c>
      <c r="AH161" s="30">
        <v>0</v>
      </c>
      <c r="AI161" s="30">
        <v>-430766.7</v>
      </c>
    </row>
    <row r="162" spans="2:35" s="11" customFormat="1" ht="13.8" x14ac:dyDescent="0.3">
      <c r="B162" s="5" t="s">
        <v>585</v>
      </c>
      <c r="C162" s="5" t="s">
        <v>36</v>
      </c>
      <c r="D162" s="9" t="s">
        <v>69</v>
      </c>
      <c r="E162" s="1" t="s">
        <v>671</v>
      </c>
      <c r="F162" s="10">
        <v>43921</v>
      </c>
      <c r="G162" s="30">
        <v>45390454.200000003</v>
      </c>
      <c r="H162" s="30"/>
      <c r="I162" s="30"/>
      <c r="J162" s="30"/>
      <c r="K162" s="30"/>
      <c r="L162" s="30"/>
      <c r="M162" s="30"/>
      <c r="N162" s="30"/>
      <c r="O162" s="30"/>
      <c r="P162" s="30">
        <v>0</v>
      </c>
      <c r="Q162" s="30">
        <v>-1366774.5</v>
      </c>
      <c r="R162" s="30">
        <v>0</v>
      </c>
      <c r="S162" s="30">
        <v>85476.3</v>
      </c>
      <c r="T162" s="30">
        <v>648265.80000000005</v>
      </c>
      <c r="U162" s="30">
        <v>0</v>
      </c>
      <c r="V162" s="30">
        <v>0</v>
      </c>
      <c r="W162" s="30">
        <v>813294.3</v>
      </c>
      <c r="X162" s="30">
        <v>0</v>
      </c>
      <c r="Y162" s="30">
        <v>0</v>
      </c>
      <c r="Z162" s="30">
        <v>0</v>
      </c>
      <c r="AA162" s="30">
        <v>0</v>
      </c>
      <c r="AB162" s="30">
        <v>-1116269.7</v>
      </c>
      <c r="AC162" s="30">
        <v>-327518.09999999998</v>
      </c>
      <c r="AD162" s="30">
        <v>-788751.6</v>
      </c>
      <c r="AE162" s="30">
        <v>0</v>
      </c>
      <c r="AF162" s="30">
        <v>0</v>
      </c>
      <c r="AG162" s="30">
        <v>-788751.6</v>
      </c>
      <c r="AH162" s="30">
        <v>0</v>
      </c>
      <c r="AI162" s="30">
        <v>-788751.6</v>
      </c>
    </row>
    <row r="163" spans="2:35" s="11" customFormat="1" ht="13.8" x14ac:dyDescent="0.3">
      <c r="B163" s="5" t="s">
        <v>586</v>
      </c>
      <c r="C163" s="5" t="s">
        <v>588</v>
      </c>
      <c r="D163" s="9" t="s">
        <v>587</v>
      </c>
      <c r="E163" s="1" t="s">
        <v>671</v>
      </c>
      <c r="F163" s="10">
        <v>44012</v>
      </c>
      <c r="G163" s="30">
        <v>362541430.5</v>
      </c>
      <c r="H163" s="30"/>
      <c r="I163" s="30"/>
      <c r="J163" s="30"/>
      <c r="K163" s="30"/>
      <c r="L163" s="30"/>
      <c r="M163" s="30"/>
      <c r="N163" s="30"/>
      <c r="O163" s="30"/>
      <c r="P163" s="30">
        <v>-5342778.9000000004</v>
      </c>
      <c r="Q163" s="30">
        <v>75534794.819999993</v>
      </c>
      <c r="R163" s="30"/>
      <c r="S163" s="30">
        <v>2702184.54</v>
      </c>
      <c r="T163" s="30">
        <v>16689678.42</v>
      </c>
      <c r="U163" s="30">
        <v>1497104.7</v>
      </c>
      <c r="V163" s="30">
        <v>3849676.08</v>
      </c>
      <c r="W163" s="30">
        <v>-3255976.62</v>
      </c>
      <c r="X163" s="30"/>
      <c r="Y163" s="30"/>
      <c r="Z163" s="30"/>
      <c r="AA163" s="30"/>
      <c r="AB163" s="30">
        <v>60643895.700000003</v>
      </c>
      <c r="AC163" s="30">
        <v>20179430.16</v>
      </c>
      <c r="AD163" s="30">
        <v>40464465.539999999</v>
      </c>
      <c r="AE163" s="30">
        <v>0</v>
      </c>
      <c r="AF163" s="30">
        <v>0</v>
      </c>
      <c r="AG163" s="30">
        <v>40464465.539999999</v>
      </c>
      <c r="AH163" s="30">
        <v>312532.08</v>
      </c>
      <c r="AI163" s="30">
        <v>40151933.460000001</v>
      </c>
    </row>
    <row r="164" spans="2:35" s="11" customFormat="1" ht="13.8" x14ac:dyDescent="0.3">
      <c r="B164" s="5" t="s">
        <v>589</v>
      </c>
      <c r="C164" s="5" t="s">
        <v>590</v>
      </c>
      <c r="D164" s="9" t="s">
        <v>587</v>
      </c>
      <c r="E164" s="1" t="s">
        <v>671</v>
      </c>
      <c r="F164" s="10">
        <v>44012</v>
      </c>
      <c r="G164" s="30">
        <v>362541430.5</v>
      </c>
      <c r="H164" s="30"/>
      <c r="I164" s="30"/>
      <c r="J164" s="30"/>
      <c r="K164" s="30"/>
      <c r="L164" s="30"/>
      <c r="M164" s="30"/>
      <c r="N164" s="30"/>
      <c r="O164" s="30"/>
      <c r="P164" s="30">
        <v>-5342778.9000000004</v>
      </c>
      <c r="Q164" s="30">
        <v>75534794.819999993</v>
      </c>
      <c r="R164" s="30"/>
      <c r="S164" s="30">
        <v>2702184.54</v>
      </c>
      <c r="T164" s="30">
        <v>16689678.42</v>
      </c>
      <c r="U164" s="30">
        <v>1497104.7</v>
      </c>
      <c r="V164" s="30">
        <v>3849676.08</v>
      </c>
      <c r="W164" s="30">
        <v>-3255976.62</v>
      </c>
      <c r="X164" s="30"/>
      <c r="Y164" s="30"/>
      <c r="Z164" s="30"/>
      <c r="AA164" s="30"/>
      <c r="AB164" s="30">
        <v>60643895.700000003</v>
      </c>
      <c r="AC164" s="30">
        <v>20179430.16</v>
      </c>
      <c r="AD164" s="30">
        <v>40464465.539999999</v>
      </c>
      <c r="AE164" s="30">
        <v>0</v>
      </c>
      <c r="AF164" s="30">
        <v>0</v>
      </c>
      <c r="AG164" s="30">
        <v>40464465.539999999</v>
      </c>
      <c r="AH164" s="30">
        <v>312532.08</v>
      </c>
      <c r="AI164" s="30">
        <v>40151933.460000001</v>
      </c>
    </row>
    <row r="165" spans="2:35" s="11" customFormat="1" ht="13.8" x14ac:dyDescent="0.3">
      <c r="B165" s="5" t="s">
        <v>591</v>
      </c>
      <c r="C165" s="5" t="s">
        <v>593</v>
      </c>
      <c r="D165" s="9" t="s">
        <v>592</v>
      </c>
      <c r="E165" s="1" t="s">
        <v>660</v>
      </c>
      <c r="F165" s="10">
        <v>43921</v>
      </c>
      <c r="G165" s="30">
        <v>68806987</v>
      </c>
      <c r="H165" s="30"/>
      <c r="I165" s="30"/>
      <c r="J165" s="30"/>
      <c r="K165" s="30"/>
      <c r="L165" s="30"/>
      <c r="M165" s="30"/>
      <c r="N165" s="30"/>
      <c r="O165" s="30"/>
      <c r="P165" s="30">
        <v>0</v>
      </c>
      <c r="Q165" s="30">
        <v>7112837</v>
      </c>
      <c r="R165" s="30">
        <v>0</v>
      </c>
      <c r="S165" s="30">
        <v>194853</v>
      </c>
      <c r="T165" s="30">
        <v>4594882</v>
      </c>
      <c r="U165" s="30">
        <v>0</v>
      </c>
      <c r="V165" s="30">
        <v>-198574</v>
      </c>
      <c r="W165" s="30">
        <v>-1252</v>
      </c>
      <c r="X165" s="30">
        <v>620360</v>
      </c>
      <c r="Y165" s="30">
        <v>0</v>
      </c>
      <c r="Z165" s="30">
        <v>0</v>
      </c>
      <c r="AA165" s="30">
        <v>0</v>
      </c>
      <c r="AB165" s="30">
        <v>3133342</v>
      </c>
      <c r="AC165" s="30">
        <v>65476</v>
      </c>
      <c r="AD165" s="30">
        <v>3067866</v>
      </c>
      <c r="AE165" s="30">
        <v>0</v>
      </c>
      <c r="AF165" s="30">
        <v>0</v>
      </c>
      <c r="AG165" s="30">
        <v>3067866</v>
      </c>
      <c r="AH165" s="30">
        <v>-198131</v>
      </c>
      <c r="AI165" s="30">
        <v>3265997</v>
      </c>
    </row>
    <row r="166" spans="2:35" s="11" customFormat="1" ht="13.8" x14ac:dyDescent="0.3">
      <c r="B166" s="5" t="s">
        <v>594</v>
      </c>
      <c r="C166" s="5" t="s">
        <v>37</v>
      </c>
      <c r="D166" s="9" t="s">
        <v>70</v>
      </c>
      <c r="E166" s="1" t="s">
        <v>669</v>
      </c>
      <c r="F166" s="10">
        <v>44012</v>
      </c>
      <c r="G166" s="30">
        <v>169650727</v>
      </c>
      <c r="H166" s="30"/>
      <c r="I166" s="30"/>
      <c r="J166" s="30"/>
      <c r="K166" s="30"/>
      <c r="L166" s="30"/>
      <c r="M166" s="30"/>
      <c r="N166" s="30"/>
      <c r="O166" s="30"/>
      <c r="P166" s="30">
        <v>0</v>
      </c>
      <c r="Q166" s="30">
        <v>1374952</v>
      </c>
      <c r="R166" s="30">
        <v>0</v>
      </c>
      <c r="S166" s="30">
        <v>2289425</v>
      </c>
      <c r="T166" s="30">
        <v>5244320</v>
      </c>
      <c r="U166" s="30">
        <v>0</v>
      </c>
      <c r="V166" s="30">
        <v>-272982</v>
      </c>
      <c r="W166" s="30">
        <v>-3043260</v>
      </c>
      <c r="X166" s="30">
        <v>-69504</v>
      </c>
      <c r="Y166" s="30">
        <v>0</v>
      </c>
      <c r="Z166" s="30">
        <v>0</v>
      </c>
      <c r="AA166" s="30">
        <v>0</v>
      </c>
      <c r="AB166" s="30">
        <v>-4965689</v>
      </c>
      <c r="AC166" s="30">
        <v>615005</v>
      </c>
      <c r="AD166" s="30">
        <v>-5580694</v>
      </c>
      <c r="AE166" s="30">
        <v>0</v>
      </c>
      <c r="AF166" s="30">
        <v>0</v>
      </c>
      <c r="AG166" s="30">
        <v>-5580694</v>
      </c>
      <c r="AH166" s="30">
        <v>296344</v>
      </c>
      <c r="AI166" s="30">
        <v>-5877038</v>
      </c>
    </row>
    <row r="167" spans="2:35" s="11" customFormat="1" ht="13.8" x14ac:dyDescent="0.3">
      <c r="B167" s="5" t="s">
        <v>595</v>
      </c>
      <c r="C167" s="5" t="s">
        <v>597</v>
      </c>
      <c r="D167" s="9" t="s">
        <v>596</v>
      </c>
      <c r="E167" s="1" t="s">
        <v>671</v>
      </c>
      <c r="F167" s="10">
        <v>43921</v>
      </c>
      <c r="G167" s="30">
        <v>2984800</v>
      </c>
      <c r="H167" s="30"/>
      <c r="I167" s="30"/>
      <c r="J167" s="30"/>
      <c r="K167" s="30"/>
      <c r="L167" s="30"/>
      <c r="M167" s="30"/>
      <c r="N167" s="30"/>
      <c r="O167" s="30"/>
      <c r="P167" s="30">
        <v>0</v>
      </c>
      <c r="Q167" s="30">
        <v>-156750</v>
      </c>
      <c r="R167" s="30">
        <v>0</v>
      </c>
      <c r="S167" s="30">
        <v>8474</v>
      </c>
      <c r="T167" s="30">
        <v>1426</v>
      </c>
      <c r="U167" s="30">
        <v>0</v>
      </c>
      <c r="V167" s="30">
        <v>22728</v>
      </c>
      <c r="W167" s="30">
        <v>-24431</v>
      </c>
      <c r="X167" s="30">
        <v>0</v>
      </c>
      <c r="Y167" s="30">
        <v>0</v>
      </c>
      <c r="Z167" s="30">
        <v>0</v>
      </c>
      <c r="AA167" s="30">
        <v>0</v>
      </c>
      <c r="AB167" s="30">
        <v>-151405</v>
      </c>
      <c r="AC167" s="30">
        <v>-52591</v>
      </c>
      <c r="AD167" s="30">
        <v>-98814</v>
      </c>
      <c r="AE167" s="30">
        <v>0</v>
      </c>
      <c r="AF167" s="30">
        <v>0</v>
      </c>
      <c r="AG167" s="30">
        <v>-98814</v>
      </c>
      <c r="AH167" s="30">
        <v>-6808</v>
      </c>
      <c r="AI167" s="30">
        <v>-92006</v>
      </c>
    </row>
    <row r="168" spans="2:35" s="11" customFormat="1" ht="13.8" x14ac:dyDescent="0.3">
      <c r="B168" s="5" t="s">
        <v>598</v>
      </c>
      <c r="C168" s="5" t="s">
        <v>600</v>
      </c>
      <c r="D168" s="9" t="s">
        <v>599</v>
      </c>
      <c r="E168" s="1" t="s">
        <v>662</v>
      </c>
      <c r="F168" s="10">
        <v>44012</v>
      </c>
      <c r="G168" s="30">
        <v>14869997.4</v>
      </c>
      <c r="H168" s="30"/>
      <c r="I168" s="30"/>
      <c r="J168" s="30"/>
      <c r="K168" s="30"/>
      <c r="L168" s="30"/>
      <c r="M168" s="30"/>
      <c r="N168" s="30"/>
      <c r="O168" s="30"/>
      <c r="P168" s="30">
        <v>0</v>
      </c>
      <c r="Q168" s="30">
        <v>249806.16</v>
      </c>
      <c r="R168" s="30"/>
      <c r="S168" s="30">
        <v>151026.6</v>
      </c>
      <c r="T168" s="30">
        <v>40001.64</v>
      </c>
      <c r="U168" s="30">
        <v>816.36</v>
      </c>
      <c r="V168" s="30"/>
      <c r="W168" s="30">
        <v>363280.2</v>
      </c>
      <c r="X168" s="30"/>
      <c r="Y168" s="30"/>
      <c r="Z168" s="30"/>
      <c r="AA168" s="30"/>
      <c r="AB168" s="30">
        <v>723294.96</v>
      </c>
      <c r="AC168" s="30">
        <v>255520.68</v>
      </c>
      <c r="AD168" s="30">
        <v>467774.28</v>
      </c>
      <c r="AE168" s="30">
        <v>0</v>
      </c>
      <c r="AF168" s="30">
        <v>0</v>
      </c>
      <c r="AG168" s="30">
        <v>467774.28</v>
      </c>
      <c r="AH168" s="30">
        <v>-816.36</v>
      </c>
      <c r="AI168" s="30">
        <v>468590.64</v>
      </c>
    </row>
    <row r="169" spans="2:35" s="11" customFormat="1" ht="13.8" x14ac:dyDescent="0.3">
      <c r="B169" s="5" t="s">
        <v>601</v>
      </c>
      <c r="C169" s="5" t="s">
        <v>603</v>
      </c>
      <c r="D169" s="9" t="s">
        <v>602</v>
      </c>
      <c r="E169" s="1" t="s">
        <v>667</v>
      </c>
      <c r="F169" s="10">
        <v>43921</v>
      </c>
      <c r="G169" s="30">
        <v>174723915</v>
      </c>
      <c r="H169" s="30">
        <v>2060555</v>
      </c>
      <c r="I169" s="30">
        <v>0</v>
      </c>
      <c r="J169" s="30">
        <v>0</v>
      </c>
      <c r="K169" s="30">
        <v>0</v>
      </c>
      <c r="L169" s="30">
        <v>32786272</v>
      </c>
      <c r="M169" s="30">
        <v>44314845</v>
      </c>
      <c r="N169" s="30">
        <v>0</v>
      </c>
      <c r="O169" s="30">
        <v>97589075</v>
      </c>
      <c r="P169" s="30">
        <v>0</v>
      </c>
      <c r="Q169" s="30">
        <v>2094278</v>
      </c>
      <c r="R169" s="30">
        <v>0</v>
      </c>
      <c r="S169" s="30">
        <v>605537</v>
      </c>
      <c r="T169" s="30">
        <v>4636485</v>
      </c>
      <c r="U169" s="30">
        <v>0</v>
      </c>
      <c r="V169" s="30">
        <v>0</v>
      </c>
      <c r="W169" s="30">
        <v>883960</v>
      </c>
      <c r="X169" s="30">
        <v>-742699</v>
      </c>
      <c r="Y169" s="30">
        <v>0</v>
      </c>
      <c r="Z169" s="30">
        <v>0</v>
      </c>
      <c r="AA169" s="30">
        <v>0</v>
      </c>
      <c r="AB169" s="30">
        <v>-1795409</v>
      </c>
      <c r="AC169" s="30">
        <v>-1311556</v>
      </c>
      <c r="AD169" s="30">
        <v>-483853</v>
      </c>
      <c r="AE169" s="30">
        <v>0</v>
      </c>
      <c r="AF169" s="30">
        <v>0</v>
      </c>
      <c r="AG169" s="30">
        <v>-483853</v>
      </c>
      <c r="AH169" s="30">
        <v>565511</v>
      </c>
      <c r="AI169" s="30">
        <v>-1049364</v>
      </c>
    </row>
    <row r="170" spans="2:35" s="11" customFormat="1" ht="13.8" x14ac:dyDescent="0.3">
      <c r="B170" s="5" t="s">
        <v>604</v>
      </c>
      <c r="C170" s="5" t="s">
        <v>606</v>
      </c>
      <c r="D170" s="9" t="s">
        <v>605</v>
      </c>
      <c r="E170" s="1" t="s">
        <v>659</v>
      </c>
      <c r="F170" s="10">
        <v>43921</v>
      </c>
      <c r="G170" s="30">
        <v>347411</v>
      </c>
      <c r="H170" s="30"/>
      <c r="I170" s="30"/>
      <c r="J170" s="30"/>
      <c r="K170" s="30"/>
      <c r="L170" s="30"/>
      <c r="M170" s="30"/>
      <c r="N170" s="30"/>
      <c r="O170" s="30"/>
      <c r="P170" s="30">
        <v>2240</v>
      </c>
      <c r="Q170" s="30">
        <v>-273320</v>
      </c>
      <c r="R170" s="30">
        <v>0</v>
      </c>
      <c r="S170" s="30">
        <v>0</v>
      </c>
      <c r="T170" s="30">
        <v>42264</v>
      </c>
      <c r="U170" s="30">
        <v>0</v>
      </c>
      <c r="V170" s="30">
        <v>0</v>
      </c>
      <c r="W170" s="30">
        <v>0</v>
      </c>
      <c r="X170" s="30">
        <v>-28664</v>
      </c>
      <c r="Y170" s="30">
        <v>0</v>
      </c>
      <c r="Z170" s="30">
        <v>0</v>
      </c>
      <c r="AA170" s="30">
        <v>0</v>
      </c>
      <c r="AB170" s="30">
        <v>-344248</v>
      </c>
      <c r="AC170" s="30">
        <v>-56014</v>
      </c>
      <c r="AD170" s="30">
        <v>-288234</v>
      </c>
      <c r="AE170" s="30">
        <v>0</v>
      </c>
      <c r="AF170" s="30">
        <v>0</v>
      </c>
      <c r="AG170" s="30">
        <v>-288234</v>
      </c>
      <c r="AH170" s="30">
        <v>-383</v>
      </c>
      <c r="AI170" s="30">
        <v>-287851</v>
      </c>
    </row>
    <row r="171" spans="2:35" s="11" customFormat="1" ht="13.8" x14ac:dyDescent="0.3">
      <c r="B171" s="5" t="s">
        <v>607</v>
      </c>
      <c r="C171" s="5" t="s">
        <v>609</v>
      </c>
      <c r="D171" s="9" t="s">
        <v>608</v>
      </c>
      <c r="E171" s="1" t="s">
        <v>664</v>
      </c>
      <c r="F171" s="10">
        <v>43921</v>
      </c>
      <c r="G171" s="30"/>
      <c r="H171" s="30"/>
      <c r="I171" s="30"/>
      <c r="J171" s="30"/>
      <c r="K171" s="30"/>
      <c r="L171" s="30"/>
      <c r="M171" s="30"/>
      <c r="N171" s="30"/>
      <c r="O171" s="30"/>
      <c r="P171" s="30"/>
      <c r="Q171" s="30">
        <v>-763</v>
      </c>
      <c r="R171" s="30">
        <v>0</v>
      </c>
      <c r="S171" s="30">
        <v>0</v>
      </c>
      <c r="T171" s="30">
        <v>0</v>
      </c>
      <c r="U171" s="30">
        <v>0</v>
      </c>
      <c r="V171" s="30">
        <v>0</v>
      </c>
      <c r="W171" s="30">
        <v>-141</v>
      </c>
      <c r="X171" s="30">
        <v>0</v>
      </c>
      <c r="Y171" s="30">
        <v>0</v>
      </c>
      <c r="Z171" s="30">
        <v>0</v>
      </c>
      <c r="AA171" s="30">
        <v>0</v>
      </c>
      <c r="AB171" s="30">
        <v>-904</v>
      </c>
      <c r="AC171" s="30">
        <v>0</v>
      </c>
      <c r="AD171" s="30">
        <v>-904</v>
      </c>
      <c r="AE171" s="30">
        <v>0</v>
      </c>
      <c r="AF171" s="30">
        <v>0</v>
      </c>
      <c r="AG171" s="30">
        <v>-904</v>
      </c>
      <c r="AH171" s="30">
        <v>0</v>
      </c>
      <c r="AI171" s="30">
        <v>-904</v>
      </c>
    </row>
    <row r="172" spans="2:35" s="11" customFormat="1" ht="13.8" x14ac:dyDescent="0.3">
      <c r="B172" s="5" t="s">
        <v>610</v>
      </c>
      <c r="C172" s="5" t="s">
        <v>612</v>
      </c>
      <c r="D172" s="9" t="s">
        <v>611</v>
      </c>
      <c r="E172" s="1" t="s">
        <v>664</v>
      </c>
      <c r="F172" s="10">
        <v>43921</v>
      </c>
      <c r="G172" s="30">
        <v>1830641</v>
      </c>
      <c r="H172" s="30"/>
      <c r="I172" s="30"/>
      <c r="J172" s="30"/>
      <c r="K172" s="30"/>
      <c r="L172" s="30"/>
      <c r="M172" s="30"/>
      <c r="N172" s="30"/>
      <c r="O172" s="30"/>
      <c r="P172" s="30">
        <v>23</v>
      </c>
      <c r="Q172" s="30">
        <v>-51244</v>
      </c>
      <c r="R172" s="30">
        <v>0</v>
      </c>
      <c r="S172" s="30">
        <v>65719</v>
      </c>
      <c r="T172" s="30">
        <v>82982</v>
      </c>
      <c r="U172" s="30">
        <v>0</v>
      </c>
      <c r="V172" s="30">
        <v>0</v>
      </c>
      <c r="W172" s="30">
        <v>-7044</v>
      </c>
      <c r="X172" s="30">
        <v>-9558</v>
      </c>
      <c r="Y172" s="30">
        <v>0</v>
      </c>
      <c r="Z172" s="30">
        <v>0</v>
      </c>
      <c r="AA172" s="30">
        <v>0</v>
      </c>
      <c r="AB172" s="30">
        <v>-85109</v>
      </c>
      <c r="AC172" s="30">
        <v>83679</v>
      </c>
      <c r="AD172" s="30">
        <v>-168788</v>
      </c>
      <c r="AE172" s="30">
        <v>0</v>
      </c>
      <c r="AF172" s="30">
        <v>0</v>
      </c>
      <c r="AG172" s="30">
        <v>-168788</v>
      </c>
      <c r="AH172" s="30">
        <v>-117</v>
      </c>
      <c r="AI172" s="30">
        <v>-168671</v>
      </c>
    </row>
    <row r="173" spans="2:35" s="11" customFormat="1" ht="13.8" x14ac:dyDescent="0.3">
      <c r="B173" s="5" t="s">
        <v>613</v>
      </c>
      <c r="C173" s="5" t="s">
        <v>615</v>
      </c>
      <c r="D173" s="9" t="s">
        <v>614</v>
      </c>
      <c r="E173" s="1" t="s">
        <v>661</v>
      </c>
      <c r="F173" s="10">
        <v>44012</v>
      </c>
      <c r="G173" s="30">
        <v>192849554</v>
      </c>
      <c r="H173" s="30"/>
      <c r="I173" s="30"/>
      <c r="J173" s="30"/>
      <c r="K173" s="30"/>
      <c r="L173" s="30"/>
      <c r="M173" s="30"/>
      <c r="N173" s="30"/>
      <c r="O173" s="30"/>
      <c r="P173" s="30">
        <v>0</v>
      </c>
      <c r="Q173" s="30">
        <v>33758712</v>
      </c>
      <c r="R173" s="30">
        <v>0</v>
      </c>
      <c r="S173" s="30">
        <v>317737</v>
      </c>
      <c r="T173" s="30">
        <v>3931550</v>
      </c>
      <c r="U173" s="30">
        <v>0</v>
      </c>
      <c r="V173" s="30">
        <v>-54297</v>
      </c>
      <c r="W173" s="30">
        <v>-1588827</v>
      </c>
      <c r="X173" s="30">
        <v>963</v>
      </c>
      <c r="Y173" s="30">
        <v>0</v>
      </c>
      <c r="Z173" s="30">
        <v>0</v>
      </c>
      <c r="AA173" s="30">
        <v>0</v>
      </c>
      <c r="AB173" s="30">
        <v>28502738</v>
      </c>
      <c r="AC173" s="30">
        <v>7062050</v>
      </c>
      <c r="AD173" s="30">
        <v>21440688</v>
      </c>
      <c r="AE173" s="30">
        <v>0</v>
      </c>
      <c r="AF173" s="30">
        <v>0</v>
      </c>
      <c r="AG173" s="30">
        <v>21440688</v>
      </c>
      <c r="AH173" s="30">
        <v>243120</v>
      </c>
      <c r="AI173" s="30">
        <v>21197568</v>
      </c>
    </row>
    <row r="174" spans="2:35" s="11" customFormat="1" ht="13.8" x14ac:dyDescent="0.3">
      <c r="B174" s="5" t="s">
        <v>616</v>
      </c>
      <c r="C174" s="5" t="s">
        <v>618</v>
      </c>
      <c r="D174" s="9" t="s">
        <v>617</v>
      </c>
      <c r="E174" s="1" t="s">
        <v>661</v>
      </c>
      <c r="F174" s="10">
        <v>43921</v>
      </c>
      <c r="G174" s="30">
        <v>49512007</v>
      </c>
      <c r="H174" s="30"/>
      <c r="I174" s="30"/>
      <c r="J174" s="30"/>
      <c r="K174" s="30"/>
      <c r="L174" s="30"/>
      <c r="M174" s="30"/>
      <c r="N174" s="30"/>
      <c r="O174" s="30"/>
      <c r="P174" s="30">
        <v>2294850</v>
      </c>
      <c r="Q174" s="30">
        <v>9141838</v>
      </c>
      <c r="R174" s="30">
        <v>0</v>
      </c>
      <c r="S174" s="30">
        <v>43553</v>
      </c>
      <c r="T174" s="30">
        <v>408648</v>
      </c>
      <c r="U174" s="30">
        <v>0</v>
      </c>
      <c r="V174" s="30">
        <v>0</v>
      </c>
      <c r="W174" s="30">
        <v>-1150269</v>
      </c>
      <c r="X174" s="30">
        <v>-733917</v>
      </c>
      <c r="Y174" s="30">
        <v>0</v>
      </c>
      <c r="Z174" s="30">
        <v>0</v>
      </c>
      <c r="AA174" s="30">
        <v>0</v>
      </c>
      <c r="AB174" s="30">
        <v>6892557</v>
      </c>
      <c r="AC174" s="30">
        <v>2538559</v>
      </c>
      <c r="AD174" s="30">
        <v>4353998</v>
      </c>
      <c r="AE174" s="30">
        <v>0</v>
      </c>
      <c r="AF174" s="30">
        <v>0</v>
      </c>
      <c r="AG174" s="30">
        <v>4353998</v>
      </c>
      <c r="AH174" s="30">
        <v>0</v>
      </c>
      <c r="AI174" s="30">
        <v>4353998</v>
      </c>
    </row>
    <row r="175" spans="2:35" s="11" customFormat="1" ht="13.8" x14ac:dyDescent="0.3">
      <c r="B175" s="5" t="s">
        <v>619</v>
      </c>
      <c r="C175" s="5" t="s">
        <v>621</v>
      </c>
      <c r="D175" s="9" t="s">
        <v>620</v>
      </c>
      <c r="E175" s="1" t="s">
        <v>661</v>
      </c>
      <c r="F175" s="10">
        <v>43921</v>
      </c>
      <c r="G175" s="30">
        <v>6022920</v>
      </c>
      <c r="H175" s="30"/>
      <c r="I175" s="30"/>
      <c r="J175" s="30"/>
      <c r="K175" s="30"/>
      <c r="L175" s="30"/>
      <c r="M175" s="30"/>
      <c r="N175" s="30"/>
      <c r="O175" s="30"/>
      <c r="P175" s="30">
        <v>0</v>
      </c>
      <c r="Q175" s="30">
        <v>763605</v>
      </c>
      <c r="R175" s="30">
        <v>0</v>
      </c>
      <c r="S175" s="30">
        <v>2739</v>
      </c>
      <c r="T175" s="30">
        <v>103871</v>
      </c>
      <c r="U175" s="30">
        <v>0</v>
      </c>
      <c r="V175" s="30">
        <v>12936</v>
      </c>
      <c r="W175" s="30">
        <v>-201803</v>
      </c>
      <c r="X175" s="30">
        <v>-11631</v>
      </c>
      <c r="Y175" s="30">
        <v>0</v>
      </c>
      <c r="Z175" s="30">
        <v>0</v>
      </c>
      <c r="AA175" s="30">
        <v>0</v>
      </c>
      <c r="AB175" s="30">
        <v>461975</v>
      </c>
      <c r="AC175" s="30">
        <v>59261</v>
      </c>
      <c r="AD175" s="30">
        <v>402714</v>
      </c>
      <c r="AE175" s="30">
        <v>0</v>
      </c>
      <c r="AF175" s="30">
        <v>0</v>
      </c>
      <c r="AG175" s="30">
        <v>402714</v>
      </c>
      <c r="AH175" s="30">
        <v>-39</v>
      </c>
      <c r="AI175" s="30">
        <v>402753</v>
      </c>
    </row>
    <row r="176" spans="2:35" s="11" customFormat="1" ht="13.8" x14ac:dyDescent="0.3">
      <c r="B176" s="5" t="s">
        <v>622</v>
      </c>
      <c r="C176" s="5" t="s">
        <v>624</v>
      </c>
      <c r="D176" s="9" t="s">
        <v>623</v>
      </c>
      <c r="E176" s="1" t="s">
        <v>670</v>
      </c>
      <c r="F176" s="1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row>
    <row r="177" spans="2:35" s="11" customFormat="1" ht="13.8" x14ac:dyDescent="0.3">
      <c r="B177" s="5" t="s">
        <v>625</v>
      </c>
      <c r="C177" s="5" t="s">
        <v>626</v>
      </c>
      <c r="D177" s="9" t="s">
        <v>623</v>
      </c>
      <c r="E177" s="1" t="s">
        <v>670</v>
      </c>
      <c r="F177" s="1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c r="AE177" s="30"/>
      <c r="AF177" s="30"/>
      <c r="AG177" s="30"/>
      <c r="AH177" s="30"/>
      <c r="AI177" s="30"/>
    </row>
    <row r="178" spans="2:35" s="11" customFormat="1" ht="13.8" x14ac:dyDescent="0.3">
      <c r="B178" s="5" t="s">
        <v>627</v>
      </c>
      <c r="C178" s="5" t="s">
        <v>629</v>
      </c>
      <c r="D178" s="9" t="s">
        <v>628</v>
      </c>
      <c r="E178" s="1" t="s">
        <v>661</v>
      </c>
      <c r="F178" s="10">
        <v>44012</v>
      </c>
      <c r="G178" s="30">
        <v>119054038</v>
      </c>
      <c r="H178" s="30"/>
      <c r="I178" s="30"/>
      <c r="J178" s="30"/>
      <c r="K178" s="30"/>
      <c r="L178" s="30"/>
      <c r="M178" s="30"/>
      <c r="N178" s="30"/>
      <c r="O178" s="30"/>
      <c r="P178" s="30">
        <v>-533406</v>
      </c>
      <c r="Q178" s="30">
        <v>10077916</v>
      </c>
      <c r="R178" s="30">
        <v>0</v>
      </c>
      <c r="S178" s="30">
        <v>90605</v>
      </c>
      <c r="T178" s="30">
        <v>1839517</v>
      </c>
      <c r="U178" s="30">
        <v>0</v>
      </c>
      <c r="V178" s="30">
        <v>261136</v>
      </c>
      <c r="W178" s="30">
        <v>-428839</v>
      </c>
      <c r="X178" s="30">
        <v>-489732</v>
      </c>
      <c r="Y178" s="30">
        <v>0</v>
      </c>
      <c r="Z178" s="30">
        <v>0</v>
      </c>
      <c r="AA178" s="30">
        <v>0</v>
      </c>
      <c r="AB178" s="30">
        <v>7671569</v>
      </c>
      <c r="AC178" s="30">
        <v>1189249</v>
      </c>
      <c r="AD178" s="30">
        <v>6482320</v>
      </c>
      <c r="AE178" s="30">
        <v>0</v>
      </c>
      <c r="AF178" s="30">
        <v>0</v>
      </c>
      <c r="AG178" s="30">
        <v>6482320</v>
      </c>
      <c r="AH178" s="30">
        <v>-130</v>
      </c>
      <c r="AI178" s="30">
        <v>6482450</v>
      </c>
    </row>
    <row r="179" spans="2:35" s="11" customFormat="1" ht="13.8" x14ac:dyDescent="0.3">
      <c r="B179" s="5" t="s">
        <v>630</v>
      </c>
      <c r="C179" s="5" t="s">
        <v>632</v>
      </c>
      <c r="D179" s="9" t="s">
        <v>631</v>
      </c>
      <c r="E179" s="1" t="s">
        <v>663</v>
      </c>
      <c r="F179" s="10">
        <v>43921</v>
      </c>
      <c r="G179" s="30">
        <v>8119325</v>
      </c>
      <c r="H179" s="30"/>
      <c r="I179" s="30"/>
      <c r="J179" s="30"/>
      <c r="K179" s="30"/>
      <c r="L179" s="30"/>
      <c r="M179" s="30"/>
      <c r="N179" s="30"/>
      <c r="O179" s="30"/>
      <c r="P179" s="30">
        <v>79157</v>
      </c>
      <c r="Q179" s="30">
        <v>2898452</v>
      </c>
      <c r="R179" s="30">
        <v>0</v>
      </c>
      <c r="S179" s="30">
        <v>78592</v>
      </c>
      <c r="T179" s="30">
        <v>106180</v>
      </c>
      <c r="U179" s="30">
        <v>0</v>
      </c>
      <c r="V179" s="30">
        <v>0</v>
      </c>
      <c r="W179" s="30">
        <v>4769</v>
      </c>
      <c r="X179" s="30">
        <v>-57034</v>
      </c>
      <c r="Y179" s="30">
        <v>0</v>
      </c>
      <c r="Z179" s="30">
        <v>0</v>
      </c>
      <c r="AA179" s="30">
        <v>0</v>
      </c>
      <c r="AB179" s="30">
        <v>2818599</v>
      </c>
      <c r="AC179" s="30">
        <v>0</v>
      </c>
      <c r="AD179" s="30">
        <v>2818599</v>
      </c>
      <c r="AE179" s="30">
        <v>0</v>
      </c>
      <c r="AF179" s="30">
        <v>0</v>
      </c>
      <c r="AG179" s="30">
        <v>2818599</v>
      </c>
      <c r="AH179" s="30">
        <v>0</v>
      </c>
      <c r="AI179" s="30">
        <v>2818599</v>
      </c>
    </row>
    <row r="180" spans="2:35" s="11" customFormat="1" ht="13.8" x14ac:dyDescent="0.3">
      <c r="B180" s="5"/>
      <c r="C180" s="5"/>
      <c r="D180" s="9"/>
      <c r="E180" s="1"/>
      <c r="F180" s="1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c r="AE180" s="30"/>
      <c r="AF180" s="30"/>
      <c r="AG180" s="30"/>
      <c r="AH180" s="30"/>
      <c r="AI180" s="30"/>
    </row>
    <row r="181" spans="2:35" s="11" customFormat="1" ht="13.8" x14ac:dyDescent="0.3">
      <c r="B181" s="5"/>
      <c r="C181" s="5"/>
      <c r="D181" s="9"/>
      <c r="E181" s="1"/>
      <c r="F181" s="1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c r="AE181" s="30"/>
      <c r="AF181" s="30"/>
      <c r="AG181" s="30"/>
      <c r="AH181" s="30"/>
      <c r="AI181" s="30"/>
    </row>
    <row r="182" spans="2:35" s="11" customFormat="1" ht="13.8" x14ac:dyDescent="0.3">
      <c r="B182" s="5"/>
      <c r="C182" s="5"/>
      <c r="D182" s="9"/>
      <c r="E182" s="1"/>
      <c r="F182" s="1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c r="AE182" s="30"/>
      <c r="AF182" s="30"/>
      <c r="AG182" s="30"/>
      <c r="AH182" s="30"/>
      <c r="AI182" s="30"/>
    </row>
    <row r="183" spans="2:35" s="11" customFormat="1" ht="13.8" x14ac:dyDescent="0.3">
      <c r="B183" s="5"/>
      <c r="C183" s="5"/>
      <c r="D183" s="9"/>
      <c r="E183" s="1"/>
      <c r="F183" s="1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c r="AE183" s="30"/>
      <c r="AF183" s="30"/>
      <c r="AG183" s="30"/>
      <c r="AH183" s="30"/>
      <c r="AI183" s="30"/>
    </row>
    <row r="184" spans="2:35" s="11" customFormat="1" ht="13.8" x14ac:dyDescent="0.3">
      <c r="B184" s="5"/>
      <c r="C184" s="5"/>
      <c r="D184" s="9"/>
      <c r="E184" s="1"/>
      <c r="F184" s="1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row>
    <row r="185" spans="2:35" s="11" customFormat="1" ht="13.8" x14ac:dyDescent="0.3">
      <c r="B185" s="5"/>
      <c r="C185" s="5"/>
      <c r="D185" s="9"/>
      <c r="E185" s="1"/>
      <c r="F185" s="1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c r="AE185" s="30"/>
      <c r="AF185" s="30"/>
      <c r="AG185" s="30"/>
      <c r="AH185" s="30"/>
      <c r="AI185" s="30"/>
    </row>
    <row r="186" spans="2:35" s="11" customFormat="1" ht="13.8" x14ac:dyDescent="0.3">
      <c r="B186" s="5"/>
      <c r="C186" s="5"/>
      <c r="D186" s="9"/>
      <c r="E186" s="1"/>
      <c r="F186" s="1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row>
    <row r="187" spans="2:35" s="11" customFormat="1" ht="13.8" x14ac:dyDescent="0.3">
      <c r="B187" s="5"/>
      <c r="C187" s="5"/>
      <c r="D187" s="9"/>
      <c r="E187" s="1"/>
      <c r="F187" s="10"/>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c r="AE187" s="30"/>
      <c r="AF187" s="30"/>
      <c r="AG187" s="30"/>
      <c r="AH187" s="30"/>
      <c r="AI187" s="30"/>
    </row>
    <row r="188" spans="2:35" s="11" customFormat="1" ht="13.8" x14ac:dyDescent="0.3">
      <c r="B188" s="5"/>
      <c r="C188" s="5"/>
      <c r="D188" s="9"/>
      <c r="E188" s="1"/>
      <c r="F188" s="10"/>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c r="AE188" s="30"/>
      <c r="AF188" s="30"/>
      <c r="AG188" s="30"/>
      <c r="AH188" s="30"/>
      <c r="AI188" s="30"/>
    </row>
    <row r="189" spans="2:35" s="11" customFormat="1" ht="13.8" x14ac:dyDescent="0.3">
      <c r="B189" s="5"/>
      <c r="C189" s="5"/>
      <c r="D189" s="9"/>
      <c r="E189" s="1"/>
      <c r="F189" s="10"/>
      <c r="G189" s="30"/>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c r="AE189" s="30"/>
      <c r="AF189" s="30"/>
      <c r="AG189" s="30"/>
      <c r="AH189" s="30"/>
      <c r="AI189" s="30"/>
    </row>
    <row r="190" spans="2:35" s="11" customFormat="1" ht="13.8" x14ac:dyDescent="0.3">
      <c r="B190" s="5"/>
      <c r="C190" s="5"/>
      <c r="D190" s="9"/>
      <c r="E190" s="1"/>
      <c r="F190" s="10"/>
      <c r="G190" s="30"/>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c r="AE190" s="30"/>
      <c r="AF190" s="30"/>
      <c r="AG190" s="30"/>
      <c r="AH190" s="30"/>
      <c r="AI190" s="30"/>
    </row>
    <row r="191" spans="2:35" s="11" customFormat="1" ht="13.8" x14ac:dyDescent="0.3">
      <c r="B191" s="5"/>
      <c r="C191" s="5"/>
      <c r="D191" s="9"/>
      <c r="E191" s="1"/>
      <c r="F191" s="10"/>
      <c r="G191" s="30"/>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c r="AE191" s="30"/>
      <c r="AF191" s="30"/>
      <c r="AG191" s="30"/>
      <c r="AH191" s="30"/>
      <c r="AI191" s="30"/>
    </row>
    <row r="192" spans="2:35" s="11" customFormat="1" ht="13.8" x14ac:dyDescent="0.3">
      <c r="B192" s="5"/>
      <c r="C192" s="5"/>
      <c r="D192" s="9"/>
      <c r="E192" s="1"/>
      <c r="F192" s="10"/>
      <c r="G192" s="30"/>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c r="AE192" s="30"/>
      <c r="AF192" s="30"/>
      <c r="AG192" s="30"/>
      <c r="AH192" s="30"/>
      <c r="AI192" s="30"/>
    </row>
    <row r="193" spans="2:35" s="11" customFormat="1" ht="13.8" x14ac:dyDescent="0.3">
      <c r="B193" s="5"/>
      <c r="C193" s="5"/>
      <c r="D193" s="9"/>
      <c r="E193" s="1"/>
      <c r="F193" s="10"/>
      <c r="G193" s="30"/>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c r="AE193" s="30"/>
      <c r="AF193" s="30"/>
      <c r="AG193" s="30"/>
      <c r="AH193" s="30"/>
      <c r="AI193" s="30"/>
    </row>
    <row r="194" spans="2:35" s="11" customFormat="1" ht="13.8" x14ac:dyDescent="0.3">
      <c r="B194" s="5"/>
      <c r="C194" s="5"/>
      <c r="D194" s="9"/>
      <c r="E194" s="1"/>
      <c r="F194" s="10"/>
      <c r="G194" s="30"/>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c r="AE194" s="30"/>
      <c r="AF194" s="30"/>
      <c r="AG194" s="30"/>
      <c r="AH194" s="30"/>
      <c r="AI194" s="30"/>
    </row>
    <row r="195" spans="2:35" s="11" customFormat="1" ht="13.8" x14ac:dyDescent="0.3">
      <c r="B195" s="5"/>
      <c r="C195" s="5"/>
      <c r="D195" s="9"/>
      <c r="E195" s="1"/>
      <c r="F195" s="10"/>
      <c r="G195" s="30"/>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c r="AE195" s="30"/>
      <c r="AF195" s="30"/>
      <c r="AG195" s="30"/>
      <c r="AH195" s="30"/>
      <c r="AI195" s="30"/>
    </row>
    <row r="196" spans="2:35" s="11" customFormat="1" ht="13.8" x14ac:dyDescent="0.3">
      <c r="B196" s="5"/>
      <c r="C196" s="5"/>
      <c r="D196" s="9"/>
      <c r="E196" s="1"/>
      <c r="F196" s="1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row>
    <row r="197" spans="2:35" s="11" customFormat="1" ht="13.8" x14ac:dyDescent="0.3">
      <c r="B197" s="5"/>
      <c r="C197" s="5"/>
      <c r="D197" s="9"/>
      <c r="E197" s="1"/>
      <c r="F197" s="10"/>
      <c r="G197" s="30"/>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c r="AE197" s="30"/>
      <c r="AF197" s="30"/>
      <c r="AG197" s="30"/>
      <c r="AH197" s="30"/>
      <c r="AI197" s="30"/>
    </row>
    <row r="198" spans="2:35" s="11" customFormat="1" ht="13.8" x14ac:dyDescent="0.3">
      <c r="B198" s="5"/>
      <c r="C198" s="5"/>
      <c r="D198" s="9"/>
      <c r="E198" s="1"/>
      <c r="F198" s="10"/>
      <c r="G198" s="30"/>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c r="AE198" s="30"/>
      <c r="AF198" s="30"/>
      <c r="AG198" s="30"/>
      <c r="AH198" s="30"/>
      <c r="AI198" s="30"/>
    </row>
    <row r="199" spans="2:35" s="11" customFormat="1" ht="13.8" x14ac:dyDescent="0.3">
      <c r="B199" s="5"/>
      <c r="C199" s="5"/>
      <c r="D199" s="9"/>
      <c r="E199" s="1"/>
      <c r="F199" s="1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c r="AF199" s="30"/>
      <c r="AG199" s="30"/>
      <c r="AH199" s="30"/>
      <c r="AI199" s="30"/>
    </row>
    <row r="200" spans="2:35" s="11" customFormat="1" ht="13.8" x14ac:dyDescent="0.3">
      <c r="B200" s="5"/>
      <c r="C200" s="5"/>
      <c r="D200" s="9"/>
      <c r="E200" s="1"/>
      <c r="F200" s="10"/>
      <c r="G200" s="30"/>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row>
    <row r="201" spans="2:35" s="11" customFormat="1" ht="13.8" x14ac:dyDescent="0.3">
      <c r="B201" s="5"/>
      <c r="C201" s="5"/>
      <c r="D201" s="9"/>
      <c r="E201" s="1"/>
      <c r="F201" s="10"/>
      <c r="G201" s="30"/>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c r="AE201" s="30"/>
      <c r="AF201" s="30"/>
      <c r="AG201" s="30"/>
      <c r="AH201" s="30"/>
      <c r="AI201" s="30"/>
    </row>
    <row r="202" spans="2:35" s="11" customFormat="1" ht="13.8" x14ac:dyDescent="0.3">
      <c r="B202" s="5"/>
      <c r="C202" s="5"/>
      <c r="D202" s="9"/>
      <c r="E202" s="1"/>
      <c r="F202" s="10"/>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row>
    <row r="203" spans="2:35" s="11" customFormat="1" ht="13.8" x14ac:dyDescent="0.3">
      <c r="B203" s="5"/>
      <c r="C203" s="5"/>
      <c r="D203" s="9"/>
      <c r="E203" s="1"/>
      <c r="F203" s="10"/>
      <c r="G203" s="30"/>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0"/>
      <c r="AH203" s="30"/>
      <c r="AI203" s="30"/>
    </row>
    <row r="204" spans="2:35" s="11" customFormat="1" ht="13.8" x14ac:dyDescent="0.3">
      <c r="B204" s="5"/>
      <c r="C204" s="5"/>
      <c r="D204" s="9"/>
      <c r="E204" s="1"/>
      <c r="F204" s="1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c r="AF204" s="30"/>
      <c r="AG204" s="30"/>
      <c r="AH204" s="30"/>
      <c r="AI204" s="30"/>
    </row>
    <row r="205" spans="2:35" s="11" customFormat="1" ht="13.8" x14ac:dyDescent="0.3">
      <c r="B205" s="5"/>
      <c r="C205" s="5"/>
      <c r="D205" s="9"/>
      <c r="E205" s="1"/>
      <c r="F205" s="2"/>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c r="AF205" s="30"/>
      <c r="AG205" s="30"/>
      <c r="AH205" s="30"/>
      <c r="AI205" s="30"/>
    </row>
  </sheetData>
  <mergeCells count="1">
    <mergeCell ref="C3:D3"/>
  </mergeCells>
  <conditionalFormatting sqref="B14:G207">
    <cfRule type="expression" dxfId="4" priority="4">
      <formula>EVEN(ROW())=ROW()</formula>
    </cfRule>
  </conditionalFormatting>
  <conditionalFormatting sqref="D3">
    <cfRule type="cellIs" dxfId="3" priority="3" operator="lessThan">
      <formula>0</formula>
    </cfRule>
  </conditionalFormatting>
  <conditionalFormatting sqref="H14:AG207">
    <cfRule type="expression" dxfId="2" priority="2">
      <formula>EVEN(ROW())=ROW()</formula>
    </cfRule>
  </conditionalFormatting>
  <conditionalFormatting sqref="AH14:AI207">
    <cfRule type="expression" dxfId="1" priority="1">
      <formula>EVEN(ROW())=ROW()</formula>
    </cfRule>
  </conditionalFormatting>
  <conditionalFormatting sqref="G13:AI205">
    <cfRule type="expression" dxfId="0" priority="5">
      <formula>$D$7="Dólar (US$)"</formula>
    </cfRule>
  </conditionalFormatting>
  <dataValidations count="5">
    <dataValidation type="list" allowBlank="1" showInputMessage="1" sqref="D8" xr:uid="{AF14C234-4661-4A46-88EF-2F550DB51D0C}">
      <formula1>"3M,12M,IN FISCAL YEAR"</formula1>
    </dataValidation>
    <dataValidation type="list" allowBlank="1" showInputMessage="1" showErrorMessage="1" sqref="D9" xr:uid="{71AFFD61-10E7-44FA-95DB-3A2720CCC121}">
      <formula1>"Units,Thousands,Millions,Billions"</formula1>
    </dataValidation>
    <dataValidation type="custom" errorStyle="information" allowBlank="1" showInputMessage="1" showErrorMessage="1" errorTitle="Economatica Excel Add-In" error="This cell contains data provided by Economatica. By changing it's value it will become inconsistent with the rest._x000a_Your change will be overwritten on the next update." sqref="F52:F204" xr:uid="{8533AF8D-0829-4D29-A378-BD6642302CC2}">
      <formula1>"FALSE"</formula1>
    </dataValidation>
    <dataValidation type="custom" errorStyle="information" allowBlank="1" showInputMessage="1" showErrorMessage="1" errorTitle="Economatica Excel Add-In" error="This cell contains data provided by Economatica. By changing it's value it will become inconsistent with the rest._x000a_Your change will be overwritten on the next update." sqref="D14:E205 G14:AG205" xr:uid="{A0CD7E8F-10BE-4713-B933-5ADCAAF12805}">
      <formula1>FALSE</formula1>
    </dataValidation>
    <dataValidation type="list" allowBlank="1" showInputMessage="1" sqref="D7" xr:uid="{351DC3A1-B0E4-4589-9D86-288433DE6022}">
      <formula1>"ORIGINAL CURRENCY,USD,EUR"</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6ACA5-CBAD-482A-80F8-3C3742741854}">
  <dimension ref="B1:F61"/>
  <sheetViews>
    <sheetView showGridLines="0" workbookViewId="0">
      <selection activeCell="B3" sqref="B3"/>
    </sheetView>
  </sheetViews>
  <sheetFormatPr baseColWidth="10" defaultRowHeight="14.4" x14ac:dyDescent="0.3"/>
  <cols>
    <col min="1" max="1" width="3.21875" customWidth="1"/>
    <col min="2" max="2" width="140.44140625" bestFit="1" customWidth="1"/>
    <col min="4" max="4" width="2.88671875" customWidth="1"/>
    <col min="5" max="5" width="14.77734375" bestFit="1" customWidth="1"/>
    <col min="6" max="6" width="13.88671875" bestFit="1" customWidth="1"/>
  </cols>
  <sheetData>
    <row r="1" spans="2:6" ht="50.4" customHeight="1" x14ac:dyDescent="0.3"/>
    <row r="2" spans="2:6" ht="18.600000000000001" customHeight="1" x14ac:dyDescent="0.3"/>
    <row r="3" spans="2:6" x14ac:dyDescent="0.3">
      <c r="B3" s="41" t="s">
        <v>730</v>
      </c>
      <c r="C3" s="42"/>
      <c r="E3" s="43" t="s">
        <v>640</v>
      </c>
      <c r="F3" s="39" t="s">
        <v>641</v>
      </c>
    </row>
    <row r="4" spans="2:6" x14ac:dyDescent="0.3">
      <c r="B4" s="49" t="s">
        <v>695</v>
      </c>
      <c r="C4" s="50">
        <v>17659709491</v>
      </c>
      <c r="E4" s="43" t="s">
        <v>642</v>
      </c>
      <c r="F4" s="39" t="s">
        <v>732</v>
      </c>
    </row>
    <row r="5" spans="2:6" x14ac:dyDescent="0.3">
      <c r="B5" s="49" t="s">
        <v>696</v>
      </c>
      <c r="C5" s="50">
        <v>15229534895</v>
      </c>
      <c r="E5" s="43" t="s">
        <v>636</v>
      </c>
      <c r="F5" s="39" t="s">
        <v>643</v>
      </c>
    </row>
    <row r="6" spans="2:6" x14ac:dyDescent="0.3">
      <c r="B6" s="49" t="s">
        <v>697</v>
      </c>
      <c r="C6" s="50">
        <v>2430174595.3000002</v>
      </c>
      <c r="E6" s="43" t="s">
        <v>644</v>
      </c>
      <c r="F6" s="39" t="s">
        <v>645</v>
      </c>
    </row>
    <row r="7" spans="2:6" x14ac:dyDescent="0.3">
      <c r="B7" s="49" t="s">
        <v>698</v>
      </c>
      <c r="C7" s="50">
        <v>225139580.09999999</v>
      </c>
      <c r="E7" s="43" t="s">
        <v>639</v>
      </c>
      <c r="F7" s="39" t="s">
        <v>646</v>
      </c>
    </row>
    <row r="8" spans="2:6" x14ac:dyDescent="0.3">
      <c r="B8" s="49" t="s">
        <v>699</v>
      </c>
      <c r="C8" s="50">
        <v>1007724030.8</v>
      </c>
      <c r="E8" s="43" t="s">
        <v>647</v>
      </c>
      <c r="F8" s="40">
        <v>43830</v>
      </c>
    </row>
    <row r="9" spans="2:6" x14ac:dyDescent="0.3">
      <c r="B9" s="49" t="s">
        <v>700</v>
      </c>
      <c r="C9" s="50">
        <v>790875794.39999998</v>
      </c>
    </row>
    <row r="10" spans="2:6" x14ac:dyDescent="0.3">
      <c r="B10" s="49" t="s">
        <v>701</v>
      </c>
      <c r="C10" s="50">
        <v>221820808.75999999</v>
      </c>
    </row>
    <row r="11" spans="2:6" x14ac:dyDescent="0.3">
      <c r="B11" s="49" t="s">
        <v>702</v>
      </c>
      <c r="C11" s="50">
        <v>15482883.66</v>
      </c>
    </row>
    <row r="12" spans="2:6" x14ac:dyDescent="0.3">
      <c r="B12" s="49" t="s">
        <v>703</v>
      </c>
      <c r="C12" s="50">
        <v>650376425.08000004</v>
      </c>
    </row>
    <row r="13" spans="2:6" x14ac:dyDescent="0.3">
      <c r="B13" s="49" t="s">
        <v>704</v>
      </c>
      <c r="C13" s="50">
        <v>0</v>
      </c>
    </row>
    <row r="14" spans="2:6" x14ac:dyDescent="0.3">
      <c r="B14" s="49" t="s">
        <v>705</v>
      </c>
      <c r="C14" s="50">
        <v>45123972</v>
      </c>
    </row>
    <row r="15" spans="2:6" x14ac:dyDescent="0.3">
      <c r="B15" s="49" t="s">
        <v>706</v>
      </c>
      <c r="C15" s="50">
        <v>326069098</v>
      </c>
    </row>
    <row r="16" spans="2:6" x14ac:dyDescent="0.3">
      <c r="B16" s="49" t="s">
        <v>707</v>
      </c>
      <c r="C16" s="50">
        <v>0</v>
      </c>
    </row>
    <row r="17" spans="2:3" x14ac:dyDescent="0.3">
      <c r="B17" s="49" t="s">
        <v>708</v>
      </c>
      <c r="C17" s="50">
        <v>-67855731.359999999</v>
      </c>
    </row>
    <row r="18" spans="2:3" x14ac:dyDescent="0.3">
      <c r="B18" s="49" t="s">
        <v>709</v>
      </c>
      <c r="C18" s="50">
        <v>-29249418.219999999</v>
      </c>
    </row>
    <row r="19" spans="2:3" x14ac:dyDescent="0.3">
      <c r="B19" s="49" t="s">
        <v>710</v>
      </c>
      <c r="C19" s="50">
        <v>-11438852.439999999</v>
      </c>
    </row>
    <row r="20" spans="2:3" x14ac:dyDescent="0.3">
      <c r="B20" s="49" t="s">
        <v>711</v>
      </c>
      <c r="C20" s="50">
        <v>0</v>
      </c>
    </row>
    <row r="21" spans="2:3" x14ac:dyDescent="0.3">
      <c r="B21" s="49" t="s">
        <v>712</v>
      </c>
      <c r="C21" s="50">
        <v>0</v>
      </c>
    </row>
    <row r="22" spans="2:3" x14ac:dyDescent="0.3">
      <c r="B22" s="49" t="s">
        <v>713</v>
      </c>
      <c r="C22" s="50">
        <v>0</v>
      </c>
    </row>
    <row r="23" spans="2:3" x14ac:dyDescent="0.3">
      <c r="B23" s="49" t="s">
        <v>714</v>
      </c>
      <c r="C23" s="50">
        <v>260887297.06</v>
      </c>
    </row>
    <row r="24" spans="2:3" x14ac:dyDescent="0.3">
      <c r="B24" s="49" t="s">
        <v>715</v>
      </c>
      <c r="C24" s="50">
        <v>92710402.340000004</v>
      </c>
    </row>
    <row r="25" spans="2:3" x14ac:dyDescent="0.3">
      <c r="B25" s="49" t="s">
        <v>716</v>
      </c>
      <c r="C25" s="50">
        <v>168176894.72</v>
      </c>
    </row>
    <row r="26" spans="2:3" x14ac:dyDescent="0.3">
      <c r="B26" s="49" t="s">
        <v>717</v>
      </c>
      <c r="C26" s="50">
        <v>0</v>
      </c>
    </row>
    <row r="27" spans="2:3" x14ac:dyDescent="0.3">
      <c r="B27" s="49" t="s">
        <v>718</v>
      </c>
      <c r="C27" s="50">
        <v>0</v>
      </c>
    </row>
    <row r="28" spans="2:3" x14ac:dyDescent="0.3">
      <c r="B28" s="49" t="s">
        <v>719</v>
      </c>
      <c r="C28" s="50">
        <v>168176894.72</v>
      </c>
    </row>
    <row r="29" spans="2:3" x14ac:dyDescent="0.3">
      <c r="B29" s="49" t="s">
        <v>720</v>
      </c>
      <c r="C29" s="50">
        <v>40088106.939999998</v>
      </c>
    </row>
    <row r="30" spans="2:3" x14ac:dyDescent="0.3">
      <c r="B30" s="49" t="s">
        <v>721</v>
      </c>
      <c r="C30" s="50">
        <v>128088787.78</v>
      </c>
    </row>
    <row r="32" spans="2:3" x14ac:dyDescent="0.3">
      <c r="B32" s="41" t="s">
        <v>731</v>
      </c>
      <c r="C32" s="42"/>
    </row>
    <row r="33" spans="2:3" x14ac:dyDescent="0.3">
      <c r="B33" s="49" t="s">
        <v>695</v>
      </c>
      <c r="C33" s="50">
        <v>17659709491</v>
      </c>
    </row>
    <row r="34" spans="2:3" x14ac:dyDescent="0.3">
      <c r="B34" s="49" t="s">
        <v>698</v>
      </c>
      <c r="C34" s="51" t="s">
        <v>638</v>
      </c>
    </row>
    <row r="35" spans="2:3" x14ac:dyDescent="0.3">
      <c r="B35" s="49" t="s">
        <v>722</v>
      </c>
      <c r="C35" s="51" t="s">
        <v>638</v>
      </c>
    </row>
    <row r="36" spans="2:3" x14ac:dyDescent="0.3">
      <c r="B36" s="49" t="s">
        <v>723</v>
      </c>
      <c r="C36" s="51" t="s">
        <v>638</v>
      </c>
    </row>
    <row r="37" spans="2:3" x14ac:dyDescent="0.3">
      <c r="B37" s="49" t="s">
        <v>724</v>
      </c>
      <c r="C37" s="51" t="s">
        <v>638</v>
      </c>
    </row>
    <row r="38" spans="2:3" x14ac:dyDescent="0.3">
      <c r="B38" s="49" t="s">
        <v>725</v>
      </c>
      <c r="C38" s="51" t="s">
        <v>638</v>
      </c>
    </row>
    <row r="39" spans="2:3" x14ac:dyDescent="0.3">
      <c r="B39" s="49" t="s">
        <v>726</v>
      </c>
      <c r="C39" s="51" t="s">
        <v>638</v>
      </c>
    </row>
    <row r="40" spans="2:3" x14ac:dyDescent="0.3">
      <c r="B40" s="49" t="s">
        <v>727</v>
      </c>
      <c r="C40" s="51" t="s">
        <v>638</v>
      </c>
    </row>
    <row r="41" spans="2:3" x14ac:dyDescent="0.3">
      <c r="B41" s="49" t="s">
        <v>728</v>
      </c>
      <c r="C41" s="51" t="s">
        <v>638</v>
      </c>
    </row>
    <row r="42" spans="2:3" x14ac:dyDescent="0.3">
      <c r="B42" s="49" t="s">
        <v>702</v>
      </c>
      <c r="C42" s="50">
        <v>15482883.66</v>
      </c>
    </row>
    <row r="43" spans="2:3" x14ac:dyDescent="0.3">
      <c r="B43" s="49" t="s">
        <v>703</v>
      </c>
      <c r="C43" s="50">
        <v>650376425.08000004</v>
      </c>
    </row>
    <row r="44" spans="2:3" x14ac:dyDescent="0.3">
      <c r="B44" s="49" t="s">
        <v>704</v>
      </c>
      <c r="C44" s="50">
        <v>0</v>
      </c>
    </row>
    <row r="45" spans="2:3" x14ac:dyDescent="0.3">
      <c r="B45" s="49" t="s">
        <v>705</v>
      </c>
      <c r="C45" s="50">
        <v>45123972</v>
      </c>
    </row>
    <row r="46" spans="2:3" x14ac:dyDescent="0.3">
      <c r="B46" s="49" t="s">
        <v>706</v>
      </c>
      <c r="C46" s="50">
        <v>326069098</v>
      </c>
    </row>
    <row r="47" spans="2:3" x14ac:dyDescent="0.3">
      <c r="B47" s="49" t="s">
        <v>707</v>
      </c>
      <c r="C47" s="50">
        <v>0</v>
      </c>
    </row>
    <row r="48" spans="2:3" x14ac:dyDescent="0.3">
      <c r="B48" s="49" t="s">
        <v>708</v>
      </c>
      <c r="C48" s="50">
        <v>-67855731.359999999</v>
      </c>
    </row>
    <row r="49" spans="2:3" x14ac:dyDescent="0.3">
      <c r="B49" s="49" t="s">
        <v>709</v>
      </c>
      <c r="C49" s="50">
        <v>-29249418.219999999</v>
      </c>
    </row>
    <row r="50" spans="2:3" x14ac:dyDescent="0.3">
      <c r="B50" s="49" t="s">
        <v>710</v>
      </c>
      <c r="C50" s="50">
        <v>-11438852.439999999</v>
      </c>
    </row>
    <row r="51" spans="2:3" x14ac:dyDescent="0.3">
      <c r="B51" s="49" t="s">
        <v>711</v>
      </c>
      <c r="C51" s="50">
        <v>0</v>
      </c>
    </row>
    <row r="52" spans="2:3" x14ac:dyDescent="0.3">
      <c r="B52" s="49" t="s">
        <v>712</v>
      </c>
      <c r="C52" s="50">
        <v>0</v>
      </c>
    </row>
    <row r="53" spans="2:3" x14ac:dyDescent="0.3">
      <c r="B53" s="49" t="s">
        <v>713</v>
      </c>
      <c r="C53" s="50">
        <v>0</v>
      </c>
    </row>
    <row r="54" spans="2:3" x14ac:dyDescent="0.3">
      <c r="B54" s="49" t="s">
        <v>714</v>
      </c>
      <c r="C54" s="50">
        <v>260887297.06</v>
      </c>
    </row>
    <row r="55" spans="2:3" x14ac:dyDescent="0.3">
      <c r="B55" s="49" t="s">
        <v>715</v>
      </c>
      <c r="C55" s="50">
        <v>92710402.340000004</v>
      </c>
    </row>
    <row r="56" spans="2:3" x14ac:dyDescent="0.3">
      <c r="B56" s="49" t="s">
        <v>716</v>
      </c>
      <c r="C56" s="50">
        <v>168176894.72</v>
      </c>
    </row>
    <row r="57" spans="2:3" x14ac:dyDescent="0.3">
      <c r="B57" s="49" t="s">
        <v>729</v>
      </c>
      <c r="C57" s="50">
        <v>0</v>
      </c>
    </row>
    <row r="58" spans="2:3" x14ac:dyDescent="0.3">
      <c r="B58" s="49" t="s">
        <v>718</v>
      </c>
      <c r="C58" s="50">
        <v>0</v>
      </c>
    </row>
    <row r="59" spans="2:3" x14ac:dyDescent="0.3">
      <c r="B59" s="49" t="s">
        <v>719</v>
      </c>
      <c r="C59" s="50">
        <v>168176894.72</v>
      </c>
    </row>
    <row r="60" spans="2:3" x14ac:dyDescent="0.3">
      <c r="B60" s="49" t="s">
        <v>720</v>
      </c>
      <c r="C60" s="50">
        <v>40088106.939999998</v>
      </c>
    </row>
    <row r="61" spans="2:3" x14ac:dyDescent="0.3">
      <c r="B61" s="49" t="s">
        <v>721</v>
      </c>
      <c r="C61" s="50">
        <v>128088787.78</v>
      </c>
    </row>
  </sheetData>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98223-63A3-4985-929D-7B4832215C8D}">
  <dimension ref="A1:D224"/>
  <sheetViews>
    <sheetView showGridLines="0" workbookViewId="0">
      <pane xSplit="4" ySplit="2" topLeftCell="E3" activePane="bottomRight" state="frozen"/>
      <selection pane="topRight" activeCell="E1" sqref="E1"/>
      <selection pane="bottomLeft" activeCell="A3" sqref="A3"/>
      <selection pane="bottomRight" activeCell="E3" sqref="E3"/>
    </sheetView>
  </sheetViews>
  <sheetFormatPr baseColWidth="10" defaultRowHeight="14.4" x14ac:dyDescent="0.3"/>
  <cols>
    <col min="1" max="1" width="19.5546875" bestFit="1" customWidth="1"/>
    <col min="2" max="2" width="45.33203125" bestFit="1" customWidth="1"/>
    <col min="3" max="3" width="13" bestFit="1" customWidth="1"/>
    <col min="4" max="4" width="5.33203125" bestFit="1" customWidth="1"/>
  </cols>
  <sheetData>
    <row r="1" spans="1:4" ht="70.2" customHeight="1" thickBot="1" x14ac:dyDescent="0.35"/>
    <row r="2" spans="1:4" ht="15" thickBot="1" x14ac:dyDescent="0.35">
      <c r="A2" s="17" t="str">
        <f>+_xll.ECOSECURITIES("stock","active",,"chl","xsgo","true","Acciones Chilenas")</f>
        <v>Acciones Chilenas</v>
      </c>
      <c r="B2" s="18" t="str">
        <f>+_xll.ECONOMATICA(A3:A500,"name",,,,,,,,"true")</f>
        <v>Nombre</v>
      </c>
      <c r="C2" s="18" t="str">
        <f>+_xll.ECONOMATICA($A$3:$A$500,"Ticker",,,,,,,,"true")</f>
        <v>Codigo</v>
      </c>
      <c r="D2" s="19" t="str">
        <f>+_xll.ECONOMATICA($A$3:$A$500,"Class",,,,,,,,"true")</f>
        <v>Clase</v>
      </c>
    </row>
    <row r="3" spans="1:4" x14ac:dyDescent="0.3">
      <c r="A3" t="s">
        <v>71</v>
      </c>
      <c r="B3" t="s">
        <v>72</v>
      </c>
      <c r="C3" t="s">
        <v>73</v>
      </c>
      <c r="D3" t="s">
        <v>74</v>
      </c>
    </row>
    <row r="4" spans="1:4" x14ac:dyDescent="0.3">
      <c r="A4" t="s">
        <v>75</v>
      </c>
      <c r="B4" t="s">
        <v>76</v>
      </c>
      <c r="C4" t="s">
        <v>77</v>
      </c>
      <c r="D4" t="s">
        <v>74</v>
      </c>
    </row>
    <row r="5" spans="1:4" x14ac:dyDescent="0.3">
      <c r="A5" t="s">
        <v>78</v>
      </c>
      <c r="B5" t="s">
        <v>79</v>
      </c>
      <c r="C5" t="s">
        <v>80</v>
      </c>
      <c r="D5" t="s">
        <v>74</v>
      </c>
    </row>
    <row r="6" spans="1:4" x14ac:dyDescent="0.3">
      <c r="A6" t="s">
        <v>81</v>
      </c>
      <c r="B6" t="s">
        <v>82</v>
      </c>
      <c r="C6" t="s">
        <v>83</v>
      </c>
      <c r="D6" t="s">
        <v>74</v>
      </c>
    </row>
    <row r="7" spans="1:4" x14ac:dyDescent="0.3">
      <c r="A7" t="s">
        <v>84</v>
      </c>
      <c r="B7" t="s">
        <v>85</v>
      </c>
      <c r="C7" t="s">
        <v>86</v>
      </c>
      <c r="D7" t="s">
        <v>74</v>
      </c>
    </row>
    <row r="8" spans="1:4" x14ac:dyDescent="0.3">
      <c r="A8" t="s">
        <v>87</v>
      </c>
      <c r="B8" t="s">
        <v>43</v>
      </c>
      <c r="C8" t="s">
        <v>11</v>
      </c>
      <c r="D8" t="s">
        <v>74</v>
      </c>
    </row>
    <row r="9" spans="1:4" x14ac:dyDescent="0.3">
      <c r="A9" t="s">
        <v>88</v>
      </c>
      <c r="B9" t="s">
        <v>89</v>
      </c>
      <c r="C9" t="s">
        <v>90</v>
      </c>
      <c r="D9" t="s">
        <v>74</v>
      </c>
    </row>
    <row r="10" spans="1:4" x14ac:dyDescent="0.3">
      <c r="A10" t="s">
        <v>91</v>
      </c>
      <c r="B10" t="s">
        <v>92</v>
      </c>
      <c r="C10" t="s">
        <v>93</v>
      </c>
      <c r="D10" t="s">
        <v>74</v>
      </c>
    </row>
    <row r="11" spans="1:4" x14ac:dyDescent="0.3">
      <c r="A11" t="s">
        <v>94</v>
      </c>
      <c r="B11" t="s">
        <v>95</v>
      </c>
      <c r="C11" t="s">
        <v>96</v>
      </c>
      <c r="D11" t="s">
        <v>97</v>
      </c>
    </row>
    <row r="12" spans="1:4" x14ac:dyDescent="0.3">
      <c r="A12" t="s">
        <v>98</v>
      </c>
      <c r="B12" t="s">
        <v>95</v>
      </c>
      <c r="C12" t="s">
        <v>99</v>
      </c>
      <c r="D12" t="s">
        <v>100</v>
      </c>
    </row>
    <row r="13" spans="1:4" x14ac:dyDescent="0.3">
      <c r="A13" t="s">
        <v>101</v>
      </c>
      <c r="B13" t="s">
        <v>44</v>
      </c>
      <c r="C13" t="s">
        <v>12</v>
      </c>
      <c r="D13" t="s">
        <v>74</v>
      </c>
    </row>
    <row r="14" spans="1:4" x14ac:dyDescent="0.3">
      <c r="A14" t="s">
        <v>102</v>
      </c>
      <c r="B14" t="s">
        <v>103</v>
      </c>
      <c r="C14" t="s">
        <v>104</v>
      </c>
      <c r="D14" t="s">
        <v>74</v>
      </c>
    </row>
    <row r="15" spans="1:4" x14ac:dyDescent="0.3">
      <c r="A15" t="s">
        <v>105</v>
      </c>
      <c r="B15" t="s">
        <v>45</v>
      </c>
      <c r="C15" t="s">
        <v>13</v>
      </c>
      <c r="D15" t="s">
        <v>74</v>
      </c>
    </row>
    <row r="16" spans="1:4" x14ac:dyDescent="0.3">
      <c r="A16" t="s">
        <v>106</v>
      </c>
      <c r="B16" t="s">
        <v>107</v>
      </c>
      <c r="C16" t="s">
        <v>108</v>
      </c>
      <c r="D16" t="s">
        <v>74</v>
      </c>
    </row>
    <row r="17" spans="1:4" x14ac:dyDescent="0.3">
      <c r="A17" t="s">
        <v>109</v>
      </c>
      <c r="B17" t="s">
        <v>110</v>
      </c>
      <c r="C17" t="s">
        <v>111</v>
      </c>
      <c r="D17" t="s">
        <v>74</v>
      </c>
    </row>
    <row r="18" spans="1:4" x14ac:dyDescent="0.3">
      <c r="A18" t="s">
        <v>112</v>
      </c>
      <c r="B18" t="s">
        <v>113</v>
      </c>
      <c r="C18" t="s">
        <v>114</v>
      </c>
      <c r="D18" t="s">
        <v>74</v>
      </c>
    </row>
    <row r="19" spans="1:4" x14ac:dyDescent="0.3">
      <c r="A19" t="s">
        <v>115</v>
      </c>
      <c r="B19" t="s">
        <v>116</v>
      </c>
      <c r="C19" t="s">
        <v>117</v>
      </c>
      <c r="D19" t="s">
        <v>74</v>
      </c>
    </row>
    <row r="20" spans="1:4" x14ac:dyDescent="0.3">
      <c r="A20" t="s">
        <v>118</v>
      </c>
      <c r="B20" t="s">
        <v>119</v>
      </c>
      <c r="C20" t="s">
        <v>120</v>
      </c>
      <c r="D20" t="s">
        <v>74</v>
      </c>
    </row>
    <row r="21" spans="1:4" x14ac:dyDescent="0.3">
      <c r="A21" t="s">
        <v>121</v>
      </c>
      <c r="B21" t="s">
        <v>122</v>
      </c>
      <c r="C21" t="s">
        <v>123</v>
      </c>
      <c r="D21" t="s">
        <v>74</v>
      </c>
    </row>
    <row r="22" spans="1:4" x14ac:dyDescent="0.3">
      <c r="A22" t="s">
        <v>124</v>
      </c>
      <c r="B22" t="s">
        <v>125</v>
      </c>
      <c r="C22" t="s">
        <v>126</v>
      </c>
      <c r="D22" t="s">
        <v>74</v>
      </c>
    </row>
    <row r="23" spans="1:4" x14ac:dyDescent="0.3">
      <c r="A23" t="s">
        <v>127</v>
      </c>
      <c r="B23" t="s">
        <v>128</v>
      </c>
      <c r="C23" t="s">
        <v>129</v>
      </c>
      <c r="D23" t="s">
        <v>74</v>
      </c>
    </row>
    <row r="24" spans="1:4" x14ac:dyDescent="0.3">
      <c r="A24" t="s">
        <v>130</v>
      </c>
      <c r="B24" t="s">
        <v>131</v>
      </c>
      <c r="C24" t="s">
        <v>132</v>
      </c>
      <c r="D24" t="s">
        <v>74</v>
      </c>
    </row>
    <row r="25" spans="1:4" x14ac:dyDescent="0.3">
      <c r="A25" t="s">
        <v>133</v>
      </c>
      <c r="B25" t="s">
        <v>134</v>
      </c>
      <c r="C25" t="s">
        <v>135</v>
      </c>
      <c r="D25" t="s">
        <v>74</v>
      </c>
    </row>
    <row r="26" spans="1:4" x14ac:dyDescent="0.3">
      <c r="A26" t="s">
        <v>136</v>
      </c>
      <c r="B26" t="s">
        <v>137</v>
      </c>
      <c r="C26" t="s">
        <v>138</v>
      </c>
      <c r="D26" t="s">
        <v>74</v>
      </c>
    </row>
    <row r="27" spans="1:4" x14ac:dyDescent="0.3">
      <c r="A27" t="s">
        <v>139</v>
      </c>
      <c r="B27" t="s">
        <v>140</v>
      </c>
      <c r="C27" t="s">
        <v>141</v>
      </c>
      <c r="D27" t="s">
        <v>74</v>
      </c>
    </row>
    <row r="28" spans="1:4" x14ac:dyDescent="0.3">
      <c r="A28" t="s">
        <v>142</v>
      </c>
      <c r="B28" t="s">
        <v>143</v>
      </c>
      <c r="C28" t="s">
        <v>144</v>
      </c>
      <c r="D28" t="s">
        <v>74</v>
      </c>
    </row>
    <row r="29" spans="1:4" x14ac:dyDescent="0.3">
      <c r="A29" t="s">
        <v>145</v>
      </c>
      <c r="B29" t="s">
        <v>146</v>
      </c>
      <c r="C29" t="s">
        <v>147</v>
      </c>
      <c r="D29" t="s">
        <v>74</v>
      </c>
    </row>
    <row r="30" spans="1:4" x14ac:dyDescent="0.3">
      <c r="A30" t="s">
        <v>148</v>
      </c>
      <c r="B30" t="s">
        <v>46</v>
      </c>
      <c r="C30" t="s">
        <v>14</v>
      </c>
      <c r="D30" t="s">
        <v>74</v>
      </c>
    </row>
    <row r="31" spans="1:4" x14ac:dyDescent="0.3">
      <c r="A31" t="s">
        <v>149</v>
      </c>
      <c r="B31" t="s">
        <v>150</v>
      </c>
      <c r="C31" t="s">
        <v>151</v>
      </c>
      <c r="D31" t="s">
        <v>74</v>
      </c>
    </row>
    <row r="32" spans="1:4" x14ac:dyDescent="0.3">
      <c r="A32" t="s">
        <v>152</v>
      </c>
      <c r="B32" t="s">
        <v>47</v>
      </c>
      <c r="C32" t="s">
        <v>15</v>
      </c>
      <c r="D32" t="s">
        <v>74</v>
      </c>
    </row>
    <row r="33" spans="1:4" x14ac:dyDescent="0.3">
      <c r="A33" t="s">
        <v>153</v>
      </c>
      <c r="B33" t="s">
        <v>154</v>
      </c>
      <c r="C33" t="s">
        <v>155</v>
      </c>
      <c r="D33" t="s">
        <v>74</v>
      </c>
    </row>
    <row r="34" spans="1:4" x14ac:dyDescent="0.3">
      <c r="A34" t="s">
        <v>156</v>
      </c>
      <c r="B34" t="s">
        <v>157</v>
      </c>
      <c r="C34" t="s">
        <v>158</v>
      </c>
      <c r="D34" t="s">
        <v>74</v>
      </c>
    </row>
    <row r="35" spans="1:4" x14ac:dyDescent="0.3">
      <c r="A35" t="s">
        <v>159</v>
      </c>
      <c r="B35" t="s">
        <v>160</v>
      </c>
      <c r="C35" t="s">
        <v>161</v>
      </c>
      <c r="D35" t="s">
        <v>74</v>
      </c>
    </row>
    <row r="36" spans="1:4" x14ac:dyDescent="0.3">
      <c r="A36" t="s">
        <v>162</v>
      </c>
      <c r="B36" t="s">
        <v>163</v>
      </c>
      <c r="C36" t="s">
        <v>164</v>
      </c>
      <c r="D36" t="s">
        <v>74</v>
      </c>
    </row>
    <row r="37" spans="1:4" x14ac:dyDescent="0.3">
      <c r="A37" t="s">
        <v>165</v>
      </c>
      <c r="B37" t="s">
        <v>4</v>
      </c>
      <c r="C37" t="s">
        <v>3</v>
      </c>
      <c r="D37" t="s">
        <v>74</v>
      </c>
    </row>
    <row r="38" spans="1:4" x14ac:dyDescent="0.3">
      <c r="A38" t="s">
        <v>166</v>
      </c>
      <c r="B38" t="s">
        <v>167</v>
      </c>
      <c r="C38" t="s">
        <v>168</v>
      </c>
      <c r="D38" t="s">
        <v>74</v>
      </c>
    </row>
    <row r="39" spans="1:4" x14ac:dyDescent="0.3">
      <c r="A39" t="s">
        <v>169</v>
      </c>
      <c r="B39" t="s">
        <v>170</v>
      </c>
      <c r="C39" t="s">
        <v>171</v>
      </c>
      <c r="D39" t="s">
        <v>74</v>
      </c>
    </row>
    <row r="40" spans="1:4" x14ac:dyDescent="0.3">
      <c r="A40" t="s">
        <v>172</v>
      </c>
      <c r="B40" t="s">
        <v>173</v>
      </c>
      <c r="C40" t="s">
        <v>174</v>
      </c>
      <c r="D40" t="s">
        <v>74</v>
      </c>
    </row>
    <row r="41" spans="1:4" x14ac:dyDescent="0.3">
      <c r="A41" t="s">
        <v>175</v>
      </c>
      <c r="B41" t="s">
        <v>48</v>
      </c>
      <c r="C41" t="s">
        <v>16</v>
      </c>
      <c r="D41" t="s">
        <v>74</v>
      </c>
    </row>
    <row r="42" spans="1:4" x14ac:dyDescent="0.3">
      <c r="A42" t="s">
        <v>176</v>
      </c>
      <c r="B42" t="s">
        <v>177</v>
      </c>
      <c r="C42" t="s">
        <v>178</v>
      </c>
      <c r="D42" t="s">
        <v>74</v>
      </c>
    </row>
    <row r="43" spans="1:4" x14ac:dyDescent="0.3">
      <c r="A43" t="s">
        <v>179</v>
      </c>
      <c r="B43" t="s">
        <v>180</v>
      </c>
      <c r="C43" t="s">
        <v>181</v>
      </c>
      <c r="D43" t="s">
        <v>74</v>
      </c>
    </row>
    <row r="44" spans="1:4" x14ac:dyDescent="0.3">
      <c r="A44" t="s">
        <v>182</v>
      </c>
      <c r="B44" t="s">
        <v>183</v>
      </c>
      <c r="C44" t="s">
        <v>184</v>
      </c>
      <c r="D44" t="s">
        <v>74</v>
      </c>
    </row>
    <row r="45" spans="1:4" x14ac:dyDescent="0.3">
      <c r="A45" t="s">
        <v>185</v>
      </c>
      <c r="B45" t="s">
        <v>186</v>
      </c>
      <c r="C45" t="s">
        <v>187</v>
      </c>
      <c r="D45" t="s">
        <v>74</v>
      </c>
    </row>
    <row r="46" spans="1:4" x14ac:dyDescent="0.3">
      <c r="A46" t="s">
        <v>188</v>
      </c>
      <c r="B46" t="s">
        <v>189</v>
      </c>
      <c r="C46" t="s">
        <v>190</v>
      </c>
      <c r="D46" t="s">
        <v>97</v>
      </c>
    </row>
    <row r="47" spans="1:4" x14ac:dyDescent="0.3">
      <c r="A47" t="s">
        <v>191</v>
      </c>
      <c r="B47" t="s">
        <v>189</v>
      </c>
      <c r="C47" t="s">
        <v>192</v>
      </c>
      <c r="D47" t="s">
        <v>100</v>
      </c>
    </row>
    <row r="48" spans="1:4" x14ac:dyDescent="0.3">
      <c r="A48" t="s">
        <v>193</v>
      </c>
      <c r="B48" t="s">
        <v>194</v>
      </c>
      <c r="C48" t="s">
        <v>195</v>
      </c>
      <c r="D48" t="s">
        <v>74</v>
      </c>
    </row>
    <row r="49" spans="1:4" x14ac:dyDescent="0.3">
      <c r="A49" t="s">
        <v>196</v>
      </c>
      <c r="B49" t="s">
        <v>197</v>
      </c>
      <c r="C49" t="s">
        <v>198</v>
      </c>
      <c r="D49" t="s">
        <v>74</v>
      </c>
    </row>
    <row r="50" spans="1:4" x14ac:dyDescent="0.3">
      <c r="A50" t="s">
        <v>648</v>
      </c>
      <c r="B50" t="s">
        <v>680</v>
      </c>
      <c r="C50" t="s">
        <v>672</v>
      </c>
      <c r="D50" t="s">
        <v>97</v>
      </c>
    </row>
    <row r="51" spans="1:4" x14ac:dyDescent="0.3">
      <c r="A51" t="s">
        <v>649</v>
      </c>
      <c r="B51" t="s">
        <v>680</v>
      </c>
      <c r="C51" t="s">
        <v>673</v>
      </c>
      <c r="D51" t="s">
        <v>100</v>
      </c>
    </row>
    <row r="52" spans="1:4" x14ac:dyDescent="0.3">
      <c r="A52" t="s">
        <v>650</v>
      </c>
      <c r="B52" t="s">
        <v>681</v>
      </c>
      <c r="C52" t="s">
        <v>674</v>
      </c>
      <c r="D52" t="s">
        <v>74</v>
      </c>
    </row>
    <row r="53" spans="1:4" x14ac:dyDescent="0.3">
      <c r="A53" t="s">
        <v>199</v>
      </c>
      <c r="B53" t="s">
        <v>200</v>
      </c>
      <c r="C53" t="s">
        <v>201</v>
      </c>
      <c r="D53" t="s">
        <v>74</v>
      </c>
    </row>
    <row r="54" spans="1:4" x14ac:dyDescent="0.3">
      <c r="A54" t="s">
        <v>202</v>
      </c>
      <c r="B54" t="s">
        <v>203</v>
      </c>
      <c r="C54" t="s">
        <v>204</v>
      </c>
      <c r="D54" t="s">
        <v>74</v>
      </c>
    </row>
    <row r="55" spans="1:4" x14ac:dyDescent="0.3">
      <c r="A55" t="s">
        <v>205</v>
      </c>
      <c r="B55" t="s">
        <v>206</v>
      </c>
      <c r="C55" t="s">
        <v>207</v>
      </c>
      <c r="D55" t="s">
        <v>74</v>
      </c>
    </row>
    <row r="56" spans="1:4" x14ac:dyDescent="0.3">
      <c r="A56" t="s">
        <v>208</v>
      </c>
      <c r="B56" t="s">
        <v>49</v>
      </c>
      <c r="C56" t="s">
        <v>17</v>
      </c>
      <c r="D56" t="s">
        <v>74</v>
      </c>
    </row>
    <row r="57" spans="1:4" x14ac:dyDescent="0.3">
      <c r="A57" t="s">
        <v>209</v>
      </c>
      <c r="B57" t="s">
        <v>210</v>
      </c>
      <c r="C57" t="s">
        <v>211</v>
      </c>
      <c r="D57" t="s">
        <v>74</v>
      </c>
    </row>
    <row r="58" spans="1:4" x14ac:dyDescent="0.3">
      <c r="A58" t="s">
        <v>212</v>
      </c>
      <c r="B58" t="s">
        <v>213</v>
      </c>
      <c r="C58" t="s">
        <v>214</v>
      </c>
      <c r="D58" t="s">
        <v>74</v>
      </c>
    </row>
    <row r="59" spans="1:4" x14ac:dyDescent="0.3">
      <c r="A59" t="s">
        <v>215</v>
      </c>
      <c r="B59" t="s">
        <v>216</v>
      </c>
      <c r="C59" t="s">
        <v>217</v>
      </c>
      <c r="D59" t="s">
        <v>74</v>
      </c>
    </row>
    <row r="60" spans="1:4" x14ac:dyDescent="0.3">
      <c r="A60" t="s">
        <v>218</v>
      </c>
      <c r="B60" t="s">
        <v>219</v>
      </c>
      <c r="C60" t="s">
        <v>220</v>
      </c>
      <c r="D60" t="s">
        <v>74</v>
      </c>
    </row>
    <row r="61" spans="1:4" x14ac:dyDescent="0.3">
      <c r="A61" t="s">
        <v>221</v>
      </c>
      <c r="B61" t="s">
        <v>222</v>
      </c>
      <c r="C61" t="s">
        <v>223</v>
      </c>
      <c r="D61" t="s">
        <v>74</v>
      </c>
    </row>
    <row r="62" spans="1:4" x14ac:dyDescent="0.3">
      <c r="A62" t="s">
        <v>224</v>
      </c>
      <c r="B62" t="s">
        <v>225</v>
      </c>
      <c r="C62" t="s">
        <v>226</v>
      </c>
      <c r="D62" t="s">
        <v>74</v>
      </c>
    </row>
    <row r="63" spans="1:4" x14ac:dyDescent="0.3">
      <c r="A63" t="s">
        <v>227</v>
      </c>
      <c r="B63" t="s">
        <v>228</v>
      </c>
      <c r="C63" t="s">
        <v>229</v>
      </c>
      <c r="D63" t="s">
        <v>74</v>
      </c>
    </row>
    <row r="64" spans="1:4" x14ac:dyDescent="0.3">
      <c r="A64" t="s">
        <v>230</v>
      </c>
      <c r="B64" t="s">
        <v>50</v>
      </c>
      <c r="C64" t="s">
        <v>18</v>
      </c>
      <c r="D64" t="s">
        <v>74</v>
      </c>
    </row>
    <row r="65" spans="1:4" x14ac:dyDescent="0.3">
      <c r="A65" t="s">
        <v>231</v>
      </c>
      <c r="B65" t="s">
        <v>51</v>
      </c>
      <c r="C65" t="s">
        <v>19</v>
      </c>
      <c r="D65" t="s">
        <v>74</v>
      </c>
    </row>
    <row r="66" spans="1:4" x14ac:dyDescent="0.3">
      <c r="A66" t="s">
        <v>232</v>
      </c>
      <c r="B66" t="s">
        <v>233</v>
      </c>
      <c r="C66" t="s">
        <v>234</v>
      </c>
      <c r="D66" t="s">
        <v>74</v>
      </c>
    </row>
    <row r="67" spans="1:4" x14ac:dyDescent="0.3">
      <c r="A67" t="s">
        <v>235</v>
      </c>
      <c r="B67" t="s">
        <v>236</v>
      </c>
      <c r="C67" t="s">
        <v>237</v>
      </c>
      <c r="D67" t="s">
        <v>74</v>
      </c>
    </row>
    <row r="68" spans="1:4" x14ac:dyDescent="0.3">
      <c r="A68" t="s">
        <v>238</v>
      </c>
      <c r="B68" t="s">
        <v>52</v>
      </c>
      <c r="C68" t="s">
        <v>20</v>
      </c>
      <c r="D68" t="s">
        <v>74</v>
      </c>
    </row>
    <row r="69" spans="1:4" x14ac:dyDescent="0.3">
      <c r="A69" t="s">
        <v>239</v>
      </c>
      <c r="B69" t="s">
        <v>240</v>
      </c>
      <c r="C69" t="s">
        <v>241</v>
      </c>
      <c r="D69" t="s">
        <v>74</v>
      </c>
    </row>
    <row r="70" spans="1:4" x14ac:dyDescent="0.3">
      <c r="A70" t="s">
        <v>242</v>
      </c>
      <c r="B70" t="s">
        <v>243</v>
      </c>
      <c r="C70" t="s">
        <v>244</v>
      </c>
      <c r="D70" t="s">
        <v>74</v>
      </c>
    </row>
    <row r="71" spans="1:4" x14ac:dyDescent="0.3">
      <c r="A71" t="s">
        <v>245</v>
      </c>
      <c r="B71" t="s">
        <v>246</v>
      </c>
      <c r="C71" t="s">
        <v>247</v>
      </c>
      <c r="D71" t="s">
        <v>74</v>
      </c>
    </row>
    <row r="72" spans="1:4" x14ac:dyDescent="0.3">
      <c r="A72" t="s">
        <v>248</v>
      </c>
      <c r="B72" t="s">
        <v>249</v>
      </c>
      <c r="C72" t="s">
        <v>250</v>
      </c>
      <c r="D72" t="s">
        <v>74</v>
      </c>
    </row>
    <row r="73" spans="1:4" x14ac:dyDescent="0.3">
      <c r="A73" t="s">
        <v>251</v>
      </c>
      <c r="B73" t="s">
        <v>252</v>
      </c>
      <c r="C73" t="s">
        <v>253</v>
      </c>
      <c r="D73" t="s">
        <v>74</v>
      </c>
    </row>
    <row r="74" spans="1:4" x14ac:dyDescent="0.3">
      <c r="A74" t="s">
        <v>254</v>
      </c>
      <c r="B74" t="s">
        <v>255</v>
      </c>
      <c r="C74" t="s">
        <v>256</v>
      </c>
      <c r="D74" t="s">
        <v>97</v>
      </c>
    </row>
    <row r="75" spans="1:4" x14ac:dyDescent="0.3">
      <c r="A75" t="s">
        <v>257</v>
      </c>
      <c r="B75" t="s">
        <v>255</v>
      </c>
      <c r="C75" t="s">
        <v>258</v>
      </c>
      <c r="D75" t="s">
        <v>100</v>
      </c>
    </row>
    <row r="76" spans="1:4" x14ac:dyDescent="0.3">
      <c r="A76" t="s">
        <v>259</v>
      </c>
      <c r="B76" t="s">
        <v>260</v>
      </c>
      <c r="C76" t="s">
        <v>261</v>
      </c>
      <c r="D76" t="s">
        <v>97</v>
      </c>
    </row>
    <row r="77" spans="1:4" x14ac:dyDescent="0.3">
      <c r="A77" t="s">
        <v>262</v>
      </c>
      <c r="B77" t="s">
        <v>260</v>
      </c>
      <c r="C77" t="s">
        <v>263</v>
      </c>
      <c r="D77" t="s">
        <v>100</v>
      </c>
    </row>
    <row r="78" spans="1:4" x14ac:dyDescent="0.3">
      <c r="A78" t="s">
        <v>264</v>
      </c>
      <c r="B78" t="s">
        <v>265</v>
      </c>
      <c r="C78" t="s">
        <v>266</v>
      </c>
      <c r="D78" t="s">
        <v>74</v>
      </c>
    </row>
    <row r="79" spans="1:4" x14ac:dyDescent="0.3">
      <c r="A79" t="s">
        <v>267</v>
      </c>
      <c r="B79" t="s">
        <v>268</v>
      </c>
      <c r="C79" t="s">
        <v>269</v>
      </c>
      <c r="D79" t="s">
        <v>74</v>
      </c>
    </row>
    <row r="80" spans="1:4" x14ac:dyDescent="0.3">
      <c r="A80" t="s">
        <v>270</v>
      </c>
      <c r="B80" t="s">
        <v>271</v>
      </c>
      <c r="C80" t="s">
        <v>272</v>
      </c>
      <c r="D80" t="s">
        <v>74</v>
      </c>
    </row>
    <row r="81" spans="1:4" x14ac:dyDescent="0.3">
      <c r="A81" t="s">
        <v>273</v>
      </c>
      <c r="B81" t="s">
        <v>274</v>
      </c>
      <c r="C81" t="s">
        <v>275</v>
      </c>
      <c r="D81" t="s">
        <v>74</v>
      </c>
    </row>
    <row r="82" spans="1:4" x14ac:dyDescent="0.3">
      <c r="A82" t="s">
        <v>276</v>
      </c>
      <c r="B82" t="s">
        <v>277</v>
      </c>
      <c r="C82" t="s">
        <v>278</v>
      </c>
      <c r="D82" t="s">
        <v>74</v>
      </c>
    </row>
    <row r="83" spans="1:4" x14ac:dyDescent="0.3">
      <c r="A83" t="s">
        <v>279</v>
      </c>
      <c r="B83" t="s">
        <v>280</v>
      </c>
      <c r="C83" t="s">
        <v>281</v>
      </c>
      <c r="D83" t="s">
        <v>74</v>
      </c>
    </row>
    <row r="84" spans="1:4" x14ac:dyDescent="0.3">
      <c r="A84" t="s">
        <v>282</v>
      </c>
      <c r="B84" t="s">
        <v>283</v>
      </c>
      <c r="C84" t="s">
        <v>284</v>
      </c>
      <c r="D84" t="s">
        <v>74</v>
      </c>
    </row>
    <row r="85" spans="1:4" x14ac:dyDescent="0.3">
      <c r="A85" t="s">
        <v>285</v>
      </c>
      <c r="B85" t="s">
        <v>286</v>
      </c>
      <c r="C85" t="s">
        <v>287</v>
      </c>
      <c r="D85" t="s">
        <v>74</v>
      </c>
    </row>
    <row r="86" spans="1:4" x14ac:dyDescent="0.3">
      <c r="A86" t="s">
        <v>288</v>
      </c>
      <c r="B86" t="s">
        <v>40</v>
      </c>
      <c r="C86" t="s">
        <v>8</v>
      </c>
      <c r="D86" t="s">
        <v>74</v>
      </c>
    </row>
    <row r="87" spans="1:4" x14ac:dyDescent="0.3">
      <c r="A87" t="s">
        <v>289</v>
      </c>
      <c r="B87" t="s">
        <v>38</v>
      </c>
      <c r="C87" t="s">
        <v>6</v>
      </c>
      <c r="D87" t="s">
        <v>74</v>
      </c>
    </row>
    <row r="88" spans="1:4" x14ac:dyDescent="0.3">
      <c r="A88" t="s">
        <v>290</v>
      </c>
      <c r="B88" t="s">
        <v>291</v>
      </c>
      <c r="C88" t="s">
        <v>292</v>
      </c>
      <c r="D88" t="s">
        <v>74</v>
      </c>
    </row>
    <row r="89" spans="1:4" x14ac:dyDescent="0.3">
      <c r="A89" t="s">
        <v>293</v>
      </c>
      <c r="B89" t="s">
        <v>294</v>
      </c>
      <c r="C89" t="s">
        <v>295</v>
      </c>
      <c r="D89" t="s">
        <v>74</v>
      </c>
    </row>
    <row r="90" spans="1:4" x14ac:dyDescent="0.3">
      <c r="A90" t="s">
        <v>296</v>
      </c>
      <c r="B90" t="s">
        <v>297</v>
      </c>
      <c r="C90" t="s">
        <v>298</v>
      </c>
      <c r="D90" t="s">
        <v>74</v>
      </c>
    </row>
    <row r="91" spans="1:4" x14ac:dyDescent="0.3">
      <c r="A91" t="s">
        <v>299</v>
      </c>
      <c r="B91" t="s">
        <v>53</v>
      </c>
      <c r="C91" t="s">
        <v>21</v>
      </c>
      <c r="D91" t="s">
        <v>74</v>
      </c>
    </row>
    <row r="92" spans="1:4" x14ac:dyDescent="0.3">
      <c r="A92" t="s">
        <v>300</v>
      </c>
      <c r="B92" t="s">
        <v>54</v>
      </c>
      <c r="C92" t="s">
        <v>22</v>
      </c>
      <c r="D92" t="s">
        <v>74</v>
      </c>
    </row>
    <row r="93" spans="1:4" x14ac:dyDescent="0.3">
      <c r="A93" t="s">
        <v>301</v>
      </c>
      <c r="B93" t="s">
        <v>42</v>
      </c>
      <c r="C93" t="s">
        <v>10</v>
      </c>
      <c r="D93" t="s">
        <v>74</v>
      </c>
    </row>
    <row r="94" spans="1:4" x14ac:dyDescent="0.3">
      <c r="A94" t="s">
        <v>302</v>
      </c>
      <c r="B94" t="s">
        <v>55</v>
      </c>
      <c r="C94" t="s">
        <v>23</v>
      </c>
      <c r="D94" t="s">
        <v>74</v>
      </c>
    </row>
    <row r="95" spans="1:4" x14ac:dyDescent="0.3">
      <c r="A95" t="s">
        <v>303</v>
      </c>
      <c r="B95" t="s">
        <v>56</v>
      </c>
      <c r="C95" t="s">
        <v>24</v>
      </c>
      <c r="D95" t="s">
        <v>74</v>
      </c>
    </row>
    <row r="96" spans="1:4" x14ac:dyDescent="0.3">
      <c r="A96" t="s">
        <v>304</v>
      </c>
      <c r="B96" t="s">
        <v>305</v>
      </c>
      <c r="C96" t="s">
        <v>306</v>
      </c>
      <c r="D96" t="s">
        <v>74</v>
      </c>
    </row>
    <row r="97" spans="1:4" x14ac:dyDescent="0.3">
      <c r="A97" t="s">
        <v>307</v>
      </c>
      <c r="B97" t="s">
        <v>308</v>
      </c>
      <c r="C97" t="s">
        <v>309</v>
      </c>
      <c r="D97" t="s">
        <v>74</v>
      </c>
    </row>
    <row r="98" spans="1:4" x14ac:dyDescent="0.3">
      <c r="A98" t="s">
        <v>310</v>
      </c>
      <c r="B98" t="s">
        <v>311</v>
      </c>
      <c r="C98" t="s">
        <v>312</v>
      </c>
      <c r="D98" t="s">
        <v>74</v>
      </c>
    </row>
    <row r="99" spans="1:4" x14ac:dyDescent="0.3">
      <c r="A99" t="s">
        <v>313</v>
      </c>
      <c r="B99" t="s">
        <v>314</v>
      </c>
      <c r="C99" t="s">
        <v>315</v>
      </c>
      <c r="D99" t="s">
        <v>74</v>
      </c>
    </row>
    <row r="100" spans="1:4" x14ac:dyDescent="0.3">
      <c r="A100" t="s">
        <v>316</v>
      </c>
      <c r="B100" t="s">
        <v>57</v>
      </c>
      <c r="C100" t="s">
        <v>317</v>
      </c>
      <c r="D100" t="s">
        <v>74</v>
      </c>
    </row>
    <row r="101" spans="1:4" x14ac:dyDescent="0.3">
      <c r="A101" t="s">
        <v>318</v>
      </c>
      <c r="B101" t="s">
        <v>319</v>
      </c>
      <c r="C101" t="s">
        <v>320</v>
      </c>
      <c r="D101" t="s">
        <v>74</v>
      </c>
    </row>
    <row r="102" spans="1:4" x14ac:dyDescent="0.3">
      <c r="A102" t="s">
        <v>321</v>
      </c>
      <c r="B102" t="s">
        <v>322</v>
      </c>
      <c r="C102" t="s">
        <v>323</v>
      </c>
      <c r="D102" t="s">
        <v>97</v>
      </c>
    </row>
    <row r="103" spans="1:4" x14ac:dyDescent="0.3">
      <c r="A103" t="s">
        <v>324</v>
      </c>
      <c r="B103" t="s">
        <v>322</v>
      </c>
      <c r="C103" t="s">
        <v>325</v>
      </c>
      <c r="D103" t="s">
        <v>100</v>
      </c>
    </row>
    <row r="104" spans="1:4" x14ac:dyDescent="0.3">
      <c r="A104" t="s">
        <v>326</v>
      </c>
      <c r="B104" t="s">
        <v>322</v>
      </c>
      <c r="C104" t="s">
        <v>327</v>
      </c>
      <c r="D104" t="s">
        <v>328</v>
      </c>
    </row>
    <row r="105" spans="1:4" x14ac:dyDescent="0.3">
      <c r="A105" t="s">
        <v>329</v>
      </c>
      <c r="B105" t="s">
        <v>330</v>
      </c>
      <c r="C105" t="s">
        <v>331</v>
      </c>
      <c r="D105" t="s">
        <v>74</v>
      </c>
    </row>
    <row r="106" spans="1:4" x14ac:dyDescent="0.3">
      <c r="A106" t="s">
        <v>332</v>
      </c>
      <c r="B106" t="s">
        <v>333</v>
      </c>
      <c r="C106" t="s">
        <v>334</v>
      </c>
      <c r="D106" t="s">
        <v>97</v>
      </c>
    </row>
    <row r="107" spans="1:4" x14ac:dyDescent="0.3">
      <c r="A107" t="s">
        <v>335</v>
      </c>
      <c r="B107" t="s">
        <v>333</v>
      </c>
      <c r="C107" t="s">
        <v>336</v>
      </c>
      <c r="D107" t="s">
        <v>100</v>
      </c>
    </row>
    <row r="108" spans="1:4" x14ac:dyDescent="0.3">
      <c r="A108" t="s">
        <v>337</v>
      </c>
      <c r="B108" t="s">
        <v>333</v>
      </c>
      <c r="C108" t="s">
        <v>338</v>
      </c>
      <c r="D108" t="s">
        <v>328</v>
      </c>
    </row>
    <row r="109" spans="1:4" x14ac:dyDescent="0.3">
      <c r="A109" t="s">
        <v>339</v>
      </c>
      <c r="B109" t="s">
        <v>2</v>
      </c>
      <c r="C109" t="s">
        <v>5</v>
      </c>
      <c r="D109" t="s">
        <v>74</v>
      </c>
    </row>
    <row r="110" spans="1:4" x14ac:dyDescent="0.3">
      <c r="A110" t="s">
        <v>340</v>
      </c>
      <c r="B110" t="s">
        <v>341</v>
      </c>
      <c r="C110" t="s">
        <v>342</v>
      </c>
      <c r="D110" t="s">
        <v>74</v>
      </c>
    </row>
    <row r="111" spans="1:4" x14ac:dyDescent="0.3">
      <c r="A111" t="s">
        <v>343</v>
      </c>
      <c r="B111" t="s">
        <v>344</v>
      </c>
      <c r="C111" t="s">
        <v>345</v>
      </c>
      <c r="D111" t="s">
        <v>74</v>
      </c>
    </row>
    <row r="112" spans="1:4" x14ac:dyDescent="0.3">
      <c r="A112" t="s">
        <v>346</v>
      </c>
      <c r="B112" t="s">
        <v>347</v>
      </c>
      <c r="C112" t="s">
        <v>348</v>
      </c>
      <c r="D112" t="s">
        <v>74</v>
      </c>
    </row>
    <row r="113" spans="1:4" x14ac:dyDescent="0.3">
      <c r="A113" t="s">
        <v>349</v>
      </c>
      <c r="B113" t="s">
        <v>350</v>
      </c>
      <c r="C113" t="s">
        <v>351</v>
      </c>
      <c r="D113" t="s">
        <v>74</v>
      </c>
    </row>
    <row r="114" spans="1:4" x14ac:dyDescent="0.3">
      <c r="A114" t="s">
        <v>352</v>
      </c>
      <c r="B114" t="s">
        <v>353</v>
      </c>
      <c r="C114" t="s">
        <v>354</v>
      </c>
      <c r="D114" t="s">
        <v>74</v>
      </c>
    </row>
    <row r="115" spans="1:4" x14ac:dyDescent="0.3">
      <c r="A115" t="s">
        <v>355</v>
      </c>
      <c r="B115" t="s">
        <v>58</v>
      </c>
      <c r="C115" t="s">
        <v>25</v>
      </c>
      <c r="D115" t="s">
        <v>74</v>
      </c>
    </row>
    <row r="116" spans="1:4" x14ac:dyDescent="0.3">
      <c r="A116" t="s">
        <v>356</v>
      </c>
      <c r="B116" t="s">
        <v>357</v>
      </c>
      <c r="C116" t="s">
        <v>358</v>
      </c>
      <c r="D116" t="s">
        <v>74</v>
      </c>
    </row>
    <row r="117" spans="1:4" x14ac:dyDescent="0.3">
      <c r="A117" t="s">
        <v>359</v>
      </c>
      <c r="B117" t="s">
        <v>360</v>
      </c>
      <c r="C117" t="s">
        <v>361</v>
      </c>
      <c r="D117" t="s">
        <v>74</v>
      </c>
    </row>
    <row r="118" spans="1:4" x14ac:dyDescent="0.3">
      <c r="A118" t="s">
        <v>362</v>
      </c>
      <c r="B118" t="s">
        <v>363</v>
      </c>
      <c r="C118" t="s">
        <v>364</v>
      </c>
      <c r="D118" t="s">
        <v>74</v>
      </c>
    </row>
    <row r="119" spans="1:4" x14ac:dyDescent="0.3">
      <c r="A119" t="s">
        <v>365</v>
      </c>
      <c r="B119" t="s">
        <v>366</v>
      </c>
      <c r="C119" t="s">
        <v>367</v>
      </c>
      <c r="D119" t="s">
        <v>74</v>
      </c>
    </row>
    <row r="120" spans="1:4" x14ac:dyDescent="0.3">
      <c r="A120" t="s">
        <v>368</v>
      </c>
      <c r="B120" t="s">
        <v>369</v>
      </c>
      <c r="C120" t="s">
        <v>370</v>
      </c>
      <c r="D120" t="s">
        <v>74</v>
      </c>
    </row>
    <row r="121" spans="1:4" x14ac:dyDescent="0.3">
      <c r="A121" t="s">
        <v>371</v>
      </c>
      <c r="B121" t="s">
        <v>372</v>
      </c>
      <c r="C121" t="s">
        <v>373</v>
      </c>
    </row>
    <row r="122" spans="1:4" x14ac:dyDescent="0.3">
      <c r="A122" t="s">
        <v>374</v>
      </c>
      <c r="B122" t="s">
        <v>375</v>
      </c>
      <c r="C122" t="s">
        <v>376</v>
      </c>
      <c r="D122" t="s">
        <v>74</v>
      </c>
    </row>
    <row r="123" spans="1:4" x14ac:dyDescent="0.3">
      <c r="A123" t="s">
        <v>377</v>
      </c>
      <c r="B123" t="s">
        <v>378</v>
      </c>
      <c r="C123" t="s">
        <v>379</v>
      </c>
      <c r="D123" t="s">
        <v>74</v>
      </c>
    </row>
    <row r="124" spans="1:4" x14ac:dyDescent="0.3">
      <c r="A124" t="s">
        <v>380</v>
      </c>
      <c r="B124" t="s">
        <v>381</v>
      </c>
      <c r="C124" t="s">
        <v>382</v>
      </c>
      <c r="D124" t="s">
        <v>74</v>
      </c>
    </row>
    <row r="125" spans="1:4" x14ac:dyDescent="0.3">
      <c r="A125" t="s">
        <v>651</v>
      </c>
      <c r="B125" t="s">
        <v>682</v>
      </c>
      <c r="C125" t="s">
        <v>675</v>
      </c>
      <c r="D125" t="s">
        <v>74</v>
      </c>
    </row>
    <row r="126" spans="1:4" x14ac:dyDescent="0.3">
      <c r="A126" t="s">
        <v>652</v>
      </c>
      <c r="B126" t="s">
        <v>683</v>
      </c>
      <c r="C126" t="s">
        <v>676</v>
      </c>
      <c r="D126" t="s">
        <v>74</v>
      </c>
    </row>
    <row r="127" spans="1:4" x14ac:dyDescent="0.3">
      <c r="A127" t="s">
        <v>383</v>
      </c>
      <c r="B127" t="s">
        <v>384</v>
      </c>
      <c r="C127" t="s">
        <v>385</v>
      </c>
      <c r="D127" t="s">
        <v>74</v>
      </c>
    </row>
    <row r="128" spans="1:4" x14ac:dyDescent="0.3">
      <c r="A128" t="s">
        <v>386</v>
      </c>
      <c r="B128" t="s">
        <v>387</v>
      </c>
      <c r="C128" t="s">
        <v>388</v>
      </c>
      <c r="D128" t="s">
        <v>74</v>
      </c>
    </row>
    <row r="129" spans="1:4" x14ac:dyDescent="0.3">
      <c r="A129" t="s">
        <v>389</v>
      </c>
      <c r="B129" t="s">
        <v>390</v>
      </c>
      <c r="C129" t="s">
        <v>391</v>
      </c>
      <c r="D129" t="s">
        <v>74</v>
      </c>
    </row>
    <row r="130" spans="1:4" x14ac:dyDescent="0.3">
      <c r="A130" t="s">
        <v>392</v>
      </c>
      <c r="B130" t="s">
        <v>393</v>
      </c>
      <c r="C130" t="s">
        <v>394</v>
      </c>
      <c r="D130" t="s">
        <v>74</v>
      </c>
    </row>
    <row r="131" spans="1:4" x14ac:dyDescent="0.3">
      <c r="A131" t="s">
        <v>395</v>
      </c>
      <c r="B131" t="s">
        <v>396</v>
      </c>
      <c r="C131" t="s">
        <v>397</v>
      </c>
      <c r="D131" t="s">
        <v>74</v>
      </c>
    </row>
    <row r="132" spans="1:4" x14ac:dyDescent="0.3">
      <c r="A132" t="s">
        <v>398</v>
      </c>
      <c r="B132" t="s">
        <v>399</v>
      </c>
      <c r="C132" t="s">
        <v>400</v>
      </c>
      <c r="D132" t="s">
        <v>100</v>
      </c>
    </row>
    <row r="133" spans="1:4" x14ac:dyDescent="0.3">
      <c r="A133" t="s">
        <v>401</v>
      </c>
      <c r="B133" t="s">
        <v>402</v>
      </c>
      <c r="C133" t="s">
        <v>403</v>
      </c>
      <c r="D133" t="s">
        <v>74</v>
      </c>
    </row>
    <row r="134" spans="1:4" x14ac:dyDescent="0.3">
      <c r="A134" t="s">
        <v>404</v>
      </c>
      <c r="B134" t="s">
        <v>405</v>
      </c>
      <c r="C134" t="s">
        <v>406</v>
      </c>
      <c r="D134" t="s">
        <v>74</v>
      </c>
    </row>
    <row r="135" spans="1:4" x14ac:dyDescent="0.3">
      <c r="A135" t="s">
        <v>407</v>
      </c>
      <c r="B135" t="s">
        <v>408</v>
      </c>
      <c r="C135" t="s">
        <v>409</v>
      </c>
      <c r="D135" t="s">
        <v>74</v>
      </c>
    </row>
    <row r="136" spans="1:4" x14ac:dyDescent="0.3">
      <c r="A136" t="s">
        <v>410</v>
      </c>
      <c r="B136" t="s">
        <v>411</v>
      </c>
      <c r="C136" t="s">
        <v>412</v>
      </c>
      <c r="D136" t="s">
        <v>74</v>
      </c>
    </row>
    <row r="137" spans="1:4" x14ac:dyDescent="0.3">
      <c r="A137" t="s">
        <v>413</v>
      </c>
      <c r="B137" t="s">
        <v>414</v>
      </c>
      <c r="C137" t="s">
        <v>415</v>
      </c>
      <c r="D137" t="s">
        <v>74</v>
      </c>
    </row>
    <row r="138" spans="1:4" x14ac:dyDescent="0.3">
      <c r="A138" t="s">
        <v>416</v>
      </c>
      <c r="B138" t="s">
        <v>417</v>
      </c>
      <c r="C138" t="s">
        <v>418</v>
      </c>
      <c r="D138" t="s">
        <v>74</v>
      </c>
    </row>
    <row r="139" spans="1:4" x14ac:dyDescent="0.3">
      <c r="A139" t="s">
        <v>419</v>
      </c>
      <c r="B139" t="s">
        <v>420</v>
      </c>
      <c r="C139" t="s">
        <v>421</v>
      </c>
      <c r="D139" t="s">
        <v>74</v>
      </c>
    </row>
    <row r="140" spans="1:4" x14ac:dyDescent="0.3">
      <c r="A140" t="s">
        <v>422</v>
      </c>
      <c r="B140" t="s">
        <v>423</v>
      </c>
      <c r="C140" t="s">
        <v>424</v>
      </c>
      <c r="D140" t="s">
        <v>74</v>
      </c>
    </row>
    <row r="141" spans="1:4" x14ac:dyDescent="0.3">
      <c r="A141" t="s">
        <v>425</v>
      </c>
      <c r="B141" t="s">
        <v>426</v>
      </c>
      <c r="C141" t="s">
        <v>427</v>
      </c>
      <c r="D141" t="s">
        <v>74</v>
      </c>
    </row>
    <row r="142" spans="1:4" x14ac:dyDescent="0.3">
      <c r="A142" t="s">
        <v>428</v>
      </c>
      <c r="B142" t="s">
        <v>429</v>
      </c>
      <c r="C142" t="s">
        <v>430</v>
      </c>
      <c r="D142" t="s">
        <v>74</v>
      </c>
    </row>
    <row r="143" spans="1:4" x14ac:dyDescent="0.3">
      <c r="A143" t="s">
        <v>431</v>
      </c>
      <c r="B143" t="s">
        <v>432</v>
      </c>
      <c r="C143" t="s">
        <v>433</v>
      </c>
      <c r="D143" t="s">
        <v>74</v>
      </c>
    </row>
    <row r="144" spans="1:4" x14ac:dyDescent="0.3">
      <c r="A144" t="s">
        <v>434</v>
      </c>
      <c r="B144" t="s">
        <v>435</v>
      </c>
      <c r="C144" t="s">
        <v>436</v>
      </c>
      <c r="D144" t="s">
        <v>74</v>
      </c>
    </row>
    <row r="145" spans="1:4" x14ac:dyDescent="0.3">
      <c r="A145" t="s">
        <v>437</v>
      </c>
      <c r="B145" t="s">
        <v>59</v>
      </c>
      <c r="C145" t="s">
        <v>26</v>
      </c>
      <c r="D145" t="s">
        <v>74</v>
      </c>
    </row>
    <row r="146" spans="1:4" x14ac:dyDescent="0.3">
      <c r="A146" t="s">
        <v>438</v>
      </c>
      <c r="B146" t="s">
        <v>439</v>
      </c>
      <c r="C146" t="s">
        <v>440</v>
      </c>
      <c r="D146" t="s">
        <v>74</v>
      </c>
    </row>
    <row r="147" spans="1:4" x14ac:dyDescent="0.3">
      <c r="A147" t="s">
        <v>441</v>
      </c>
      <c r="B147" t="s">
        <v>39</v>
      </c>
      <c r="C147" t="s">
        <v>7</v>
      </c>
      <c r="D147" t="s">
        <v>74</v>
      </c>
    </row>
    <row r="148" spans="1:4" x14ac:dyDescent="0.3">
      <c r="A148" t="s">
        <v>653</v>
      </c>
      <c r="B148" t="s">
        <v>684</v>
      </c>
      <c r="C148" t="s">
        <v>677</v>
      </c>
      <c r="D148" t="s">
        <v>74</v>
      </c>
    </row>
    <row r="149" spans="1:4" x14ac:dyDescent="0.3">
      <c r="A149" t="s">
        <v>442</v>
      </c>
      <c r="B149" t="s">
        <v>443</v>
      </c>
      <c r="C149" t="s">
        <v>444</v>
      </c>
      <c r="D149" t="s">
        <v>74</v>
      </c>
    </row>
    <row r="150" spans="1:4" x14ac:dyDescent="0.3">
      <c r="A150" t="s">
        <v>445</v>
      </c>
      <c r="B150" t="s">
        <v>446</v>
      </c>
      <c r="C150" t="s">
        <v>447</v>
      </c>
      <c r="D150" t="s">
        <v>74</v>
      </c>
    </row>
    <row r="151" spans="1:4" x14ac:dyDescent="0.3">
      <c r="A151" t="s">
        <v>448</v>
      </c>
      <c r="B151" t="s">
        <v>449</v>
      </c>
      <c r="C151" t="s">
        <v>450</v>
      </c>
      <c r="D151" t="s">
        <v>74</v>
      </c>
    </row>
    <row r="152" spans="1:4" x14ac:dyDescent="0.3">
      <c r="A152" t="s">
        <v>451</v>
      </c>
      <c r="B152" t="s">
        <v>60</v>
      </c>
      <c r="C152" t="s">
        <v>27</v>
      </c>
      <c r="D152" t="s">
        <v>74</v>
      </c>
    </row>
    <row r="153" spans="1:4" x14ac:dyDescent="0.3">
      <c r="A153" t="s">
        <v>452</v>
      </c>
      <c r="B153" t="s">
        <v>453</v>
      </c>
      <c r="C153" t="s">
        <v>454</v>
      </c>
      <c r="D153" t="s">
        <v>74</v>
      </c>
    </row>
    <row r="154" spans="1:4" x14ac:dyDescent="0.3">
      <c r="A154" t="s">
        <v>455</v>
      </c>
      <c r="B154" t="s">
        <v>456</v>
      </c>
      <c r="C154" t="s">
        <v>457</v>
      </c>
      <c r="D154" t="s">
        <v>74</v>
      </c>
    </row>
    <row r="155" spans="1:4" x14ac:dyDescent="0.3">
      <c r="A155" t="s">
        <v>458</v>
      </c>
      <c r="B155" t="s">
        <v>459</v>
      </c>
      <c r="C155" t="s">
        <v>460</v>
      </c>
    </row>
    <row r="156" spans="1:4" x14ac:dyDescent="0.3">
      <c r="A156" t="s">
        <v>461</v>
      </c>
      <c r="B156" t="s">
        <v>462</v>
      </c>
      <c r="C156" t="s">
        <v>463</v>
      </c>
      <c r="D156" t="s">
        <v>74</v>
      </c>
    </row>
    <row r="157" spans="1:4" x14ac:dyDescent="0.3">
      <c r="A157" t="s">
        <v>464</v>
      </c>
      <c r="B157" t="s">
        <v>465</v>
      </c>
      <c r="C157" t="s">
        <v>466</v>
      </c>
      <c r="D157" t="s">
        <v>74</v>
      </c>
    </row>
    <row r="158" spans="1:4" x14ac:dyDescent="0.3">
      <c r="A158" t="s">
        <v>467</v>
      </c>
      <c r="B158" t="s">
        <v>61</v>
      </c>
      <c r="C158" t="s">
        <v>28</v>
      </c>
      <c r="D158" t="s">
        <v>74</v>
      </c>
    </row>
    <row r="159" spans="1:4" x14ac:dyDescent="0.3">
      <c r="A159" t="s">
        <v>468</v>
      </c>
      <c r="B159" t="s">
        <v>469</v>
      </c>
      <c r="C159" t="s">
        <v>470</v>
      </c>
      <c r="D159" t="s">
        <v>74</v>
      </c>
    </row>
    <row r="160" spans="1:4" x14ac:dyDescent="0.3">
      <c r="A160" t="s">
        <v>471</v>
      </c>
      <c r="B160" t="s">
        <v>472</v>
      </c>
      <c r="C160" t="s">
        <v>473</v>
      </c>
      <c r="D160" t="s">
        <v>74</v>
      </c>
    </row>
    <row r="161" spans="1:4" x14ac:dyDescent="0.3">
      <c r="A161" t="s">
        <v>474</v>
      </c>
      <c r="B161" t="s">
        <v>475</v>
      </c>
      <c r="C161" t="s">
        <v>476</v>
      </c>
      <c r="D161" t="s">
        <v>74</v>
      </c>
    </row>
    <row r="162" spans="1:4" x14ac:dyDescent="0.3">
      <c r="A162" t="s">
        <v>477</v>
      </c>
      <c r="B162" t="s">
        <v>478</v>
      </c>
      <c r="C162" t="s">
        <v>479</v>
      </c>
      <c r="D162" t="s">
        <v>74</v>
      </c>
    </row>
    <row r="163" spans="1:4" x14ac:dyDescent="0.3">
      <c r="A163" t="s">
        <v>480</v>
      </c>
      <c r="B163" t="s">
        <v>63</v>
      </c>
      <c r="C163" t="s">
        <v>30</v>
      </c>
      <c r="D163" t="s">
        <v>74</v>
      </c>
    </row>
    <row r="164" spans="1:4" x14ac:dyDescent="0.3">
      <c r="A164" t="s">
        <v>481</v>
      </c>
      <c r="B164" t="s">
        <v>482</v>
      </c>
      <c r="C164" t="s">
        <v>483</v>
      </c>
      <c r="D164" t="s">
        <v>74</v>
      </c>
    </row>
    <row r="165" spans="1:4" x14ac:dyDescent="0.3">
      <c r="A165" t="s">
        <v>654</v>
      </c>
      <c r="B165" t="s">
        <v>685</v>
      </c>
      <c r="C165" t="s">
        <v>678</v>
      </c>
    </row>
    <row r="166" spans="1:4" x14ac:dyDescent="0.3">
      <c r="A166" t="s">
        <v>484</v>
      </c>
      <c r="B166" t="s">
        <v>485</v>
      </c>
      <c r="C166" t="s">
        <v>486</v>
      </c>
    </row>
    <row r="167" spans="1:4" x14ac:dyDescent="0.3">
      <c r="A167" t="s">
        <v>487</v>
      </c>
      <c r="B167" t="s">
        <v>62</v>
      </c>
      <c r="C167" t="s">
        <v>29</v>
      </c>
      <c r="D167" t="s">
        <v>74</v>
      </c>
    </row>
    <row r="168" spans="1:4" x14ac:dyDescent="0.3">
      <c r="A168" t="s">
        <v>488</v>
      </c>
      <c r="B168" t="s">
        <v>489</v>
      </c>
      <c r="C168" t="s">
        <v>490</v>
      </c>
      <c r="D168" t="s">
        <v>74</v>
      </c>
    </row>
    <row r="169" spans="1:4" x14ac:dyDescent="0.3">
      <c r="A169" t="s">
        <v>491</v>
      </c>
      <c r="B169" t="s">
        <v>492</v>
      </c>
      <c r="C169" t="s">
        <v>493</v>
      </c>
      <c r="D169" t="s">
        <v>97</v>
      </c>
    </row>
    <row r="170" spans="1:4" x14ac:dyDescent="0.3">
      <c r="A170" t="s">
        <v>494</v>
      </c>
      <c r="B170" t="s">
        <v>492</v>
      </c>
      <c r="C170" t="s">
        <v>495</v>
      </c>
      <c r="D170" t="s">
        <v>100</v>
      </c>
    </row>
    <row r="171" spans="1:4" x14ac:dyDescent="0.3">
      <c r="A171" t="s">
        <v>496</v>
      </c>
      <c r="B171" t="s">
        <v>497</v>
      </c>
      <c r="C171" t="s">
        <v>498</v>
      </c>
      <c r="D171" t="s">
        <v>97</v>
      </c>
    </row>
    <row r="172" spans="1:4" x14ac:dyDescent="0.3">
      <c r="A172" t="s">
        <v>499</v>
      </c>
      <c r="B172" t="s">
        <v>497</v>
      </c>
      <c r="C172" t="s">
        <v>500</v>
      </c>
      <c r="D172" t="s">
        <v>100</v>
      </c>
    </row>
    <row r="173" spans="1:4" x14ac:dyDescent="0.3">
      <c r="A173" t="s">
        <v>501</v>
      </c>
      <c r="B173" t="s">
        <v>497</v>
      </c>
      <c r="C173" t="s">
        <v>502</v>
      </c>
      <c r="D173" t="s">
        <v>503</v>
      </c>
    </row>
    <row r="174" spans="1:4" x14ac:dyDescent="0.3">
      <c r="A174" t="s">
        <v>504</v>
      </c>
      <c r="B174" t="s">
        <v>505</v>
      </c>
      <c r="C174" t="s">
        <v>506</v>
      </c>
      <c r="D174" t="s">
        <v>74</v>
      </c>
    </row>
    <row r="175" spans="1:4" x14ac:dyDescent="0.3">
      <c r="A175" t="s">
        <v>507</v>
      </c>
      <c r="B175" t="s">
        <v>508</v>
      </c>
      <c r="C175" t="s">
        <v>509</v>
      </c>
      <c r="D175" t="s">
        <v>74</v>
      </c>
    </row>
    <row r="176" spans="1:4" x14ac:dyDescent="0.3">
      <c r="A176" t="s">
        <v>510</v>
      </c>
      <c r="B176" t="s">
        <v>64</v>
      </c>
      <c r="C176" t="s">
        <v>31</v>
      </c>
      <c r="D176" t="s">
        <v>74</v>
      </c>
    </row>
    <row r="177" spans="1:4" x14ac:dyDescent="0.3">
      <c r="A177" t="s">
        <v>511</v>
      </c>
      <c r="B177" t="s">
        <v>512</v>
      </c>
      <c r="C177" t="s">
        <v>513</v>
      </c>
      <c r="D177" t="s">
        <v>74</v>
      </c>
    </row>
    <row r="178" spans="1:4" x14ac:dyDescent="0.3">
      <c r="A178" t="s">
        <v>514</v>
      </c>
      <c r="B178" t="s">
        <v>67</v>
      </c>
      <c r="C178" t="s">
        <v>34</v>
      </c>
      <c r="D178" t="s">
        <v>74</v>
      </c>
    </row>
    <row r="179" spans="1:4" x14ac:dyDescent="0.3">
      <c r="A179" t="s">
        <v>515</v>
      </c>
      <c r="B179" t="s">
        <v>516</v>
      </c>
      <c r="C179" t="s">
        <v>517</v>
      </c>
    </row>
    <row r="180" spans="1:4" x14ac:dyDescent="0.3">
      <c r="A180" t="s">
        <v>518</v>
      </c>
      <c r="B180" t="s">
        <v>519</v>
      </c>
      <c r="C180" t="s">
        <v>520</v>
      </c>
      <c r="D180" t="s">
        <v>97</v>
      </c>
    </row>
    <row r="181" spans="1:4" x14ac:dyDescent="0.3">
      <c r="A181" t="s">
        <v>521</v>
      </c>
      <c r="B181" t="s">
        <v>519</v>
      </c>
      <c r="C181" t="s">
        <v>522</v>
      </c>
      <c r="D181" t="s">
        <v>100</v>
      </c>
    </row>
    <row r="182" spans="1:4" x14ac:dyDescent="0.3">
      <c r="A182" t="s">
        <v>523</v>
      </c>
      <c r="B182" t="s">
        <v>41</v>
      </c>
      <c r="C182" t="s">
        <v>9</v>
      </c>
      <c r="D182" t="s">
        <v>74</v>
      </c>
    </row>
    <row r="183" spans="1:4" x14ac:dyDescent="0.3">
      <c r="A183" t="s">
        <v>524</v>
      </c>
      <c r="B183" t="s">
        <v>525</v>
      </c>
      <c r="C183" t="s">
        <v>526</v>
      </c>
      <c r="D183" t="s">
        <v>74</v>
      </c>
    </row>
    <row r="184" spans="1:4" x14ac:dyDescent="0.3">
      <c r="A184" t="s">
        <v>527</v>
      </c>
      <c r="B184" t="s">
        <v>65</v>
      </c>
      <c r="C184" t="s">
        <v>32</v>
      </c>
      <c r="D184" t="s">
        <v>74</v>
      </c>
    </row>
    <row r="185" spans="1:4" x14ac:dyDescent="0.3">
      <c r="A185" t="s">
        <v>528</v>
      </c>
      <c r="B185" t="s">
        <v>529</v>
      </c>
      <c r="C185" t="s">
        <v>530</v>
      </c>
    </row>
    <row r="186" spans="1:4" x14ac:dyDescent="0.3">
      <c r="A186" t="s">
        <v>531</v>
      </c>
      <c r="B186" t="s">
        <v>532</v>
      </c>
      <c r="C186" t="s">
        <v>533</v>
      </c>
      <c r="D186" t="s">
        <v>74</v>
      </c>
    </row>
    <row r="187" spans="1:4" x14ac:dyDescent="0.3">
      <c r="A187" t="s">
        <v>534</v>
      </c>
      <c r="B187" t="s">
        <v>535</v>
      </c>
      <c r="C187" t="s">
        <v>536</v>
      </c>
      <c r="D187" t="s">
        <v>74</v>
      </c>
    </row>
    <row r="188" spans="1:4" x14ac:dyDescent="0.3">
      <c r="A188" t="s">
        <v>537</v>
      </c>
      <c r="B188" t="s">
        <v>538</v>
      </c>
      <c r="C188" t="s">
        <v>539</v>
      </c>
      <c r="D188" t="s">
        <v>97</v>
      </c>
    </row>
    <row r="189" spans="1:4" x14ac:dyDescent="0.3">
      <c r="A189" t="s">
        <v>540</v>
      </c>
      <c r="B189" t="s">
        <v>541</v>
      </c>
      <c r="C189" t="s">
        <v>542</v>
      </c>
      <c r="D189" t="s">
        <v>74</v>
      </c>
    </row>
    <row r="190" spans="1:4" x14ac:dyDescent="0.3">
      <c r="A190" t="s">
        <v>543</v>
      </c>
      <c r="B190" t="s">
        <v>544</v>
      </c>
      <c r="C190" t="s">
        <v>545</v>
      </c>
      <c r="D190" t="s">
        <v>74</v>
      </c>
    </row>
    <row r="191" spans="1:4" x14ac:dyDescent="0.3">
      <c r="A191" t="s">
        <v>546</v>
      </c>
      <c r="B191" t="s">
        <v>547</v>
      </c>
      <c r="C191" t="s">
        <v>548</v>
      </c>
      <c r="D191" t="s">
        <v>74</v>
      </c>
    </row>
    <row r="192" spans="1:4" x14ac:dyDescent="0.3">
      <c r="A192" t="s">
        <v>549</v>
      </c>
      <c r="B192" t="s">
        <v>66</v>
      </c>
      <c r="C192" t="s">
        <v>33</v>
      </c>
      <c r="D192" t="s">
        <v>74</v>
      </c>
    </row>
    <row r="193" spans="1:4" x14ac:dyDescent="0.3">
      <c r="A193" t="s">
        <v>550</v>
      </c>
      <c r="B193" t="s">
        <v>551</v>
      </c>
      <c r="C193" t="s">
        <v>552</v>
      </c>
      <c r="D193" t="s">
        <v>74</v>
      </c>
    </row>
    <row r="194" spans="1:4" x14ac:dyDescent="0.3">
      <c r="A194" t="s">
        <v>553</v>
      </c>
      <c r="B194" t="s">
        <v>554</v>
      </c>
      <c r="C194" t="s">
        <v>555</v>
      </c>
      <c r="D194" t="s">
        <v>74</v>
      </c>
    </row>
    <row r="195" spans="1:4" x14ac:dyDescent="0.3">
      <c r="A195" t="s">
        <v>655</v>
      </c>
      <c r="B195" t="s">
        <v>686</v>
      </c>
      <c r="C195" t="s">
        <v>679</v>
      </c>
      <c r="D195" t="s">
        <v>74</v>
      </c>
    </row>
    <row r="196" spans="1:4" x14ac:dyDescent="0.3">
      <c r="A196" t="s">
        <v>556</v>
      </c>
      <c r="B196" t="s">
        <v>557</v>
      </c>
      <c r="C196" t="s">
        <v>558</v>
      </c>
      <c r="D196" t="s">
        <v>74</v>
      </c>
    </row>
    <row r="197" spans="1:4" x14ac:dyDescent="0.3">
      <c r="A197" t="s">
        <v>559</v>
      </c>
      <c r="B197" t="s">
        <v>560</v>
      </c>
      <c r="C197" t="s">
        <v>561</v>
      </c>
      <c r="D197" t="s">
        <v>74</v>
      </c>
    </row>
    <row r="198" spans="1:4" x14ac:dyDescent="0.3">
      <c r="A198" t="s">
        <v>562</v>
      </c>
      <c r="B198" t="s">
        <v>563</v>
      </c>
      <c r="C198" t="s">
        <v>564</v>
      </c>
      <c r="D198" t="s">
        <v>74</v>
      </c>
    </row>
    <row r="199" spans="1:4" x14ac:dyDescent="0.3">
      <c r="A199" t="s">
        <v>565</v>
      </c>
      <c r="B199" t="s">
        <v>566</v>
      </c>
      <c r="C199" t="s">
        <v>567</v>
      </c>
      <c r="D199" t="s">
        <v>74</v>
      </c>
    </row>
    <row r="200" spans="1:4" x14ac:dyDescent="0.3">
      <c r="A200" t="s">
        <v>568</v>
      </c>
      <c r="B200" t="s">
        <v>569</v>
      </c>
      <c r="C200" t="s">
        <v>570</v>
      </c>
      <c r="D200" t="s">
        <v>97</v>
      </c>
    </row>
    <row r="201" spans="1:4" x14ac:dyDescent="0.3">
      <c r="A201" t="s">
        <v>571</v>
      </c>
      <c r="B201" t="s">
        <v>569</v>
      </c>
      <c r="C201" t="s">
        <v>572</v>
      </c>
      <c r="D201" t="s">
        <v>100</v>
      </c>
    </row>
    <row r="202" spans="1:4" x14ac:dyDescent="0.3">
      <c r="A202" t="s">
        <v>573</v>
      </c>
      <c r="B202" t="s">
        <v>574</v>
      </c>
      <c r="C202" t="s">
        <v>575</v>
      </c>
      <c r="D202" t="s">
        <v>97</v>
      </c>
    </row>
    <row r="203" spans="1:4" x14ac:dyDescent="0.3">
      <c r="A203" t="s">
        <v>576</v>
      </c>
      <c r="B203" t="s">
        <v>574</v>
      </c>
      <c r="C203" t="s">
        <v>577</v>
      </c>
      <c r="D203" t="s">
        <v>100</v>
      </c>
    </row>
    <row r="204" spans="1:4" x14ac:dyDescent="0.3">
      <c r="A204" t="s">
        <v>578</v>
      </c>
      <c r="B204" t="s">
        <v>579</v>
      </c>
      <c r="C204" t="s">
        <v>580</v>
      </c>
      <c r="D204" t="s">
        <v>74</v>
      </c>
    </row>
    <row r="205" spans="1:4" x14ac:dyDescent="0.3">
      <c r="A205" t="s">
        <v>581</v>
      </c>
      <c r="B205" t="s">
        <v>68</v>
      </c>
      <c r="C205" t="s">
        <v>35</v>
      </c>
      <c r="D205" t="s">
        <v>74</v>
      </c>
    </row>
    <row r="206" spans="1:4" x14ac:dyDescent="0.3">
      <c r="A206" t="s">
        <v>582</v>
      </c>
      <c r="B206" t="s">
        <v>583</v>
      </c>
      <c r="C206" t="s">
        <v>584</v>
      </c>
      <c r="D206" t="s">
        <v>74</v>
      </c>
    </row>
    <row r="207" spans="1:4" x14ac:dyDescent="0.3">
      <c r="A207" t="s">
        <v>585</v>
      </c>
      <c r="B207" t="s">
        <v>69</v>
      </c>
      <c r="C207" t="s">
        <v>36</v>
      </c>
      <c r="D207" t="s">
        <v>74</v>
      </c>
    </row>
    <row r="208" spans="1:4" x14ac:dyDescent="0.3">
      <c r="A208" t="s">
        <v>586</v>
      </c>
      <c r="B208" t="s">
        <v>587</v>
      </c>
      <c r="C208" t="s">
        <v>588</v>
      </c>
      <c r="D208" t="s">
        <v>97</v>
      </c>
    </row>
    <row r="209" spans="1:4" x14ac:dyDescent="0.3">
      <c r="A209" t="s">
        <v>589</v>
      </c>
      <c r="B209" t="s">
        <v>587</v>
      </c>
      <c r="C209" t="s">
        <v>590</v>
      </c>
      <c r="D209" t="s">
        <v>100</v>
      </c>
    </row>
    <row r="210" spans="1:4" x14ac:dyDescent="0.3">
      <c r="A210" t="s">
        <v>591</v>
      </c>
      <c r="B210" t="s">
        <v>592</v>
      </c>
      <c r="C210" t="s">
        <v>593</v>
      </c>
      <c r="D210" t="s">
        <v>74</v>
      </c>
    </row>
    <row r="211" spans="1:4" x14ac:dyDescent="0.3">
      <c r="A211" t="s">
        <v>594</v>
      </c>
      <c r="B211" t="s">
        <v>70</v>
      </c>
      <c r="C211" t="s">
        <v>37</v>
      </c>
      <c r="D211" t="s">
        <v>74</v>
      </c>
    </row>
    <row r="212" spans="1:4" x14ac:dyDescent="0.3">
      <c r="A212" t="s">
        <v>595</v>
      </c>
      <c r="B212" t="s">
        <v>596</v>
      </c>
      <c r="C212" t="s">
        <v>597</v>
      </c>
      <c r="D212" t="s">
        <v>74</v>
      </c>
    </row>
    <row r="213" spans="1:4" x14ac:dyDescent="0.3">
      <c r="A213" t="s">
        <v>598</v>
      </c>
      <c r="B213" t="s">
        <v>599</v>
      </c>
      <c r="C213" t="s">
        <v>600</v>
      </c>
      <c r="D213" t="s">
        <v>74</v>
      </c>
    </row>
    <row r="214" spans="1:4" x14ac:dyDescent="0.3">
      <c r="A214" t="s">
        <v>601</v>
      </c>
      <c r="B214" t="s">
        <v>602</v>
      </c>
      <c r="C214" t="s">
        <v>603</v>
      </c>
      <c r="D214" t="s">
        <v>74</v>
      </c>
    </row>
    <row r="215" spans="1:4" x14ac:dyDescent="0.3">
      <c r="A215" t="s">
        <v>604</v>
      </c>
      <c r="B215" t="s">
        <v>605</v>
      </c>
      <c r="C215" t="s">
        <v>606</v>
      </c>
      <c r="D215" t="s">
        <v>74</v>
      </c>
    </row>
    <row r="216" spans="1:4" x14ac:dyDescent="0.3">
      <c r="A216" t="s">
        <v>607</v>
      </c>
      <c r="B216" t="s">
        <v>608</v>
      </c>
      <c r="C216" t="s">
        <v>609</v>
      </c>
      <c r="D216" t="s">
        <v>74</v>
      </c>
    </row>
    <row r="217" spans="1:4" x14ac:dyDescent="0.3">
      <c r="A217" t="s">
        <v>610</v>
      </c>
      <c r="B217" t="s">
        <v>611</v>
      </c>
      <c r="C217" t="s">
        <v>612</v>
      </c>
      <c r="D217" t="s">
        <v>74</v>
      </c>
    </row>
    <row r="218" spans="1:4" x14ac:dyDescent="0.3">
      <c r="A218" t="s">
        <v>613</v>
      </c>
      <c r="B218" t="s">
        <v>614</v>
      </c>
      <c r="C218" t="s">
        <v>615</v>
      </c>
      <c r="D218" t="s">
        <v>74</v>
      </c>
    </row>
    <row r="219" spans="1:4" x14ac:dyDescent="0.3">
      <c r="A219" t="s">
        <v>616</v>
      </c>
      <c r="B219" t="s">
        <v>617</v>
      </c>
      <c r="C219" t="s">
        <v>618</v>
      </c>
      <c r="D219" t="s">
        <v>74</v>
      </c>
    </row>
    <row r="220" spans="1:4" x14ac:dyDescent="0.3">
      <c r="A220" t="s">
        <v>619</v>
      </c>
      <c r="B220" t="s">
        <v>620</v>
      </c>
      <c r="C220" t="s">
        <v>621</v>
      </c>
      <c r="D220" t="s">
        <v>74</v>
      </c>
    </row>
    <row r="221" spans="1:4" x14ac:dyDescent="0.3">
      <c r="A221" t="s">
        <v>622</v>
      </c>
      <c r="B221" t="s">
        <v>623</v>
      </c>
      <c r="C221" t="s">
        <v>624</v>
      </c>
    </row>
    <row r="222" spans="1:4" x14ac:dyDescent="0.3">
      <c r="A222" t="s">
        <v>625</v>
      </c>
      <c r="B222" t="s">
        <v>623</v>
      </c>
      <c r="C222" t="s">
        <v>626</v>
      </c>
    </row>
    <row r="223" spans="1:4" x14ac:dyDescent="0.3">
      <c r="A223" t="s">
        <v>627</v>
      </c>
      <c r="B223" t="s">
        <v>628</v>
      </c>
      <c r="C223" t="s">
        <v>629</v>
      </c>
      <c r="D223" t="s">
        <v>74</v>
      </c>
    </row>
    <row r="224" spans="1:4" x14ac:dyDescent="0.3">
      <c r="A224" t="s">
        <v>630</v>
      </c>
      <c r="B224" t="s">
        <v>631</v>
      </c>
      <c r="C224" t="s">
        <v>632</v>
      </c>
      <c r="D224" t="s">
        <v>74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EERR por Función</vt:lpstr>
      <vt:lpstr>EERR por Naturaleza</vt:lpstr>
      <vt:lpstr>Taxonomías</vt:lpstr>
      <vt:lpstr>Referencias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dc:creator>
  <cp:lastModifiedBy>Economatica</cp:lastModifiedBy>
  <dcterms:created xsi:type="dcterms:W3CDTF">2018-09-20T18:29:40Z</dcterms:created>
  <dcterms:modified xsi:type="dcterms:W3CDTF">2020-08-21T19:18:09Z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1282503719</vt:lpwstr>
  </property>
  <property fmtid="{D5CDD505-2E9C-101B-9397-08002B2CF9AE}" pid="3" name="EcoUpdateMessage">
    <vt:lpwstr>2020/08/21-19:01:59</vt:lpwstr>
  </property>
  <property fmtid="{D5CDD505-2E9C-101B-9397-08002B2CF9AE}" pid="4" name="EcoUpdateStatus">
    <vt:lpwstr>2020-08-20=BRA:St,ME,Fd,TP;USA:St,ME;ARG:St,ME,Fd,TP;MEX:St,ME,Fd,TP;CHL:St,ME,Fd,TP;COL:St,ME,Fd;PER:St,ME,Fd|2000-07-28=USA:TP|2014-02-26=VEN:St|2002-11-08=JPN:St|2020-08-14=GBR:St,ME|2016-08-18=NNN:St|2020-08-19=PER:TP|2007-01-31=ESP:St|2003-01-29=CHN:</vt:lpwstr>
  </property>
</Properties>
</file>