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\Desktop\PLANTILLAS\ACCIONES\"/>
    </mc:Choice>
  </mc:AlternateContent>
  <xr:revisionPtr revIDLastSave="0" documentId="13_ncr:1_{53D0BC4B-6C03-4493-AF24-9CE9DDF48DB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lujo de Efectivo" sheetId="1" r:id="rId1"/>
    <sheet name="Taxonomía" sheetId="3" r:id="rId2"/>
    <sheet name="Referencias" sheetId="2" r:id="rId3"/>
  </sheets>
  <definedNames>
    <definedName name="_ECO_RANGE_ID02161a7e104d4a748b03cb8b847e0703" localSheetId="0" hidden="1">'Flujo de Efectivo'!$R$14:$R$179</definedName>
    <definedName name="_ECO_RANGE_ID02bea738074b481583acc50ef7564f89" localSheetId="0" hidden="1">'Flujo de Efectivo'!$T$14:$T$179</definedName>
    <definedName name="_ECO_RANGE_ID048dcd0fd42d4f6fa739d8286c1e1b84" localSheetId="0" hidden="1">'Flujo de Efectivo'!$BH$14:$BH$179</definedName>
    <definedName name="_ECO_RANGE_ID055683b913e64250a51b32bef5fb70ea" localSheetId="0" hidden="1">'Flujo de Efectivo'!$CC$14:$CC$179</definedName>
    <definedName name="_ECO_RANGE_ID056bdeaecf2f49389d9f655368840398" localSheetId="0" hidden="1">'Flujo de Efectivo'!$I$14:$I$179</definedName>
    <definedName name="_ECO_RANGE_ID05f8c22bac7b40328d89078728a709d1" localSheetId="0" hidden="1">'Flujo de Efectivo'!$DI$14:$DI$179</definedName>
    <definedName name="_ECO_RANGE_ID06f7cdbe3aed41bd8da44ae562093ba0" localSheetId="0" hidden="1">'Flujo de Efectivo'!$P$14:$P$179</definedName>
    <definedName name="_ECO_RANGE_ID0765373fa0fb456494996b8e1b52eead" localSheetId="0" hidden="1">'Flujo de Efectivo'!$BZ$14:$BZ$179</definedName>
    <definedName name="_ECO_RANGE_ID09c57614845c46b3888a6754a1d87043" localSheetId="0" hidden="1">'Flujo de Efectivo'!$DG$14:$DG$179</definedName>
    <definedName name="_ECO_RANGE_ID09df1de7e2ab4996821604ca498d298e" localSheetId="0" hidden="1">'Flujo de Efectivo'!$BJ$14:$BJ$179</definedName>
    <definedName name="_ECO_RANGE_ID0c0584b051734554a6165ecfb07bbaff" localSheetId="0" hidden="1">'Flujo de Efectivo'!$B$14:$B$179</definedName>
    <definedName name="_ECO_RANGE_ID0e93de220afe469ca2359390e65cc2e6" localSheetId="0" hidden="1">'Flujo de Efectivo'!$F$14:$F$179</definedName>
    <definedName name="_ECO_RANGE_ID11d877e864e24da3a08fbe76f7da04c8" localSheetId="0" hidden="1">'Flujo de Efectivo'!$S$14:$S$179</definedName>
    <definedName name="_ECO_RANGE_ID124492a0274148769203e257683f406e" localSheetId="0" hidden="1">'Flujo de Efectivo'!$O$14:$O$179</definedName>
    <definedName name="_ECO_RANGE_ID1afbfbf760e04080b26c8d999cf25632" localSheetId="0" hidden="1">'Flujo de Efectivo'!$CZ$14:$CZ$179</definedName>
    <definedName name="_ECO_RANGE_ID1cb0fcb869a0473b97825b1398f7891e" localSheetId="0" hidden="1">'Flujo de Efectivo'!$AY$14:$AY$179</definedName>
    <definedName name="_ECO_RANGE_ID1f38685ae0ec4c24ba141eea939eede3" localSheetId="0" hidden="1">'Flujo de Efectivo'!$AG$14:$AG$179</definedName>
    <definedName name="_ECO_RANGE_ID21386244583d433697607d5e6bffb8e1" localSheetId="0" hidden="1">'Flujo de Efectivo'!$AN$14:$AN$179</definedName>
    <definedName name="_ECO_RANGE_ID217c1e5630334bfead39a8d2f1430643" localSheetId="0" hidden="1">'Flujo de Efectivo'!$C$14:$C$179</definedName>
    <definedName name="_ECO_RANGE_ID22fb3c2d8f7b4a0288453fc56040e59a" localSheetId="0" hidden="1">'Flujo de Efectivo'!$W$14:$W$179</definedName>
    <definedName name="_ECO_RANGE_ID288955a7db8542ab822a0b8749abd49d" localSheetId="0" hidden="1">'Flujo de Efectivo'!$AI$14:$AI$179</definedName>
    <definedName name="_ECO_RANGE_ID2bab6cbfdecf455c8c3b8f833562a822" localSheetId="0" hidden="1">'Flujo de Efectivo'!$CO$14:$CO$179</definedName>
    <definedName name="_ECO_RANGE_ID2d9468999bde49768145f0c77d681dae" localSheetId="0" hidden="1">'Flujo de Efectivo'!$AW$14:$AW$179</definedName>
    <definedName name="_ECO_RANGE_ID2da73d88ac344ac88ea54b31781c648c" localSheetId="0" hidden="1">'Flujo de Efectivo'!$H$14:$H$179</definedName>
    <definedName name="_ECO_RANGE_ID371cc1c72fa244ee98fce6a02931a1fb" localSheetId="0" hidden="1">'Flujo de Efectivo'!$AK$14:$AK$179</definedName>
    <definedName name="_ECO_RANGE_ID38bd7e76edd54b75a1e3eef33faed958" localSheetId="0" hidden="1">'Flujo de Efectivo'!$BR$14:$BR$179</definedName>
    <definedName name="_ECO_RANGE_ID3bed4fbfe36e4aa08cb98959ad6a74e4" localSheetId="0" hidden="1">'Flujo de Efectivo'!$AT$14:$AT$179</definedName>
    <definedName name="_ECO_RANGE_ID3c7615f9c3ea4a87b059b857376e32f6" localSheetId="0" hidden="1">'Flujo de Efectivo'!$AU$14:$AU$179</definedName>
    <definedName name="_ECO_RANGE_ID3f183eb779ac4b43ba94e0dfe1db0f8e" localSheetId="0" hidden="1">'Flujo de Efectivo'!$AA$14:$AA$179</definedName>
    <definedName name="_ECO_RANGE_ID4887d0f1f998406c8bf92bfb86b6e856" localSheetId="0" hidden="1">'Flujo de Efectivo'!$DE$14:$DE$179</definedName>
    <definedName name="_ECO_RANGE_ID48ae4153b32b4ccebd78e77aaf0539e5" localSheetId="0" hidden="1">'Flujo de Efectivo'!$AD$14:$AD$179</definedName>
    <definedName name="_ECO_RANGE_ID5026d71652364f40b0a546860de5c7d0" localSheetId="0" hidden="1">'Flujo de Efectivo'!$CV$14:$CV$179</definedName>
    <definedName name="_ECO_RANGE_ID5204e51c0ec547b2a2733d087347dea6" localSheetId="0" hidden="1">'Flujo de Efectivo'!$BQ$14:$BQ$179</definedName>
    <definedName name="_ECO_RANGE_ID5431088e71af413883987cf3cca73e95" localSheetId="0" hidden="1">'Flujo de Efectivo'!$Y$14:$Y$179</definedName>
    <definedName name="_ECO_RANGE_ID546b04d79410463da89a32a2bb33bc6b" localSheetId="0" hidden="1">'Flujo de Efectivo'!$BT$14:$BT$179</definedName>
    <definedName name="_ECO_RANGE_ID553f77db70644ea0b2a04d3b3808f33f" localSheetId="0" hidden="1">'Flujo de Efectivo'!$DK$14:$DK$179</definedName>
    <definedName name="_ECO_RANGE_ID55f0a48c69a14f15a302bc9027ecde52" localSheetId="0" hidden="1">'Flujo de Efectivo'!$BE$14:$BE$179</definedName>
    <definedName name="_ECO_RANGE_ID5a35df1119014c80b521d789b04f0faf" localSheetId="0" hidden="1">'Flujo de Efectivo'!$CW$14:$CW$179</definedName>
    <definedName name="_ECO_RANGE_ID5a9366d4e7e04037b3107406e945c2de" localSheetId="0" hidden="1">'Flujo de Efectivo'!$CR$14:$CR$179</definedName>
    <definedName name="_ECO_RANGE_ID5b4134350c3e4c1da00a278ba91cdfb4" localSheetId="0" hidden="1">'Flujo de Efectivo'!$CX$14:$CX$179</definedName>
    <definedName name="_ECO_RANGE_ID5b81743d78db4574aac95cea5112c483" localSheetId="0" hidden="1">'Flujo de Efectivo'!$L$14:$L$179</definedName>
    <definedName name="_ECO_RANGE_ID5c4bc81b8a31485e9a32e78014f2e226" localSheetId="0" hidden="1">'Flujo de Efectivo'!$DB$14:$DB$179</definedName>
    <definedName name="_ECO_RANGE_ID5d367f259e14427699a824444816d341" localSheetId="0" hidden="1">'Flujo de Efectivo'!$CH$14:$CH$179</definedName>
    <definedName name="_ECO_RANGE_ID5deb9dc4de8645e589795f9925a00252" localSheetId="0" hidden="1">'Flujo de Efectivo'!$CI$14:$CI$179</definedName>
    <definedName name="_ECO_RANGE_ID5f1724c1ff554a07bc6074b8ff363d21" localSheetId="0" hidden="1">'Flujo de Efectivo'!$AQ$14:$AQ$179</definedName>
    <definedName name="_ECO_RANGE_ID5f4672bc9f944ccd8067a3f776b568eb" localSheetId="0" hidden="1">'Flujo de Efectivo'!$DC$14:$DC$179</definedName>
    <definedName name="_ECO_RANGE_ID6a3e8814666d46f4a0247e81c2b90991" localSheetId="0" hidden="1">'Flujo de Efectivo'!$BX$14:$BX$179</definedName>
    <definedName name="_ECO_RANGE_ID6e581b07a7e6447a9b8833c76051b8c8" localSheetId="0" hidden="1">'Flujo de Efectivo'!$BY$14:$BY$179</definedName>
    <definedName name="_ECO_RANGE_ID6ed51996a8b6458da2311af98301e92b" localSheetId="0" hidden="1">'Flujo de Efectivo'!$CN$14:$CN$179</definedName>
    <definedName name="_ECO_RANGE_ID71246a0326354d87b0b7ebd31c6464e1" localSheetId="0" hidden="1">'Flujo de Efectivo'!$AX$14:$AX$179</definedName>
    <definedName name="_ECO_RANGE_ID7325d2cd2744421a9e2e987f7fc6de19" localSheetId="0" hidden="1">'Flujo de Efectivo'!$BA$14:$BA$179</definedName>
    <definedName name="_ECO_RANGE_ID7b0c7d4bd0b442198187d751e9e244d9" localSheetId="0" hidden="1">'Flujo de Efectivo'!$BU$14:$BU$179</definedName>
    <definedName name="_ECO_RANGE_ID7be7b2dcecb843b9932fe66d0468c5d2" localSheetId="0" hidden="1">'Flujo de Efectivo'!$DH$14:$DH$179</definedName>
    <definedName name="_ECO_RANGE_ID7de845b33f25458696338faa264aabf8" localSheetId="0" hidden="1">'Flujo de Efectivo'!$CE$14:$CE$179</definedName>
    <definedName name="_ECO_RANGE_ID7e742ec9e0c44caaa567797846be32af" localSheetId="0" hidden="1">'Flujo de Efectivo'!$CP$14:$CP$179</definedName>
    <definedName name="_ECO_RANGE_ID7f85f48f596c459b89dd880c2f947fa4" localSheetId="2" hidden="1">Referencias!$C$3:$C$224</definedName>
    <definedName name="_ECO_RANGE_ID83dc2cf2a5034b8daccc0d09b7265a2f" localSheetId="0" hidden="1">'Flujo de Efectivo'!$AP$14:$AP$179</definedName>
    <definedName name="_ECO_RANGE_ID84827fa274a54cb3b6a27b964c490f24" localSheetId="0" hidden="1">'Flujo de Efectivo'!$BP$14:$BP$179</definedName>
    <definedName name="_ECO_RANGE_ID84fa021944234bc48717f3842e85f62a" localSheetId="0" hidden="1">'Flujo de Efectivo'!$BS$14:$BS$179</definedName>
    <definedName name="_ECO_RANGE_ID852d0cfd94574939af2b1a12d74bb60d" localSheetId="0" hidden="1">'Flujo de Efectivo'!$J$14:$J$179</definedName>
    <definedName name="_ECO_RANGE_ID854ba5aadbcb419c8de6346078f572b0" localSheetId="0" hidden="1">'Flujo de Efectivo'!$BD$14:$BD$179</definedName>
    <definedName name="_ECO_RANGE_ID862d6e515aa546c6a15b1f5f643c16d7" localSheetId="0" hidden="1">'Flujo de Efectivo'!$U$14:$U$179</definedName>
    <definedName name="_ECO_RANGE_ID88e9350cf0404106b286c2a8cf9f3c36" localSheetId="2" hidden="1">Referencias!$D$3:$D$224</definedName>
    <definedName name="_ECO_RANGE_ID88fd6b357c2c4b84a68774a3edb30ace" localSheetId="0" hidden="1">'Flujo de Efectivo'!$CM$14:$CM$179</definedName>
    <definedName name="_ECO_RANGE_ID8c3cc129a4be4332bc0901fcad6dbed0" localSheetId="0" hidden="1">'Flujo de Efectivo'!$G$14:$G$179</definedName>
    <definedName name="_ECO_RANGE_ID8f3a2123ebc8439d9efc816097416ce2" localSheetId="0" hidden="1">'Flujo de Efectivo'!$Q$14:$Q$179</definedName>
    <definedName name="_ECO_RANGE_ID9064504df5004797876075e0ec6bc0e4" localSheetId="2" hidden="1">Referencias!$B$3:$B$224</definedName>
    <definedName name="_ECO_RANGE_ID92e12b3763f4412b97598db173068bcb" localSheetId="0" hidden="1">'Flujo de Efectivo'!$K$14:$K$179</definedName>
    <definedName name="_ECO_RANGE_ID933680ab37a2430cb6c5b071ed79f7bd" localSheetId="0" hidden="1">'Flujo de Efectivo'!$AE$14:$AE$179</definedName>
    <definedName name="_ECO_RANGE_ID94246adc37ac4148a07c7c53e20aa54b" localSheetId="0" hidden="1">'Flujo de Efectivo'!$BI$14:$BI$179</definedName>
    <definedName name="_ECO_RANGE_ID9480514b596247dbaf4df8d2b3f6ef77" localSheetId="0" hidden="1">'Flujo de Efectivo'!$CL$14:$CL$179</definedName>
    <definedName name="_ECO_RANGE_ID9569a450c81b47a3ba5858595815505f" localSheetId="0" hidden="1">'Flujo de Efectivo'!$BC$14:$BC$179</definedName>
    <definedName name="_ECO_RANGE_ID9751ec6a5f204cebb1bf04db87ebd662" localSheetId="0" hidden="1">'Flujo de Efectivo'!$AO$14:$AO$179</definedName>
    <definedName name="_ECO_RANGE_ID9802a3b5e9064021aa565136aa63e9a7" localSheetId="0" hidden="1">'Flujo de Efectivo'!$AH$14:$AH$179</definedName>
    <definedName name="_ECO_RANGE_ID997bafd158ee49b194a4a3cd1d0b58ab" localSheetId="0" hidden="1">'Flujo de Efectivo'!$CA$14:$CA$179</definedName>
    <definedName name="_ECO_RANGE_ID99b3fd0595da4fb3b84e47b4c33f8396" localSheetId="0" hidden="1">'Flujo de Efectivo'!$AR$14:$AR$179</definedName>
    <definedName name="_ECO_RANGE_ID9c8ec51298d34fc19f5a4ecacf7b5dda" localSheetId="0" hidden="1">'Flujo de Efectivo'!$V$14:$V$179</definedName>
    <definedName name="_ECO_RANGE_ID9dc9c544b45d49c09c452195c5cf2ba4" localSheetId="0" hidden="1">'Flujo de Efectivo'!$Z$14:$Z$179</definedName>
    <definedName name="_ECO_RANGE_ID9f2aff34cf154674b750c7528a584114" localSheetId="0" hidden="1">'Flujo de Efectivo'!$CF$14:$CF$179</definedName>
    <definedName name="_ECO_RANGE_IDa23eee683bfd4a7c98bd8ca65ce3f0a8" localSheetId="0" hidden="1">'Flujo de Efectivo'!$CJ$14:$CJ$179</definedName>
    <definedName name="_ECO_RANGE_IDab06df6fe98b4b9fa7a7ceb6de65a3e2" localSheetId="0" hidden="1">'Flujo de Efectivo'!$BF$14:$BF$179</definedName>
    <definedName name="_ECO_RANGE_IDabf0dbdeb9704f179b1d4e02075a1ec7" localSheetId="0" hidden="1">'Flujo de Efectivo'!$AM$14:$AM$179</definedName>
    <definedName name="_ECO_RANGE_IDafcb9116aa054d1ea8f221e19689b1da" localSheetId="0" hidden="1">'Flujo de Efectivo'!$AZ$14:$AZ$179</definedName>
    <definedName name="_ECO_RANGE_IDb2807947ee84464d85df167a9c4d0740" localSheetId="0" hidden="1">'Flujo de Efectivo'!$D$14:$D$179</definedName>
    <definedName name="_ECO_RANGE_IDb343460312db4eeda35731e02b926d44" localSheetId="0" hidden="1">'Flujo de Efectivo'!$AL$14:$AL$179</definedName>
    <definedName name="_ECO_RANGE_IDb9ce1db699cd472fad5edf36e89eb8b3" localSheetId="0" hidden="1">'Flujo de Efectivo'!$AC$14:$AC$179</definedName>
    <definedName name="_ECO_RANGE_IDbc8f488f11624354a503aa2c608710ad" localSheetId="0" hidden="1">'Flujo de Efectivo'!$BW$14:$BW$179</definedName>
    <definedName name="_ECO_RANGE_IDc1c9876a542641d0befd9280d8fda28a" localSheetId="0" hidden="1">'Flujo de Efectivo'!$N$14:$N$179</definedName>
    <definedName name="_ECO_RANGE_IDc45bcf89f0f6445d8a3c5aaf85f38a63" localSheetId="0" hidden="1">'Flujo de Efectivo'!$CT$14:$CT$179</definedName>
    <definedName name="_ECO_RANGE_IDc53e20b81b654f37ad3ea3ad3f4944ed" localSheetId="0" hidden="1">'Flujo de Efectivo'!$DA$14:$DA$179</definedName>
    <definedName name="_ECO_RANGE_IDc595f5b562324685b10e2a0a980e6268" localSheetId="0" hidden="1">'Flujo de Efectivo'!$CG$14:$CG$179</definedName>
    <definedName name="_ECO_RANGE_IDc7f454ac5e25460ab165f8eef613f4e2" localSheetId="0" hidden="1">'Flujo de Efectivo'!$CS$14:$CS$179</definedName>
    <definedName name="_ECO_RANGE_IDc8e3a6535dfb4beb919ab189ca59d694" localSheetId="0" hidden="1">'Flujo de Efectivo'!$DN$14:$DN$179</definedName>
    <definedName name="_ECO_RANGE_IDc9334331720c4544b76e047ec5a2516b" localSheetId="0" hidden="1">'Flujo de Efectivo'!$BL$14:$BL$179</definedName>
    <definedName name="_ECO_RANGE_IDc98aebfc6c244cbba4fa8d5a977761f3" localSheetId="0" hidden="1">'Flujo de Efectivo'!$BG$14:$BG$179</definedName>
    <definedName name="_ECO_RANGE_IDcc49adf0005942bcb6a4bab6033cc637" localSheetId="0" hidden="1">'Flujo de Efectivo'!$AF$14:$AF$179</definedName>
    <definedName name="_ECO_RANGE_IDcdb62974e6784ccb9efbefa02391e1e9" localSheetId="0" hidden="1">'Flujo de Efectivo'!$CD$14:$CD$179</definedName>
    <definedName name="_ECO_RANGE_IDcfb5fa6dcd9b4568a917c5597fefdd6b" localSheetId="0" hidden="1">'Flujo de Efectivo'!$X$14:$X$179</definedName>
    <definedName name="_ECO_RANGE_IDd0d1946d8c4844c3874e574ab906f3dd" localSheetId="0" hidden="1">'Flujo de Efectivo'!$DL$14:$DL$179</definedName>
    <definedName name="_ECO_RANGE_IDd0fbfd88dac241fb837ff01b1375af30" localSheetId="0" hidden="1">'Flujo de Efectivo'!$DM$14:$DM$179</definedName>
    <definedName name="_ECO_RANGE_IDd1106455743842148b2a58f719525fb4" localSheetId="0" hidden="1">'Flujo de Efectivo'!$DF$14:$DF$179</definedName>
    <definedName name="_ECO_RANGE_IDd365c0c89db44c2f9556f56c7e8d4cee" localSheetId="0" hidden="1">'Flujo de Efectivo'!$CY$14:$CY$179</definedName>
    <definedName name="_ECO_RANGE_IDd42a1a3476664353be15e15e412bb131" localSheetId="0" hidden="1">'Flujo de Efectivo'!$M$14:$M$179</definedName>
    <definedName name="_ECO_RANGE_IDd57013004f464d868b540c3de082bad5" localSheetId="0" hidden="1">'Flujo de Efectivo'!$BN$14:$BN$179</definedName>
    <definedName name="_ECO_RANGE_IDd5735c3d7ddb41d1a32cd111add65e31" localSheetId="0" hidden="1">'Flujo de Efectivo'!$BV$14:$BV$179</definedName>
    <definedName name="_ECO_RANGE_IDda6b065d2098424280f9191701c287eb" localSheetId="0" hidden="1">'Flujo de Efectivo'!$AB$14:$AB$179</definedName>
    <definedName name="_ECO_RANGE_IDdd5d7c9e572a45b580a03777e6bec715" localSheetId="0" hidden="1">'Flujo de Efectivo'!$DJ$14:$DJ$179</definedName>
    <definedName name="_ECO_RANGE_IDe2153cd6b16e4342aa8e78c4b85f0ee8" localSheetId="0" hidden="1">'Flujo de Efectivo'!$DD$14:$DD$179</definedName>
    <definedName name="_ECO_RANGE_IDe29e8dfd316e49218f873afe74a7777b" localSheetId="0" hidden="1">'Flujo de Efectivo'!$AS$14:$AS$179</definedName>
    <definedName name="_ECO_RANGE_IDe9cf0f15ca12406e8660f9b615fbc30c" localSheetId="0" hidden="1">'Flujo de Efectivo'!$BB$14:$BB$179</definedName>
    <definedName name="_ECO_RANGE_IDf04229a920cb4dd4a1220d4781a0fcfc" localSheetId="0" hidden="1">'Flujo de Efectivo'!$BK$14:$BK$179</definedName>
    <definedName name="_ECO_RANGE_IDf614b63d0466497d9c5aa25d5d5d1a4c" localSheetId="0" hidden="1">'Flujo de Efectivo'!$CB$14:$CB$179</definedName>
    <definedName name="_ECO_RANGE_IDf70c8c21c3f44c4793f13d496110dc34" localSheetId="0" hidden="1">'Flujo de Efectivo'!$BO$14:$BO$179</definedName>
    <definedName name="_ECO_RANGE_IDfb56b7fa5cef45cb85f5304ee1ade878" localSheetId="0" hidden="1">'Flujo de Efectivo'!$CU$14:$CU$179</definedName>
    <definedName name="_ECO_RANGE_IDfc07942f2ff347748d1c875656db748f" localSheetId="0" hidden="1">'Flujo de Efectivo'!$AV$14:$AV$179</definedName>
    <definedName name="_ECO_RANGE_IDfcabf4d1235249c58bca18c2d29b838a" localSheetId="0" hidden="1">'Flujo de Efectivo'!$E$14:$E$179</definedName>
    <definedName name="_ECO_RANGE_IDfe7f9e30426141b397a16a215137e2c8" localSheetId="2" hidden="1">Referencias!$A$3:$A$224</definedName>
    <definedName name="Multiplicador">OFFSET(#REF!,0,0,COUNTA(#REF!)-1)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BN13" i="1"/>
  <c r="AK13" i="1"/>
  <c r="G13" i="1"/>
  <c r="C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P13" i="1"/>
  <c r="CN13" i="1"/>
  <c r="CM13" i="1"/>
  <c r="CL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B13" i="1"/>
  <c r="A2" i="2"/>
  <c r="C13" i="1"/>
  <c r="E13" i="1"/>
  <c r="D13" i="1"/>
  <c r="F13" i="1"/>
  <c r="B2" i="2"/>
  <c r="D2" i="2"/>
  <c r="C2" i="2"/>
</calcChain>
</file>

<file path=xl/sharedStrings.xml><?xml version="1.0" encoding="utf-8"?>
<sst xmlns="http://schemas.openxmlformats.org/spreadsheetml/2006/main" count="1702" uniqueCount="792">
  <si>
    <t>Thousands</t>
  </si>
  <si>
    <t>ORIGINAL CURRENCY</t>
  </si>
  <si>
    <t>Falabella S.A.</t>
  </si>
  <si>
    <t>CENCOSUD</t>
  </si>
  <si>
    <t>Cencosud S.A.</t>
  </si>
  <si>
    <t>FALABELLA</t>
  </si>
  <si>
    <t>HITES</t>
  </si>
  <si>
    <t>LTM</t>
  </si>
  <si>
    <t>COPEC</t>
  </si>
  <si>
    <t>RIPLEY</t>
  </si>
  <si>
    <t>ENELAM</t>
  </si>
  <si>
    <t>AESGENER</t>
  </si>
  <si>
    <t>ALMENDRAL</t>
  </si>
  <si>
    <t>ANTARCHILE</t>
  </si>
  <si>
    <t>BLUMAR</t>
  </si>
  <si>
    <t>CAP</t>
  </si>
  <si>
    <t>CINTAC</t>
  </si>
  <si>
    <t>CCU</t>
  </si>
  <si>
    <t>CAMANCHACA</t>
  </si>
  <si>
    <t>VAPORES</t>
  </si>
  <si>
    <t>CRISTALES</t>
  </si>
  <si>
    <t>TRICOT</t>
  </si>
  <si>
    <t>ENAEX</t>
  </si>
  <si>
    <t>ENELCHILE</t>
  </si>
  <si>
    <t>ENELDXCH</t>
  </si>
  <si>
    <t>GASCO</t>
  </si>
  <si>
    <t>INVEXANS</t>
  </si>
  <si>
    <t>MELON</t>
  </si>
  <si>
    <t>NAVARINO</t>
  </si>
  <si>
    <t>MALLPLAZA</t>
  </si>
  <si>
    <t>PARAUCO</t>
  </si>
  <si>
    <t>QUEMCHI</t>
  </si>
  <si>
    <t>SALFACORP</t>
  </si>
  <si>
    <t>SMU</t>
  </si>
  <si>
    <t>QUINENCO</t>
  </si>
  <si>
    <t>SMSAAM</t>
  </si>
  <si>
    <t>PUCOBRE</t>
  </si>
  <si>
    <t>SONDA</t>
  </si>
  <si>
    <t>Empresas Hites S.A.</t>
  </si>
  <si>
    <t>Latam Airlines Group S.A.</t>
  </si>
  <si>
    <t>Empresas Copec S.A.</t>
  </si>
  <si>
    <t>Ripley Corp S.A.</t>
  </si>
  <si>
    <t>Enel Americas S.A.</t>
  </si>
  <si>
    <t>Aes Gener S.A.</t>
  </si>
  <si>
    <t>Almendral S.A.</t>
  </si>
  <si>
    <t>Antarchile S.A.</t>
  </si>
  <si>
    <t>Blumar S.A.</t>
  </si>
  <si>
    <t>Cap S.A.</t>
  </si>
  <si>
    <t>Cintac S.A.</t>
  </si>
  <si>
    <t>Compañia Cervecerias Unidas S.A.</t>
  </si>
  <si>
    <t>Compañia Pesquera Camanchaca S.A.</t>
  </si>
  <si>
    <t>Compañia Sud Americana De Vapores S.A.</t>
  </si>
  <si>
    <t>Cristalerias De Chile S.A.</t>
  </si>
  <si>
    <t>Empresas Tricot S.A.</t>
  </si>
  <si>
    <t>Enaex S.A.</t>
  </si>
  <si>
    <t>Enel Chile S.A.</t>
  </si>
  <si>
    <t>Enel Distribucion Chile S.A.</t>
  </si>
  <si>
    <t>Enjoy S.A.</t>
  </si>
  <si>
    <t>Gasco S.A.</t>
  </si>
  <si>
    <t>Invexans S.A.</t>
  </si>
  <si>
    <t>Melon S.A.</t>
  </si>
  <si>
    <t>Navarino S.A.</t>
  </si>
  <si>
    <t>Plaza S.A.</t>
  </si>
  <si>
    <t>Parque Arauco S.A.</t>
  </si>
  <si>
    <t>Quemchi S.A.</t>
  </si>
  <si>
    <t>Salfacorp S.A.</t>
  </si>
  <si>
    <t>Smu S.A.</t>
  </si>
  <si>
    <t>Quiñenco S.A.</t>
  </si>
  <si>
    <t>Sociedad Matriz Saam S.A.</t>
  </si>
  <si>
    <t>Sociedad Punta Del Cobre S.A.</t>
  </si>
  <si>
    <t>Sonda S.A.</t>
  </si>
  <si>
    <t>AFPCAPITAL&lt;XSGO&gt;</t>
  </si>
  <si>
    <t>A.F.P. Capital S.A.</t>
  </si>
  <si>
    <t>AFPCAPITAL</t>
  </si>
  <si>
    <t>Ord</t>
  </si>
  <si>
    <t>CUPRUM&lt;XSGO&gt;</t>
  </si>
  <si>
    <t>A.F.P. Cuprum S.A.</t>
  </si>
  <si>
    <t>CUPRUM</t>
  </si>
  <si>
    <t>HABITAT&lt;XSGO&gt;</t>
  </si>
  <si>
    <t>A.F.P. Habitat S.A.</t>
  </si>
  <si>
    <t>HABITAT</t>
  </si>
  <si>
    <t>PLANVITAL&lt;XSGO&gt;</t>
  </si>
  <si>
    <t>A.F.P. Planvital S.A.</t>
  </si>
  <si>
    <t>PLANVITAL</t>
  </si>
  <si>
    <t>PROVIDA&lt;XSGO&gt;</t>
  </si>
  <si>
    <t>A.F.P. Provida S.A.</t>
  </si>
  <si>
    <t>PROVIDA</t>
  </si>
  <si>
    <t>AESGENER&lt;XSGO&gt;</t>
  </si>
  <si>
    <t>AGUNSA&lt;XSGO&gt;</t>
  </si>
  <si>
    <t>Agencias Universales S.A.</t>
  </si>
  <si>
    <t>AGUNSA</t>
  </si>
  <si>
    <t>ANASAC&lt;XSGO&gt;</t>
  </si>
  <si>
    <t>Agricola Nacional S.A.C. E I.</t>
  </si>
  <si>
    <t>ANASAC</t>
  </si>
  <si>
    <t>AGUAS-A&lt;XSGO&gt;</t>
  </si>
  <si>
    <t>Aguas Andinas S.A.</t>
  </si>
  <si>
    <t>AGUAS-A</t>
  </si>
  <si>
    <t>A</t>
  </si>
  <si>
    <t>AGUAS-B&lt;XSGO&gt;</t>
  </si>
  <si>
    <t>AGUAS-B</t>
  </si>
  <si>
    <t>B</t>
  </si>
  <si>
    <t>ALMENDRAL&lt;XSGO&gt;</t>
  </si>
  <si>
    <t>ANDACOR&lt;XSGO&gt;</t>
  </si>
  <si>
    <t>Andacor S.A.</t>
  </si>
  <si>
    <t>ANDACOR</t>
  </si>
  <si>
    <t>ANTARCHILE&lt;XSGO&gt;</t>
  </si>
  <si>
    <t>AUSTRALIS&lt;XSGO&gt;</t>
  </si>
  <si>
    <t>Australis Seafoods S.A.</t>
  </si>
  <si>
    <t>AUSTRALIS</t>
  </si>
  <si>
    <t>ATSA&lt;XSGO&gt;</t>
  </si>
  <si>
    <t>Automovilismo Y Turismo S.A.</t>
  </si>
  <si>
    <t>ATSA</t>
  </si>
  <si>
    <t>AXXION&lt;XSGO&gt;</t>
  </si>
  <si>
    <t>Axxion S.A.</t>
  </si>
  <si>
    <t>AXXION</t>
  </si>
  <si>
    <t>AZUL AZUL&lt;XSGO&gt;</t>
  </si>
  <si>
    <t>Azul Azul S.A.</t>
  </si>
  <si>
    <t>AZUL AZUL</t>
  </si>
  <si>
    <t>CHILE&lt;XSGO&gt;</t>
  </si>
  <si>
    <t>Banco De Chile</t>
  </si>
  <si>
    <t>CHILE</t>
  </si>
  <si>
    <t>BCI&lt;XSGO&gt;</t>
  </si>
  <si>
    <t>Banco De Credito E Inversiones</t>
  </si>
  <si>
    <t>BCI</t>
  </si>
  <si>
    <t>BINT&lt;XSGO&gt;</t>
  </si>
  <si>
    <t>Banco Internacional</t>
  </si>
  <si>
    <t>BINT</t>
  </si>
  <si>
    <t>ITAUCORP&lt;XSGO&gt;</t>
  </si>
  <si>
    <t>Banco Itau Corpbanca</t>
  </si>
  <si>
    <t>ITAUCORP</t>
  </si>
  <si>
    <t>BSANTANDER&lt;XSGO&gt;</t>
  </si>
  <si>
    <t>Banco Santander-Chile</t>
  </si>
  <si>
    <t>BSANTANDER</t>
  </si>
  <si>
    <t>BANVIDA&lt;XSGO&gt;</t>
  </si>
  <si>
    <t>Banvida S.A.</t>
  </si>
  <si>
    <t>BANVIDA</t>
  </si>
  <si>
    <t>BESALCO&lt;XSGO&gt;</t>
  </si>
  <si>
    <t>Besalco S.A.</t>
  </si>
  <si>
    <t>BESALCO</t>
  </si>
  <si>
    <t>BETLAN DOS&lt;XSGO&gt;</t>
  </si>
  <si>
    <t>Betlan Dos S.A.</t>
  </si>
  <si>
    <t>BETLAN DOS</t>
  </si>
  <si>
    <t>BICECORP&lt;XSGO&gt;</t>
  </si>
  <si>
    <t>Bicecorp S.A.</t>
  </si>
  <si>
    <t>BICECORP</t>
  </si>
  <si>
    <t>COLO COLO&lt;XSGO&gt;</t>
  </si>
  <si>
    <t>Blanco Y Negro S.A.</t>
  </si>
  <si>
    <t>COLO COLO</t>
  </si>
  <si>
    <t>BLUMAR&lt;XSGO&gt;</t>
  </si>
  <si>
    <t>BOLSASTGO&lt;XSGO&gt;</t>
  </si>
  <si>
    <t>Bolsa De Comercio De Santiago - Bolsa De Valores</t>
  </si>
  <si>
    <t>BOLSASTGO</t>
  </si>
  <si>
    <t>CAP&lt;XSGO&gt;</t>
  </si>
  <si>
    <t>CAROZZI&lt;XSGO&gt;</t>
  </si>
  <si>
    <t>Carozzi S.A.</t>
  </si>
  <si>
    <t>CAROZZI</t>
  </si>
  <si>
    <t>CEM&lt;XSGO&gt;</t>
  </si>
  <si>
    <t>Cem S.A.</t>
  </si>
  <si>
    <t>CEM</t>
  </si>
  <si>
    <t>POLPAICO&lt;XSGO&gt;</t>
  </si>
  <si>
    <t>Cemento Polpaico S.A.</t>
  </si>
  <si>
    <t>POLPAICO</t>
  </si>
  <si>
    <t>CEMENTOS&lt;XSGO&gt;</t>
  </si>
  <si>
    <t>Cementos Bio Bio S.A.</t>
  </si>
  <si>
    <t>CEMENTOS</t>
  </si>
  <si>
    <t>CENCOSUD&lt;XSGO&gt;</t>
  </si>
  <si>
    <t>CENCOSHOPP&lt;XSGO&gt;</t>
  </si>
  <si>
    <t>Cencosud Shopping S.A.</t>
  </si>
  <si>
    <t>CENCOSHOPP</t>
  </si>
  <si>
    <t>CGEGAS&lt;XSGO&gt;</t>
  </si>
  <si>
    <t>Cge Gas Natural S.A.</t>
  </si>
  <si>
    <t>CGEGAS</t>
  </si>
  <si>
    <t>CONSOGRAL&lt;XSGO&gt;</t>
  </si>
  <si>
    <t>Chilena Consolidada Seguros Generales S.A.</t>
  </si>
  <si>
    <t>CONSOGRAL</t>
  </si>
  <si>
    <t>CINTAC&lt;XSGO&gt;</t>
  </si>
  <si>
    <t>LAS CONDES&lt;XSGO&gt;</t>
  </si>
  <si>
    <t>Clinica Las Condes S.A.</t>
  </si>
  <si>
    <t>LAS CONDES</t>
  </si>
  <si>
    <t>POLO&lt;XSGO&gt;</t>
  </si>
  <si>
    <t>Club De Polo Y Equitacion San Cristobal S.A.</t>
  </si>
  <si>
    <t>POLO</t>
  </si>
  <si>
    <t>ESPANOLVAL&lt;XSGO&gt;</t>
  </si>
  <si>
    <t>Club Español De Valparaiso S.A.</t>
  </si>
  <si>
    <t>ESPANOLVAL</t>
  </si>
  <si>
    <t>HIPICO&lt;XSGO&gt;</t>
  </si>
  <si>
    <t>Club Hipico De Santiago S.A.</t>
  </si>
  <si>
    <t>HIPICO</t>
  </si>
  <si>
    <t>EMBONOR-A&lt;XSGO&gt;</t>
  </si>
  <si>
    <t>Coca Cola Embonor S.A.</t>
  </si>
  <si>
    <t>EMBONOR-A</t>
  </si>
  <si>
    <t>EMBONOR-B&lt;XSGO&gt;</t>
  </si>
  <si>
    <t>EMBONOR-B</t>
  </si>
  <si>
    <t>COLBUN&lt;XSGO&gt;</t>
  </si>
  <si>
    <t>Colbun S.A.</t>
  </si>
  <si>
    <t>COLBUN</t>
  </si>
  <si>
    <t>MARGARET'S&lt;XSGO&gt;</t>
  </si>
  <si>
    <t>Colegio Britanico St. Margaret</t>
  </si>
  <si>
    <t>MARGARET'S</t>
  </si>
  <si>
    <t>MAISONNETT&lt;XSGO&gt;</t>
  </si>
  <si>
    <t>Colegio La Maisonnette S.A.</t>
  </si>
  <si>
    <t>MAISONNETT</t>
  </si>
  <si>
    <t>UNESPA&lt;XSGO&gt;</t>
  </si>
  <si>
    <t>Comp Nac. De Seguros Generales Union Española S.A.</t>
  </si>
  <si>
    <t>UNESPA</t>
  </si>
  <si>
    <t>COPEVAL&lt;XSGO&gt;</t>
  </si>
  <si>
    <t>Compañia Agropecuaria Copeval S.A.</t>
  </si>
  <si>
    <t>COPEVAL</t>
  </si>
  <si>
    <t>CCU&lt;XSGO&gt;</t>
  </si>
  <si>
    <t>FOSFOROS&lt;XSGO&gt;</t>
  </si>
  <si>
    <t>Compañia Chilena De Fosforos S.A.</t>
  </si>
  <si>
    <t>FOSFOROS</t>
  </si>
  <si>
    <t>ESPANOLA&lt;XSGO&gt;</t>
  </si>
  <si>
    <t>Compañia De Inversiones La Española S.A.</t>
  </si>
  <si>
    <t>ESPANOLA</t>
  </si>
  <si>
    <t>LITORAL&lt;XSGO&gt;</t>
  </si>
  <si>
    <t>Compañia Electrica Del Litoral S.A.</t>
  </si>
  <si>
    <t>LITORAL</t>
  </si>
  <si>
    <t>ELECMETAL&lt;XSGO&gt;</t>
  </si>
  <si>
    <t>Compañia Electro Metalurgica S.A.</t>
  </si>
  <si>
    <t>ELECMETAL</t>
  </si>
  <si>
    <t>CGE&lt;XSGO&gt;</t>
  </si>
  <si>
    <t>Compañia General De Electricidad S.A.</t>
  </si>
  <si>
    <t>CGE</t>
  </si>
  <si>
    <t>VOLCAN&lt;XSGO&gt;</t>
  </si>
  <si>
    <t>Compañia Industrial El Volcan S.A.</t>
  </si>
  <si>
    <t>VOLCAN</t>
  </si>
  <si>
    <t>INTEROCEAN&lt;XSGO&gt;</t>
  </si>
  <si>
    <t>Compañia Maritima Chilena S.A.</t>
  </si>
  <si>
    <t>INTEROCEAN</t>
  </si>
  <si>
    <t>CAMANCHACA&lt;XSGO&gt;</t>
  </si>
  <si>
    <t>VAPORES&lt;XSGO&gt;</t>
  </si>
  <si>
    <t>CIC&lt;XSGO&gt;</t>
  </si>
  <si>
    <t>Compañias Cic S.A.</t>
  </si>
  <si>
    <t>CIC</t>
  </si>
  <si>
    <t>CVA&lt;XSGO&gt;</t>
  </si>
  <si>
    <t>Costa Verde Aeronautica S.A.</t>
  </si>
  <si>
    <t>CVA</t>
  </si>
  <si>
    <t>CRISTALES&lt;XSGO&gt;</t>
  </si>
  <si>
    <t>CRUZADOS&lt;XSGO&gt;</t>
  </si>
  <si>
    <t>Cruzados S.A.D.P.</t>
  </si>
  <si>
    <t>CRUZADOS</t>
  </si>
  <si>
    <t>DUNCANFOX&lt;XSGO&gt;</t>
  </si>
  <si>
    <t>Duncan Fox S.A.</t>
  </si>
  <si>
    <t>DUNCANFOX</t>
  </si>
  <si>
    <t>EISA&lt;XSGO&gt;</t>
  </si>
  <si>
    <t>Echeverria, Izquierdo S.A.</t>
  </si>
  <si>
    <t>EISA</t>
  </si>
  <si>
    <t>PUNTILLA&lt;XSGO&gt;</t>
  </si>
  <si>
    <t>Electrica Puntilla S.A.</t>
  </si>
  <si>
    <t>PUNTILLA</t>
  </si>
  <si>
    <t>ELUXSA&lt;XSGO&gt;</t>
  </si>
  <si>
    <t>Electrolux De Chile S.A.</t>
  </si>
  <si>
    <t>ELUXSA</t>
  </si>
  <si>
    <t>ANDINA-A&lt;XSGO&gt;</t>
  </si>
  <si>
    <t>Embotelladora Andina S.A.</t>
  </si>
  <si>
    <t>ANDINA-A</t>
  </si>
  <si>
    <t>ANDINA-B&lt;XSGO&gt;</t>
  </si>
  <si>
    <t>ANDINA-B</t>
  </si>
  <si>
    <t>ESSAL-A&lt;XSGO&gt;</t>
  </si>
  <si>
    <t>Emp. De Serv. Sanitarios De Los Lagos S.A.</t>
  </si>
  <si>
    <t>ESSAL-A</t>
  </si>
  <si>
    <t>ESSAL-B&lt;XSGO&gt;</t>
  </si>
  <si>
    <t>ESSAL-B</t>
  </si>
  <si>
    <t>MOLLER&lt;XSGO&gt;</t>
  </si>
  <si>
    <t>Empresa Const Moller Y Perez Cotapos S.A.</t>
  </si>
  <si>
    <t>MOLLER</t>
  </si>
  <si>
    <t>EDELMAG&lt;XSGO&gt;</t>
  </si>
  <si>
    <t>Empresa Electrica De Magallanes S.A.</t>
  </si>
  <si>
    <t>EDELMAG</t>
  </si>
  <si>
    <t>PEHUENCHE&lt;XSGO&gt;</t>
  </si>
  <si>
    <t>Empresa Electrica Pehuenche S.A.</t>
  </si>
  <si>
    <t>PEHUENCHE</t>
  </si>
  <si>
    <t>ENTEL&lt;XSGO&gt;</t>
  </si>
  <si>
    <t>Empresa Nacional De Telecomunicaciones S.A.</t>
  </si>
  <si>
    <t>ENTEL</t>
  </si>
  <si>
    <t>EPERVA&lt;XSGO&gt;</t>
  </si>
  <si>
    <t>Empresa Pesquera Eperva S.A.</t>
  </si>
  <si>
    <t>EPERVA</t>
  </si>
  <si>
    <t>AQUACHILE&lt;XSGO&gt;</t>
  </si>
  <si>
    <t>Empresas Aquachile S.A.</t>
  </si>
  <si>
    <t>AQUACHILE</t>
  </si>
  <si>
    <t>HORNOS&lt;XSGO&gt;</t>
  </si>
  <si>
    <t>Empresas Cabo De Hornos S.A.</t>
  </si>
  <si>
    <t>HORNOS</t>
  </si>
  <si>
    <t>CMPC&lt;XSGO&gt;</t>
  </si>
  <si>
    <t>Empresas Cmpc S.A.</t>
  </si>
  <si>
    <t>CMPC</t>
  </si>
  <si>
    <t>COPEC&lt;XSGO&gt;</t>
  </si>
  <si>
    <t>HITES&lt;XSGO&gt;</t>
  </si>
  <si>
    <t>IANSA&lt;XSGO&gt;</t>
  </si>
  <si>
    <t>Empresas Iansa S.A.</t>
  </si>
  <si>
    <t>IANSA</t>
  </si>
  <si>
    <t>NUEVAPOLAR&lt;XSGO&gt;</t>
  </si>
  <si>
    <t>Empresas La Polar S.A.</t>
  </si>
  <si>
    <t>NUEVAPOLAR</t>
  </si>
  <si>
    <t>LIPIGAS&lt;XSGO&gt;</t>
  </si>
  <si>
    <t>Empresas Lipigas S.A.</t>
  </si>
  <si>
    <t>LIPIGAS</t>
  </si>
  <si>
    <t>TRICOT&lt;XSGO&gt;</t>
  </si>
  <si>
    <t>ENAEX&lt;XSGO&gt;</t>
  </si>
  <si>
    <t>ENELAM&lt;XSGO&gt;</t>
  </si>
  <si>
    <t>ENELCHILE&lt;XSGO&gt;</t>
  </si>
  <si>
    <t>ENELDXCH&lt;XSGO&gt;</t>
  </si>
  <si>
    <t>ENELGXCH&lt;XSGO&gt;</t>
  </si>
  <si>
    <t>Enel Generacion Chile S.A.</t>
  </si>
  <si>
    <t>ENELGXCH</t>
  </si>
  <si>
    <t>CASABLANCA&lt;XSGO&gt;</t>
  </si>
  <si>
    <t>Energia De Casablanca S.A.</t>
  </si>
  <si>
    <t>CASABLANCA</t>
  </si>
  <si>
    <t>ENLASA&lt;XSGO&gt;</t>
  </si>
  <si>
    <t>Energia Latina S.A.</t>
  </si>
  <si>
    <t>ENLASA</t>
  </si>
  <si>
    <t>ECL&lt;XSGO&gt;</t>
  </si>
  <si>
    <t>Engie Energia Chile S.A.</t>
  </si>
  <si>
    <t>ECL</t>
  </si>
  <si>
    <t>Enjoy&lt;XSGO&gt;</t>
  </si>
  <si>
    <t>Enjoy</t>
  </si>
  <si>
    <t>EDELPA&lt;XSGO&gt;</t>
  </si>
  <si>
    <t>Envases Del Pacifico S.A.</t>
  </si>
  <si>
    <t>EDELPA</t>
  </si>
  <si>
    <t>ESSBIO-A&lt;XSGO&gt;</t>
  </si>
  <si>
    <t>Essbio S.A.</t>
  </si>
  <si>
    <t>ESSBIO-A</t>
  </si>
  <si>
    <t>ESSBIO-B&lt;XSGO&gt;</t>
  </si>
  <si>
    <t>ESSBIO-B</t>
  </si>
  <si>
    <t>ESSBIO-C&lt;XSGO&gt;</t>
  </si>
  <si>
    <t>ESSBIO-C</t>
  </si>
  <si>
    <t>C</t>
  </si>
  <si>
    <t>OXIQUIM&lt;XSGO&gt;</t>
  </si>
  <si>
    <t>Estab Industriales Quimicos Oxiquim S.A.</t>
  </si>
  <si>
    <t>OXIQUIM</t>
  </si>
  <si>
    <t>ESVAL-A&lt;XSGO&gt;</t>
  </si>
  <si>
    <t>Esval S.A.</t>
  </si>
  <si>
    <t>ESVAL-A</t>
  </si>
  <si>
    <t>ESVAL-B&lt;XSGO&gt;</t>
  </si>
  <si>
    <t>ESVAL-B</t>
  </si>
  <si>
    <t>ESVAL-C&lt;XSGO&gt;</t>
  </si>
  <si>
    <t>ESVAL-C</t>
  </si>
  <si>
    <t>FALABELLA&lt;XSGO&gt;</t>
  </si>
  <si>
    <t>FERIAOSOR&lt;XSGO&gt;</t>
  </si>
  <si>
    <t>Feria De Osorno S.A.</t>
  </si>
  <si>
    <t>FERIAOSOR</t>
  </si>
  <si>
    <t>FEPASA&lt;XSGO&gt;</t>
  </si>
  <si>
    <t>Ferrocarril Del Pacifico S.A.</t>
  </si>
  <si>
    <t>FEPASA</t>
  </si>
  <si>
    <t>PASUR&lt;XSGO&gt;</t>
  </si>
  <si>
    <t>Forestal Const. Y Com. Del Pacifico Sur S.A.</t>
  </si>
  <si>
    <t>PASUR</t>
  </si>
  <si>
    <t>FORUS&lt;XSGO&gt;</t>
  </si>
  <si>
    <t>Forus S.A.</t>
  </si>
  <si>
    <t>FORUS</t>
  </si>
  <si>
    <t>VICONTO&lt;XSGO&gt;</t>
  </si>
  <si>
    <t>Fruticola Viconto S.A.</t>
  </si>
  <si>
    <t>VICONTO</t>
  </si>
  <si>
    <t>GASCO&lt;XSGO&gt;</t>
  </si>
  <si>
    <t>GRANADILLA&lt;XSGO&gt;</t>
  </si>
  <si>
    <t>Granadilla Country Club S.A.</t>
  </si>
  <si>
    <t>GRANADILLA</t>
  </si>
  <si>
    <t>NAVIERA&lt;XSGO&gt;</t>
  </si>
  <si>
    <t>Grupo Empresas Navieras S.A.</t>
  </si>
  <si>
    <t>NAVIERA</t>
  </si>
  <si>
    <t>SECURITY&lt;XSGO&gt;</t>
  </si>
  <si>
    <t>Grupo Security S.A.</t>
  </si>
  <si>
    <t>SECURITY</t>
  </si>
  <si>
    <t>HIPERMARC&lt;XSGO&gt;</t>
  </si>
  <si>
    <t>Hipermarc S.A.</t>
  </si>
  <si>
    <t>HIPERMARC</t>
  </si>
  <si>
    <t>HF&lt;XSGO&gt;</t>
  </si>
  <si>
    <t>Hortifrut S.A.</t>
  </si>
  <si>
    <t>HF</t>
  </si>
  <si>
    <t>HWM&lt;XSGO&gt;</t>
  </si>
  <si>
    <t>Howmet Aerospace Inc.</t>
  </si>
  <si>
    <t>HWM</t>
  </si>
  <si>
    <t>INFODEMA&lt;XSGO&gt;</t>
  </si>
  <si>
    <t>Infodema S. A.</t>
  </si>
  <si>
    <t>INFODEMA</t>
  </si>
  <si>
    <t>INGEVEC&lt;XSGO&gt;</t>
  </si>
  <si>
    <t>Ingevec S.A.</t>
  </si>
  <si>
    <t>INGEVEC</t>
  </si>
  <si>
    <t>ESTACIONAM&lt;XSGO&gt;</t>
  </si>
  <si>
    <t>Inmob. Central De Estacionamientos Agustinas S.A.</t>
  </si>
  <si>
    <t>ESTACIONAM</t>
  </si>
  <si>
    <t>MANQUEHUE&lt;XSGO&gt;</t>
  </si>
  <si>
    <t>Inmobiliaria Manquehue S.A.</t>
  </si>
  <si>
    <t>MANQUEHUE</t>
  </si>
  <si>
    <t>ISANPA&lt;XSGO&gt;</t>
  </si>
  <si>
    <t>Inmobiliaria San Patricio S.A.</t>
  </si>
  <si>
    <t>ISANPA</t>
  </si>
  <si>
    <t>SIXTERRA&lt;XSGO&gt;</t>
  </si>
  <si>
    <t>Inmobiliaria Sixterra S.A.</t>
  </si>
  <si>
    <t>SIXTERRA</t>
  </si>
  <si>
    <t>STADITALIA&lt;XSGO&gt;</t>
  </si>
  <si>
    <t>Inmobiliaria Stadio Italiano S.A.</t>
  </si>
  <si>
    <t>STADITALIA</t>
  </si>
  <si>
    <t>YUGOSLAVA&lt;XSGO&gt;</t>
  </si>
  <si>
    <t>Inmobiliaria Yugoslava Sociedad Anonima</t>
  </si>
  <si>
    <t>YUGOSLAVA</t>
  </si>
  <si>
    <t>INDISA&lt;XSGO&gt;</t>
  </si>
  <si>
    <t>Instituto De Diagnostico S.A.</t>
  </si>
  <si>
    <t>INDISA</t>
  </si>
  <si>
    <t>INTASA&lt;XSGO&gt;</t>
  </si>
  <si>
    <t>Intasa S.A.</t>
  </si>
  <si>
    <t>INTASA</t>
  </si>
  <si>
    <t>INVERCAP&lt;XSGO&gt;</t>
  </si>
  <si>
    <t>Invercap S.A.</t>
  </si>
  <si>
    <t>INVERCAP</t>
  </si>
  <si>
    <t>INVERNOVA&lt;XSGO&gt;</t>
  </si>
  <si>
    <t>Invernova S.A.</t>
  </si>
  <si>
    <t>INVERNOVA</t>
  </si>
  <si>
    <t>IACSA&lt;XSGO&gt;</t>
  </si>
  <si>
    <t>Inversiones Agricolas Y Comerciales S.A.</t>
  </si>
  <si>
    <t>IACSA</t>
  </si>
  <si>
    <t>IAM&lt;XSGO&gt;</t>
  </si>
  <si>
    <t>Inversiones Aguas Metropolitanas S.A.</t>
  </si>
  <si>
    <t>IAM</t>
  </si>
  <si>
    <t>COVADONGA&lt;XSGO&gt;</t>
  </si>
  <si>
    <t>Inversiones Covadonga S.A.</t>
  </si>
  <si>
    <t>COVADONGA</t>
  </si>
  <si>
    <t>ILC&lt;XSGO&gt;</t>
  </si>
  <si>
    <t>Inversiones La Construccion S.A.</t>
  </si>
  <si>
    <t>ILC</t>
  </si>
  <si>
    <t>NUEVAREG&lt;XSGO&gt;</t>
  </si>
  <si>
    <t>Inversiones Nueva Region S.A.</t>
  </si>
  <si>
    <t>NUEVAREG</t>
  </si>
  <si>
    <t>SIEMEL&lt;XSGO&gt;</t>
  </si>
  <si>
    <t>Inversiones Siemel S.A.</t>
  </si>
  <si>
    <t>SIEMEL</t>
  </si>
  <si>
    <t>TRICAHUE&lt;XSGO&gt;</t>
  </si>
  <si>
    <t>Inversiones Tricahue S.A.</t>
  </si>
  <si>
    <t>TRICAHUE</t>
  </si>
  <si>
    <t>INVIESPA&lt;XSGO&gt;</t>
  </si>
  <si>
    <t>Inversiones Union Española S.A.</t>
  </si>
  <si>
    <t>INVIESPA</t>
  </si>
  <si>
    <t>INVERFOODS&lt;XSGO&gt;</t>
  </si>
  <si>
    <t>Invertec Foods S.A.</t>
  </si>
  <si>
    <t>INVERFOODS</t>
  </si>
  <si>
    <t>INVEXANS&lt;XSGO&gt;</t>
  </si>
  <si>
    <t>IPAL&lt;XSGO&gt;</t>
  </si>
  <si>
    <t>Ipal S.A.</t>
  </si>
  <si>
    <t>IPAL</t>
  </si>
  <si>
    <t>LTM&lt;XSGO&gt;</t>
  </si>
  <si>
    <t>MARBELLACC&lt;XSGO&gt;</t>
  </si>
  <si>
    <t>Marbella Country Club S.A.</t>
  </si>
  <si>
    <t>MARBELLACC</t>
  </si>
  <si>
    <t>MARINSA&lt;XSGO&gt;</t>
  </si>
  <si>
    <t>Maritima De Inversiones S.A.</t>
  </si>
  <si>
    <t>MARINSA</t>
  </si>
  <si>
    <t>MASISA&lt;XSGO&gt;</t>
  </si>
  <si>
    <t>Masisa S.A.</t>
  </si>
  <si>
    <t>MASISA</t>
  </si>
  <si>
    <t>MELON&lt;XSGO&gt;</t>
  </si>
  <si>
    <t>MINERA&lt;XSGO&gt;</t>
  </si>
  <si>
    <t>Minera Valparaiso S.A.</t>
  </si>
  <si>
    <t>MINERA</t>
  </si>
  <si>
    <t>MOLYMET&lt;XSGO&gt;</t>
  </si>
  <si>
    <t>Molibdenos Y Metales S. A.</t>
  </si>
  <si>
    <t>MOLYMET</t>
  </si>
  <si>
    <t>MS&lt;XSGO&gt;</t>
  </si>
  <si>
    <t>Morgan Stanley</t>
  </si>
  <si>
    <t>MS</t>
  </si>
  <si>
    <t>MUELLES&lt;XSGO&gt;</t>
  </si>
  <si>
    <t>Muelles De Penco S.A.</t>
  </si>
  <si>
    <t>MUELLES</t>
  </si>
  <si>
    <t>MULTIFOODS&lt;XSGO&gt;</t>
  </si>
  <si>
    <t>Multiexport Foods S.A.</t>
  </si>
  <si>
    <t>MULTIFOODS</t>
  </si>
  <si>
    <t>NAVARINO&lt;XSGO&gt;</t>
  </si>
  <si>
    <t>NIBSA&lt;XSGO&gt;</t>
  </si>
  <si>
    <t>Nibsa S.A.</t>
  </si>
  <si>
    <t>NIBSA</t>
  </si>
  <si>
    <t>NITRATOS&lt;XSGO&gt;</t>
  </si>
  <si>
    <t>Nitratos De Chile S.A.</t>
  </si>
  <si>
    <t>NITRATOS</t>
  </si>
  <si>
    <t>NORTEGRAN&lt;XSGO&gt;</t>
  </si>
  <si>
    <t>Norte Grande S.A.</t>
  </si>
  <si>
    <t>NORTEGRAN</t>
  </si>
  <si>
    <t>OLDBOYS&lt;XSGO&gt;</t>
  </si>
  <si>
    <t>Old Grangonian Club S.A.</t>
  </si>
  <si>
    <t>OLDBOYS</t>
  </si>
  <si>
    <t>PARAUCO&lt;XSGO&gt;</t>
  </si>
  <si>
    <t>PAZ&lt;XSGO&gt;</t>
  </si>
  <si>
    <t>Paz Corp S.A.</t>
  </si>
  <si>
    <t>PAZ</t>
  </si>
  <si>
    <t>PPXCL&lt;XSGO&gt;</t>
  </si>
  <si>
    <t>Peruvian Precious Metals Corp</t>
  </si>
  <si>
    <t>PPXCL</t>
  </si>
  <si>
    <t>MALLPLAZA&lt;XSGO&gt;</t>
  </si>
  <si>
    <t>FROWARD&lt;XSGO&gt;</t>
  </si>
  <si>
    <t>Portuaria Cabo Froward S.A.</t>
  </si>
  <si>
    <t>FROWARD</t>
  </si>
  <si>
    <t>POTASIOS-A&lt;XSGO&gt;</t>
  </si>
  <si>
    <t>Potasios De Chile S.A.</t>
  </si>
  <si>
    <t>POTASIOS-A</t>
  </si>
  <si>
    <t>POTASIOS-B&lt;XSGO&gt;</t>
  </si>
  <si>
    <t>POTASIOS-B</t>
  </si>
  <si>
    <t>COUNTRY-A&lt;XSGO&gt;</t>
  </si>
  <si>
    <t>Prince Of Wales Country Club S.A. Inmobiliaria</t>
  </si>
  <si>
    <t>COUNTRY-A</t>
  </si>
  <si>
    <t>COUNTRY-B&lt;XSGO&gt;</t>
  </si>
  <si>
    <t>COUNTRY-B</t>
  </si>
  <si>
    <t>COUNTRY-P&lt;XSGO&gt;</t>
  </si>
  <si>
    <t>COUNTRY-P</t>
  </si>
  <si>
    <t>P</t>
  </si>
  <si>
    <t>VENTANAS&lt;XSGO&gt;</t>
  </si>
  <si>
    <t>Puerto Ventanas S.A.</t>
  </si>
  <si>
    <t>VENTANAS</t>
  </si>
  <si>
    <t>PUERTO&lt;XSGO&gt;</t>
  </si>
  <si>
    <t>Puertos Y Logistica S.A.</t>
  </si>
  <si>
    <t>PUERTO</t>
  </si>
  <si>
    <t>QUEMCHI&lt;XSGO&gt;</t>
  </si>
  <si>
    <t>QUILICURA&lt;XSGO&gt;</t>
  </si>
  <si>
    <t>Quilicura S.A.</t>
  </si>
  <si>
    <t>QUILICURA</t>
  </si>
  <si>
    <t>QUINENCO&lt;XSGO&gt;</t>
  </si>
  <si>
    <t>RTX&lt;XSGO&gt;</t>
  </si>
  <si>
    <t>Raytheon Technologies Corp.</t>
  </si>
  <si>
    <t>RTX</t>
  </si>
  <si>
    <t>REBRISA-A&lt;XSGO&gt;</t>
  </si>
  <si>
    <t>Rebrisa S.A.</t>
  </si>
  <si>
    <t>REBRISA-A</t>
  </si>
  <si>
    <t>REBRISA-B&lt;XSGO&gt;</t>
  </si>
  <si>
    <t>REBRISA-B</t>
  </si>
  <si>
    <t>RIPLEY&lt;XSGO&gt;</t>
  </si>
  <si>
    <t>SPORTFRAN&lt;XSGO&gt;</t>
  </si>
  <si>
    <t>S. A. Inmobiliaria Sport Francais</t>
  </si>
  <si>
    <t>SPORTFRAN</t>
  </si>
  <si>
    <t>SALFACORP&lt;XSGO&gt;</t>
  </si>
  <si>
    <t>SALMOCAM&lt;XSGO&gt;</t>
  </si>
  <si>
    <t>Salmones Camanchaca S.A.</t>
  </si>
  <si>
    <t>SALMOCAM</t>
  </si>
  <si>
    <t>SANTANA&lt;XSGO&gt;</t>
  </si>
  <si>
    <t>Santana S.A.</t>
  </si>
  <si>
    <t>SANTANA</t>
  </si>
  <si>
    <t>SCHWAGER&lt;XSGO&gt;</t>
  </si>
  <si>
    <t>Schwager Energy S.A.</t>
  </si>
  <si>
    <t>SCHWAGER</t>
  </si>
  <si>
    <t>SCOTIABKCL&lt;XSGO&gt;</t>
  </si>
  <si>
    <t>Scotiabank Chile</t>
  </si>
  <si>
    <t>SCOTIABKCL</t>
  </si>
  <si>
    <t>PREVISION&lt;XSGO&gt;</t>
  </si>
  <si>
    <t>Seguros Vida Security Prevision S.A.</t>
  </si>
  <si>
    <t>PREVISION</t>
  </si>
  <si>
    <t>SK&lt;XSGO&gt;</t>
  </si>
  <si>
    <t>Sigdo Koppers S.A.</t>
  </si>
  <si>
    <t>SK</t>
  </si>
  <si>
    <t>SIPSA&lt;XSGO&gt;</t>
  </si>
  <si>
    <t>Sipsa Sociedad Anonima</t>
  </si>
  <si>
    <t>SIPSA</t>
  </si>
  <si>
    <t>SMU&lt;XSGO&gt;</t>
  </si>
  <si>
    <t>GOLF&lt;XSGO&gt;</t>
  </si>
  <si>
    <t>Soc. Anonima De Deportes, Club De Golf Santiago</t>
  </si>
  <si>
    <t>GOLF</t>
  </si>
  <si>
    <t>CANALISTAS&lt;XSGO&gt;</t>
  </si>
  <si>
    <t>Soc. De Canalistas La Foresta De Apoquindo S.A.</t>
  </si>
  <si>
    <t>CANALISTAS</t>
  </si>
  <si>
    <t>SOFRUCO&lt;XSGO&gt;</t>
  </si>
  <si>
    <t>Sociedad Agricola La Rosa Sofruco S.A.</t>
  </si>
  <si>
    <t>SOFRUCO</t>
  </si>
  <si>
    <t>SANTA RITA&lt;XSGO&gt;</t>
  </si>
  <si>
    <t>Sociedad Anonima Viña Santa Rita</t>
  </si>
  <si>
    <t>SANTA RITA</t>
  </si>
  <si>
    <t>CAMPOS&lt;XSGO&gt;</t>
  </si>
  <si>
    <t>Sociedad De Inversiones Campos Chilenos S.A.</t>
  </si>
  <si>
    <t>CAMPOS</t>
  </si>
  <si>
    <t>ORO BLANCO&lt;XSGO&gt;</t>
  </si>
  <si>
    <t>Sociedad De Inversiones Oro Blanco S.A.</t>
  </si>
  <si>
    <t>ORO BLANCO</t>
  </si>
  <si>
    <t>CALICHERAA&lt;XSGO&gt;</t>
  </si>
  <si>
    <t>Sociedad De Inversiones Pampa Calichera S.A.</t>
  </si>
  <si>
    <t>CALICHERAA</t>
  </si>
  <si>
    <t>CALICHERAB&lt;XSGO&gt;</t>
  </si>
  <si>
    <t>CALICHERAB</t>
  </si>
  <si>
    <t>HIPODROMOA&lt;XSGO&gt;</t>
  </si>
  <si>
    <t>Sociedad Hipodromo Chile S.A.</t>
  </si>
  <si>
    <t>HIPODROMOA</t>
  </si>
  <si>
    <t>HIPODROMOB&lt;XSGO&gt;</t>
  </si>
  <si>
    <t>HIPODROMOB</t>
  </si>
  <si>
    <t>INMOBVINA&lt;XSGO&gt;</t>
  </si>
  <si>
    <t>Sociedad Inmobiliaria Viña Del Mar S.A.</t>
  </si>
  <si>
    <t>INMOBVINA</t>
  </si>
  <si>
    <t>SMSAAM&lt;XSGO&gt;</t>
  </si>
  <si>
    <t>COLOSO&lt;XSGO&gt;</t>
  </si>
  <si>
    <t>Sociedad Pesquera Coloso S.A.</t>
  </si>
  <si>
    <t>COLOSO</t>
  </si>
  <si>
    <t>PUCOBRE&lt;XSGO&gt;</t>
  </si>
  <si>
    <t>SQM-A&lt;XSGO&gt;</t>
  </si>
  <si>
    <t>Sociedad Quimica Y Minera De Chile S.A.</t>
  </si>
  <si>
    <t>SQM-A</t>
  </si>
  <si>
    <t>SQM-B&lt;XSGO&gt;</t>
  </si>
  <si>
    <t>SQM-B</t>
  </si>
  <si>
    <t>SOCOVESA&lt;XSGO&gt;</t>
  </si>
  <si>
    <t>Socovesa S.A.</t>
  </si>
  <si>
    <t>SOCOVESA</t>
  </si>
  <si>
    <t>SONDA&lt;XSGO&gt;</t>
  </si>
  <si>
    <t>SOPROCAL&lt;XSGO&gt;</t>
  </si>
  <si>
    <t>Soprocal Calerias E Industrias S.A.</t>
  </si>
  <si>
    <t>SOPROCAL</t>
  </si>
  <si>
    <t>SOQUICOM&lt;XSGO&gt;</t>
  </si>
  <si>
    <t>Soquimich Comercial S.A.</t>
  </si>
  <si>
    <t>SOQUICOM</t>
  </si>
  <si>
    <t>CTC&lt;XSGO&gt;</t>
  </si>
  <si>
    <t>Telefonica Chile S.A.</t>
  </si>
  <si>
    <t>CTC</t>
  </si>
  <si>
    <t>UNION GOLF&lt;XSGO&gt;</t>
  </si>
  <si>
    <t>Union El Golf S.A.</t>
  </si>
  <si>
    <t>UNION GOLF</t>
  </si>
  <si>
    <t>CLUBUNION&lt;XSGO&gt;</t>
  </si>
  <si>
    <t>Union Inmobiliaria S.A.</t>
  </si>
  <si>
    <t>CLUBUNION</t>
  </si>
  <si>
    <t>SPORTING&lt;XSGO&gt;</t>
  </si>
  <si>
    <t>Valparaiso Sporting Club S.A.</t>
  </si>
  <si>
    <t>SPORTING</t>
  </si>
  <si>
    <t>CONCHATORO&lt;XSGO&gt;</t>
  </si>
  <si>
    <t>Viña Concha Y Toro S.A.</t>
  </si>
  <si>
    <t>CONCHATORO</t>
  </si>
  <si>
    <t>VSPT&lt;XSGO&gt;</t>
  </si>
  <si>
    <t>Viña San Pedro Tarapaca S.A.</t>
  </si>
  <si>
    <t>VSPT</t>
  </si>
  <si>
    <t>EMILIANA&lt;XSGO&gt;</t>
  </si>
  <si>
    <t>Viñedos Emiliana S.A.</t>
  </si>
  <si>
    <t>EMILIANA</t>
  </si>
  <si>
    <t>VCMAC1&lt;XSGO&gt;</t>
  </si>
  <si>
    <t>Volcan Compania Minera S.A.A., Clase B</t>
  </si>
  <si>
    <t>VCMAC1</t>
  </si>
  <si>
    <t>VCMBC1&lt;XSGO&gt;</t>
  </si>
  <si>
    <t>VCMBC1</t>
  </si>
  <si>
    <t>WATTS&lt;XSGO&gt;</t>
  </si>
  <si>
    <t>Watts S.A.</t>
  </si>
  <si>
    <t>WATTS</t>
  </si>
  <si>
    <t>ZOFRI&lt;XSGO&gt;</t>
  </si>
  <si>
    <t>Zona Franca De Iquique S.A.</t>
  </si>
  <si>
    <t>ZOFRI</t>
  </si>
  <si>
    <t>PERSONALICE LOS DATOS</t>
  </si>
  <si>
    <t>Fecha de los datos</t>
  </si>
  <si>
    <t>Fecha de preferencia</t>
  </si>
  <si>
    <t>Moneda</t>
  </si>
  <si>
    <t>Unidades</t>
  </si>
  <si>
    <t>-</t>
  </si>
  <si>
    <t>Consolidado</t>
  </si>
  <si>
    <t xml:space="preserve"> Metodo Contable</t>
  </si>
  <si>
    <t>IFRS</t>
  </si>
  <si>
    <t>Empresa</t>
  </si>
  <si>
    <t>Pesos Chile</t>
  </si>
  <si>
    <t>Unidad</t>
  </si>
  <si>
    <t>Miles</t>
  </si>
  <si>
    <t>Si</t>
  </si>
  <si>
    <t>Fecha</t>
  </si>
  <si>
    <t>COLCRAIG-A&lt;XSGO&gt;</t>
  </si>
  <si>
    <t>COLCRAIG-B&lt;XSGO&gt;</t>
  </si>
  <si>
    <t>COLINSE&lt;XSGO&gt;</t>
  </si>
  <si>
    <t>CRAIGHOUSE&lt;XSGO&gt;</t>
  </si>
  <si>
    <t>DEHESA&lt;XSGO&gt;</t>
  </si>
  <si>
    <t>LINDEFUT&lt;XSGO&gt;</t>
  </si>
  <si>
    <t>BTU&lt;XSGO&gt;</t>
  </si>
  <si>
    <t>GENERADORA&lt;XSGO&gt;</t>
  </si>
  <si>
    <t>Empresas de electricidad, gas y agua</t>
  </si>
  <si>
    <t>Transportes, correos y almacenamiento</t>
  </si>
  <si>
    <t>Agricultura, ganadería, aprovechamiento forestal, pesca y caza</t>
  </si>
  <si>
    <t>Servicios de esparcimiento culturales y deportivos, y otros servicios recreativos</t>
  </si>
  <si>
    <t>Construcción</t>
  </si>
  <si>
    <t>Industrias manufactureras</t>
  </si>
  <si>
    <t>Comercio al por mayor</t>
  </si>
  <si>
    <t>Comercio al por menor</t>
  </si>
  <si>
    <t>Servicios inmobiliarios y de alquiler de bienes muebles e intangibles</t>
  </si>
  <si>
    <t>Servicios de salud y de asistencia social</t>
  </si>
  <si>
    <t>Servicios educativos</t>
  </si>
  <si>
    <t>Información en medios masivos</t>
  </si>
  <si>
    <t>Corporativos</t>
  </si>
  <si>
    <t>Servicios profesionales, científicos y técnicos</t>
  </si>
  <si>
    <t>Otros servicios excepto actividades gubernamentales</t>
  </si>
  <si>
    <t>Minería, explotación de canteras y extracción de petróleo y gas</t>
  </si>
  <si>
    <t>COLCRAIG-A</t>
  </si>
  <si>
    <t>COLCRAIG-B</t>
  </si>
  <si>
    <t>COLINSE</t>
  </si>
  <si>
    <t>CRAIGHOUSE</t>
  </si>
  <si>
    <t>DEHESA</t>
  </si>
  <si>
    <t>LINDEFUT</t>
  </si>
  <si>
    <t>BTU</t>
  </si>
  <si>
    <t>GENERADORA</t>
  </si>
  <si>
    <t>Colegio Craighouse S.A.</t>
  </si>
  <si>
    <t>Colegio Ingles Catolico De La Serena S.A</t>
  </si>
  <si>
    <t>Inmobiliaria Craighouse S.A.</t>
  </si>
  <si>
    <t>Inmobiliaria De Deportes La Dehesa S.A.</t>
  </si>
  <si>
    <t>Liga Independiente De Futbol S.A.</t>
  </si>
  <si>
    <t>Peabody Energy Corp</t>
  </si>
  <si>
    <t>Soc. Inv. Generadora De Empresas S.A.</t>
  </si>
  <si>
    <t>Periodo</t>
  </si>
  <si>
    <t>NO MODIFICAR</t>
  </si>
  <si>
    <t>DIGITE UNA FECHA. PUEDE TRABAJAR CON LA FECHA DEL ÚLTIMO BALANCE; PARA ESO, DEJE ESTA CELDA EN BLANCO</t>
  </si>
  <si>
    <t>SELECCIONE LA MONEDA</t>
  </si>
  <si>
    <t>SELECCIONE LAS UNIDADES</t>
  </si>
  <si>
    <t>SELECCIONE EL PERIODO</t>
  </si>
  <si>
    <t>Copec S.A</t>
  </si>
  <si>
    <t>FLUJO DE EFECTIVO</t>
  </si>
  <si>
    <t>+Flujos de efectivo netos procedentes de (utilizados en) actividades de operacion</t>
  </si>
  <si>
    <t xml:space="preserve"> Ganancia (perdida)</t>
  </si>
  <si>
    <t xml:space="preserve"> Total ajustes para conciliar la ganancia (perdida)</t>
  </si>
  <si>
    <t>+Ajustes por gasto por impuestos a las ganancias</t>
  </si>
  <si>
    <t>+Ajustes por costos financieros</t>
  </si>
  <si>
    <t>+Ajustes por disminuciones (incrementos) en los inventarios</t>
  </si>
  <si>
    <t>+Ajustes por la disminucion (incremento) de cuentas por cobrar de origen comercial</t>
  </si>
  <si>
    <t>+Ajustes por disminuciones (incrementos) en otras cuentas por cobrar derivadas de las actividades de operacion</t>
  </si>
  <si>
    <t>+Ajustes por el incremento (disminucion) de cuentas por pagar de origen comercial</t>
  </si>
  <si>
    <t>+Ajustes por incrementos (disminuciones) en otras cuentas por pagar derivadas de las actividades de operacion</t>
  </si>
  <si>
    <t>+Depreciacion y amortizacion</t>
  </si>
  <si>
    <t>+Ajustes por deterioro de valor (reversiones de perdidas por deterioro de valor) reconocidas en el resultado del periodo</t>
  </si>
  <si>
    <t>+Ajustes por provisiones</t>
  </si>
  <si>
    <t>+Ajustes por perdidas (ganancias) de moneda extranjera no realizadas</t>
  </si>
  <si>
    <t>+Ajustes por participaciones no controladoras</t>
  </si>
  <si>
    <t>+Ajustes por pagos basados en acciones</t>
  </si>
  <si>
    <t>+Ajustes por perdidas (ganancias) del valor razonable</t>
  </si>
  <si>
    <t>-Ajustes por ganancias no distribuidas de asociadas</t>
  </si>
  <si>
    <t>+Otros ajustes por partidas distintas al efectivo</t>
  </si>
  <si>
    <t>+Ajustes por perdidas (ganancias) por la disposicion de activos no corrientes</t>
  </si>
  <si>
    <t>+Otros ajustes para los que los efectos sobre el efectivo son flujos de efectivo de inversion o financiacion</t>
  </si>
  <si>
    <t>+Otros ajustes para conciliar la ganancia (perdida)</t>
  </si>
  <si>
    <t>-Dividendos pagados</t>
  </si>
  <si>
    <t>+Dividendos recibidos</t>
  </si>
  <si>
    <t>-Intereses pagados</t>
  </si>
  <si>
    <t>+Intereses recibidos</t>
  </si>
  <si>
    <t>-Impuestos a las ganancias pagados (reembolsados)</t>
  </si>
  <si>
    <t>+Otras entradas (salidas) de efectivo</t>
  </si>
  <si>
    <t>+Procedentes (utilizados en) servicios bancarios en actividades de operacion</t>
  </si>
  <si>
    <t>+Flujos de efectivo netos procedentes de (utilizados en) actividades de inversion</t>
  </si>
  <si>
    <t>+Flujos de efectivo procedentes de la perdida de control de subsidiarias u otros negocios</t>
  </si>
  <si>
    <t>-Flujos de efectivo utilizados para obtener el control de subsidiarias u otros negocios</t>
  </si>
  <si>
    <t>-Flujos de efectivo utilizados en la compra de participaciones no controladoras</t>
  </si>
  <si>
    <t>+Otros cobros por la venta de patrimonio o instrumentos de deuda de otras entidades</t>
  </si>
  <si>
    <t>+Otros pagos para adquirir patrimonio o instrumentos de deuda de otras entidades</t>
  </si>
  <si>
    <t>+Otros cobros por la venta de participaciones en negocios conjuntos</t>
  </si>
  <si>
    <t>-Otros pagos para adquirir participaciones en negocios conjuntos</t>
  </si>
  <si>
    <t>-Prestamos a entidades relacionadas</t>
  </si>
  <si>
    <t>+Importes procedentes de la venta de propiedades, planta y equipo</t>
  </si>
  <si>
    <t>-Compra de bienes de uso</t>
  </si>
  <si>
    <t>+Importes procedentes de ventas de activos intangibles</t>
  </si>
  <si>
    <t>-Compras de activos intangibles</t>
  </si>
  <si>
    <t>+Importes procedentes de otros activos a largo plazo</t>
  </si>
  <si>
    <t>-Compras de otros activos a largo plazo</t>
  </si>
  <si>
    <t>+Importes procedentes de subvenciones del gobierno</t>
  </si>
  <si>
    <t>-Anticipos de efectivo y prestamos concedidos a terceros</t>
  </si>
  <si>
    <t>+Cobros procedentes del reembolso de anticipos y prestamos concedidos a terceros</t>
  </si>
  <si>
    <t>-Pagos derivados de contratos de futuro, a termino, de opciones y de permuta financiera</t>
  </si>
  <si>
    <t>+Cobros procedentes de contratos de futuro, a termino, de opciones y de permuta financiera</t>
  </si>
  <si>
    <t>+Cobros a entidades relacionadas</t>
  </si>
  <si>
    <t>-Impuesto a la ganancia reembolsado (pagado) actividades de inversion</t>
  </si>
  <si>
    <t>+Flujos de efectivo procedentes de la venta de participaciones no controladoras</t>
  </si>
  <si>
    <t>+Procedentes (utilizados en) servicios bancarios en actividades de inversion</t>
  </si>
  <si>
    <t>+Flujos de efectivo netos procedentes de (utilizados en) actividades de financiacion</t>
  </si>
  <si>
    <t>+Cobros por cambios en las participaciones en la propiedad de subsidiarias que no resulta en una perdida de control</t>
  </si>
  <si>
    <t>-Pagos por cambios en las participaciones en la propiedad en subsidiarias que no dan lugar a la perdida de control</t>
  </si>
  <si>
    <t>+Importes procedentes de la emision de acciones</t>
  </si>
  <si>
    <t>+Importes procedentes de la emision de otros instrumentos de patrimonio</t>
  </si>
  <si>
    <t>-Pagos por adquirir o rescatar las acciones de la entidad</t>
  </si>
  <si>
    <t>-Pagos por otras participaciones en el patrimonio</t>
  </si>
  <si>
    <t>+Importes procedentes de prestamos</t>
  </si>
  <si>
    <t xml:space="preserve"> Importes procedentes de prestamos de largo plazo</t>
  </si>
  <si>
    <t xml:space="preserve"> Importes procedentes de prestamos de corto plazo</t>
  </si>
  <si>
    <t>+Prestamos de entidades relacionadas</t>
  </si>
  <si>
    <t>-Reembolsos de prestamos</t>
  </si>
  <si>
    <t>-Pagos de pasivos por arrendamientos financieros</t>
  </si>
  <si>
    <t>-Pagos de pasivos por arrendamientos</t>
  </si>
  <si>
    <t>-Pagos de prestamos a entidades relacionadas</t>
  </si>
  <si>
    <t>+Interes recibido clasificado como de actividades de financiacion</t>
  </si>
  <si>
    <t>+Dividendos recibidos clasificado como de actividades de financiacion</t>
  </si>
  <si>
    <t>-Impuesto a la ganancia reembolsados (pagados) actividades de financiacion</t>
  </si>
  <si>
    <t>+Procedentes (utilizados en) servicios bancarios en actividades de financiacion</t>
  </si>
  <si>
    <t>=Incremento (disminucion) neto de efectivo y equivalentes al efectivo, antes del efecto de los cambios en la tasa de cambio</t>
  </si>
  <si>
    <t>+Efectos de la variacion en la tasa de cambio sobre el efectivo y equivalentes al efectivo</t>
  </si>
  <si>
    <t>=Incremento (disminucion) neto de efectivo y equivalentes al efectivo</t>
  </si>
  <si>
    <t>+Efectivo y equivalentes al efectivo al principio del periodo</t>
  </si>
  <si>
    <t>=Efectivo y equivalentes al efectivo al final del periodo</t>
  </si>
  <si>
    <t>+Flujos de efectivo netos procedentes de (utilizados en) operaciones</t>
  </si>
  <si>
    <t>+Clases de cobro</t>
  </si>
  <si>
    <t xml:space="preserve"> Cobros procedentes de las ventas de bienes y prestacion de servicios</t>
  </si>
  <si>
    <t xml:space="preserve"> Cobros procedentes de regalias, cuotas, comisiones y otros ingresos de actividades ordinarias</t>
  </si>
  <si>
    <t xml:space="preserve"> Cobros derivados de contratos mantenidos para intermediacion o para negociar con ellos</t>
  </si>
  <si>
    <t xml:space="preserve"> Cobros procedentes de primas y prestaciones, anualidades y otros beneficios de polizas suscritas</t>
  </si>
  <si>
    <t xml:space="preserve"> Cobros derivados de arrendamiento y posterior venta de esos activos</t>
  </si>
  <si>
    <t xml:space="preserve"> Otros cobros por actividades de operacion</t>
  </si>
  <si>
    <t>-Clases de pagos</t>
  </si>
  <si>
    <t xml:space="preserve"> Pagos a proveedores por el suministro de bienes y servicios</t>
  </si>
  <si>
    <t xml:space="preserve"> Pagos procedentes de contratos mantenidos para intermediacion o para negociar</t>
  </si>
  <si>
    <t xml:space="preserve"> Pagos a y por cuenta de los empleados</t>
  </si>
  <si>
    <t xml:space="preserve"> Pagos por primas y prestaciones, anualidades y otras obligaciones derivadas de las polizas suscritas</t>
  </si>
  <si>
    <t xml:space="preserve"> Pagos por fabricar o adquirir activos mantenidos para arrendar a otros y posteriormente para vender</t>
  </si>
  <si>
    <t xml:space="preserve"> Otros pagos por actividades de operacion</t>
  </si>
  <si>
    <t>12M</t>
  </si>
  <si>
    <t>FLUJOS DE EFECTIVO NETOS PROCEDENTES DE (UTILIZADOS EN) ACTIVIDADES DE OPERACIÓN</t>
  </si>
  <si>
    <t>FLUJOS DE EFECTIVO NETOS PROCEDENTES DE (UTILIZADOS EN) ACTIVIDADES DE INVERSIÓN</t>
  </si>
  <si>
    <t>FLUJOS DE EFECTIVO NETOS PROCEDENTES DE (UTILIZADOS EN) ACTIVIDADES DE FINANCIACIÓN</t>
  </si>
  <si>
    <t xml:space="preserve">DETALLE DE FLUJOS DE EFECTIVO NETOS PROCEDENTES DE (UTILIZADOS EN) ACTIVIDADES DE OPERACIÓN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</si>
</sst>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_-&quot;R$&quot;\ * #,##0.00_-;\-&quot;R$&quot;\ * #,##0.00_-;_-&quot;R$&quot;\ * &quot;-&quot;??_-;_-@_-"/>
    <numFmt numFmtId="165" formatCode="_-&quot;R$&quot;\ * #,##0_-;[Red]\-&quot;R$&quot;\ * #,##0_-;_-&quot;R$&quot;\ 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6"/>
      <color rgb="FF006B66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0"/>
      <color rgb="FFC59C00"/>
      <name val="Calibri"/>
      <family val="2"/>
      <scheme val="minor"/>
    </font>
    <font>
      <b/>
      <sz val="14"/>
      <color rgb="FFC59C0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C59C00"/>
      <name val="Calibri"/>
      <family val="2"/>
      <scheme val="minor"/>
    </font>
    <font>
      <sz val="9"/>
      <color theme="0" tint="-0.499984740745262"/>
      <name val="Arial"/>
      <family val="2"/>
    </font>
    <font>
      <b/>
      <sz val="10"/>
      <color rgb="FF4D4D4D"/>
      <name val="Calibri"/>
      <family val="2"/>
      <scheme val="minor"/>
    </font>
    <font>
      <sz val="10"/>
      <color rgb="FF4D4D4D"/>
      <name val="Calibri"/>
      <family val="2"/>
      <scheme val="minor"/>
    </font>
    <font>
      <b/>
      <sz val="9"/>
      <color theme="0" tint="-0.499984740745262"/>
      <name val="Arial"/>
      <family val="2"/>
    </font>
    <font>
      <b/>
      <sz val="9"/>
      <color theme="0"/>
      <name val="Arial"/>
      <family val="2"/>
    </font>
    <font>
      <sz val="8"/>
      <color theme="0" tint="-0.249977111117893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006B66"/>
      <name val="Calibri"/>
      <family val="2"/>
      <scheme val="minor"/>
    </font>
    <font>
      <sz val="9"/>
      <color theme="2" tint="-0.749992370372631"/>
      <name val="Arial"/>
      <family val="2"/>
    </font>
    <font>
      <sz val="9"/>
      <color rgb="FFC59C00"/>
      <name val="Arial"/>
      <family val="2"/>
    </font>
    <font>
      <sz val="9"/>
      <color theme="2" tint="-0.249977111117893"/>
      <name val="Arial"/>
      <family val="2"/>
    </font>
    <font>
      <b/>
      <sz val="9"/>
      <color rgb="FFC59C00"/>
      <name val="Calibri"/>
      <family val="2"/>
      <scheme val="minor"/>
    </font>
    <font>
      <b/>
      <sz val="9"/>
      <color theme="2" tint="-0.74999237037263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AE2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0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indexed="64"/>
      </right>
      <top style="medium">
        <color rgb="FFC59C00"/>
      </top>
      <bottom style="medium">
        <color rgb="FFC59C00"/>
      </bottom>
      <diagonal/>
    </border>
    <border>
      <left/>
      <right/>
      <top style="medium">
        <color rgb="FFC59C00"/>
      </top>
      <bottom style="medium">
        <color rgb="FFC59C00"/>
      </bottom>
      <diagonal/>
    </border>
    <border>
      <left style="medium">
        <color rgb="FFC59C00"/>
      </left>
      <right/>
      <top style="medium">
        <color rgb="FFC59C00"/>
      </top>
      <bottom style="medium">
        <color rgb="FFC59C00"/>
      </bottom>
      <diagonal/>
    </border>
    <border>
      <left/>
      <right style="medium">
        <color rgb="FFC59C00"/>
      </right>
      <top style="medium">
        <color rgb="FFC59C00"/>
      </top>
      <bottom style="medium">
        <color rgb="FFC59C00"/>
      </bottom>
      <diagonal/>
    </border>
    <border>
      <left style="medium">
        <color rgb="FFC59C00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C59C00"/>
      </left>
      <right style="thin">
        <color theme="0" tint="-0.14996795556505021"/>
      </right>
      <top style="medium">
        <color rgb="FFC59C00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rgb="FFC59C00"/>
      </right>
      <top style="medium">
        <color rgb="FFC59C00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rgb="FFC59C00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C59C00"/>
      </left>
      <right style="thin">
        <color theme="0" tint="-0.14996795556505021"/>
      </right>
      <top style="thin">
        <color theme="0" tint="-0.14996795556505021"/>
      </top>
      <bottom style="medium">
        <color rgb="FFC59C00"/>
      </bottom>
      <diagonal/>
    </border>
    <border>
      <left style="thin">
        <color theme="0" tint="-0.14996795556505021"/>
      </left>
      <right style="medium">
        <color rgb="FFC59C00"/>
      </right>
      <top style="thin">
        <color theme="0" tint="-0.14996795556505021"/>
      </top>
      <bottom style="medium">
        <color rgb="FFC59C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C59C00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medium">
        <color rgb="FFC59C00"/>
      </right>
      <top style="thin">
        <color theme="0" tint="-0.14996795556505021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14" fontId="6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0" fontId="2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/>
    <xf numFmtId="0" fontId="12" fillId="0" borderId="5" xfId="0" applyFont="1" applyBorder="1" applyAlignment="1">
      <alignment horizontal="right" vertical="center"/>
    </xf>
    <xf numFmtId="0" fontId="0" fillId="0" borderId="0" xfId="0" applyAlignment="1">
      <alignment vertical="center"/>
    </xf>
    <xf numFmtId="49" fontId="14" fillId="4" borderId="8" xfId="0" applyNumberFormat="1" applyFont="1" applyFill="1" applyBorder="1" applyAlignment="1">
      <alignment horizontal="right" vertical="center"/>
    </xf>
    <xf numFmtId="14" fontId="15" fillId="0" borderId="11" xfId="0" applyNumberFormat="1" applyFont="1" applyFill="1" applyBorder="1"/>
    <xf numFmtId="14" fontId="11" fillId="0" borderId="11" xfId="0" applyNumberFormat="1" applyFont="1" applyFill="1" applyBorder="1" applyAlignment="1">
      <alignment horizontal="left" vertical="center"/>
    </xf>
    <xf numFmtId="49" fontId="14" fillId="4" borderId="12" xfId="0" applyNumberFormat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vertical="center"/>
    </xf>
    <xf numFmtId="42" fontId="3" fillId="0" borderId="0" xfId="2" applyFont="1" applyAlignment="1">
      <alignment horizontal="center"/>
    </xf>
    <xf numFmtId="42" fontId="3" fillId="0" borderId="0" xfId="2" applyFont="1" applyAlignment="1">
      <alignment horizontal="center" vertical="center"/>
    </xf>
    <xf numFmtId="42" fontId="0" fillId="0" borderId="0" xfId="2" applyFont="1" applyAlignment="1">
      <alignment horizontal="center"/>
    </xf>
    <xf numFmtId="42" fontId="6" fillId="0" borderId="0" xfId="2" applyFont="1" applyAlignment="1">
      <alignment horizontal="center"/>
    </xf>
    <xf numFmtId="42" fontId="0" fillId="0" borderId="0" xfId="2" applyFo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17" fillId="4" borderId="9" xfId="0" applyNumberFormat="1" applyFont="1" applyFill="1" applyBorder="1" applyAlignment="1">
      <alignment horizontal="right" vertical="center"/>
    </xf>
    <xf numFmtId="15" fontId="18" fillId="0" borderId="10" xfId="0" applyNumberFormat="1" applyFont="1" applyFill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14" fontId="16" fillId="0" borderId="14" xfId="0" applyNumberFormat="1" applyFont="1" applyBorder="1" applyAlignment="1">
      <alignment horizontal="left" vertical="center"/>
    </xf>
    <xf numFmtId="0" fontId="19" fillId="0" borderId="14" xfId="0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49" fontId="14" fillId="4" borderId="15" xfId="0" applyNumberFormat="1" applyFont="1" applyFill="1" applyBorder="1" applyAlignment="1">
      <alignment horizontal="right" vertical="center"/>
    </xf>
    <xf numFmtId="14" fontId="11" fillId="0" borderId="16" xfId="0" applyNumberFormat="1" applyFont="1" applyFill="1" applyBorder="1" applyAlignment="1">
      <alignment horizontal="left" vertical="center"/>
    </xf>
    <xf numFmtId="0" fontId="22" fillId="5" borderId="17" xfId="0" applyFont="1" applyFill="1" applyBorder="1" applyAlignment="1">
      <alignment horizontal="left" vertical="center" shrinkToFit="1"/>
    </xf>
    <xf numFmtId="0" fontId="22" fillId="5" borderId="17" xfId="0" applyFont="1" applyFill="1" applyBorder="1" applyAlignment="1">
      <alignment horizontal="right" vertical="center" shrinkToFit="1"/>
    </xf>
    <xf numFmtId="0" fontId="23" fillId="2" borderId="1" xfId="0" applyFont="1" applyFill="1" applyBorder="1" applyAlignment="1">
      <alignment horizontal="left" vertical="top" wrapText="1"/>
    </xf>
    <xf numFmtId="42" fontId="23" fillId="2" borderId="1" xfId="2" applyFont="1" applyFill="1" applyBorder="1" applyAlignment="1">
      <alignment horizontal="left" vertical="top" wrapText="1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left" vertical="center" shrinkToFit="1"/>
    </xf>
    <xf numFmtId="3" fontId="20" fillId="6" borderId="17" xfId="0" applyNumberFormat="1" applyFont="1" applyFill="1" applyBorder="1" applyAlignment="1">
      <alignment horizontal="right" vertical="center" shrinkToFit="1"/>
    </xf>
    <xf numFmtId="0" fontId="24" fillId="5" borderId="17" xfId="0" applyFont="1" applyFill="1" applyBorder="1" applyAlignment="1">
      <alignment horizontal="left" vertical="center" indent="1" shrinkToFit="1"/>
    </xf>
    <xf numFmtId="0" fontId="24" fillId="5" borderId="17" xfId="0" applyFont="1" applyFill="1" applyBorder="1" applyAlignment="1">
      <alignment horizontal="right" vertical="center" shrinkToFit="1"/>
    </xf>
    <xf numFmtId="3" fontId="24" fillId="5" borderId="17" xfId="0" applyNumberFormat="1" applyFont="1" applyFill="1" applyBorder="1" applyAlignment="1">
      <alignment horizontal="right" vertical="center" shrinkToFit="1"/>
    </xf>
    <xf numFmtId="0" fontId="25" fillId="5" borderId="17" xfId="0" applyFont="1" applyFill="1" applyBorder="1" applyAlignment="1">
      <alignment horizontal="left" vertical="center" shrinkToFit="1"/>
    </xf>
    <xf numFmtId="3" fontId="25" fillId="5" borderId="17" xfId="0" applyNumberFormat="1" applyFont="1" applyFill="1" applyBorder="1" applyAlignment="1">
      <alignment horizontal="right" vertical="center" shrinkToFit="1"/>
    </xf>
    <xf numFmtId="0" fontId="20" fillId="7" borderId="17" xfId="0" applyFont="1" applyFill="1" applyBorder="1" applyAlignment="1">
      <alignment horizontal="left" vertical="center" shrinkToFit="1"/>
    </xf>
    <xf numFmtId="3" fontId="20" fillId="7" borderId="17" xfId="0" applyNumberFormat="1" applyFont="1" applyFill="1" applyBorder="1" applyAlignment="1">
      <alignment horizontal="right" vertical="center" shrinkToFit="1"/>
    </xf>
    <xf numFmtId="0" fontId="16" fillId="5" borderId="17" xfId="0" applyFont="1" applyFill="1" applyBorder="1" applyAlignment="1">
      <alignment horizontal="left" vertical="center" indent="2" shrinkToFit="1"/>
    </xf>
    <xf numFmtId="0" fontId="16" fillId="5" borderId="17" xfId="0" applyFont="1" applyFill="1" applyBorder="1" applyAlignment="1">
      <alignment horizontal="right" vertical="center" shrinkToFit="1"/>
    </xf>
    <xf numFmtId="3" fontId="16" fillId="5" borderId="17" xfId="0" applyNumberFormat="1" applyFont="1" applyFill="1" applyBorder="1" applyAlignment="1">
      <alignment horizontal="right" vertical="center" shrinkToFit="1"/>
    </xf>
    <xf numFmtId="0" fontId="26" fillId="5" borderId="17" xfId="0" applyFont="1" applyFill="1" applyBorder="1" applyAlignment="1">
      <alignment horizontal="left" vertical="center" indent="3" shrinkToFit="1"/>
    </xf>
    <xf numFmtId="3" fontId="26" fillId="5" borderId="17" xfId="0" applyNumberFormat="1" applyFont="1" applyFill="1" applyBorder="1" applyAlignment="1">
      <alignment horizontal="right" vertical="center" shrinkToFit="1"/>
    </xf>
    <xf numFmtId="42" fontId="27" fillId="2" borderId="1" xfId="2" applyFont="1" applyFill="1" applyBorder="1" applyAlignment="1">
      <alignment horizontal="left" vertical="top" wrapText="1"/>
    </xf>
    <xf numFmtId="42" fontId="28" fillId="2" borderId="1" xfId="2" applyFont="1" applyFill="1" applyBorder="1" applyAlignment="1">
      <alignment horizontal="left" vertical="top" wrapText="1"/>
    </xf>
    <xf numFmtId="42" fontId="13" fillId="8" borderId="18" xfId="2" applyFont="1" applyFill="1" applyBorder="1" applyAlignment="1">
      <alignment horizontal="left" vertical="center"/>
    </xf>
  </cellXfs>
  <cellStyles count="3">
    <cellStyle name="Moneda" xfId="1" builtinId="4"/>
    <cellStyle name="Moneda [0]" xfId="2" builtinId="7"/>
    <cellStyle name="Normal" xfId="0" builtinId="0"/>
  </cellStyles>
  <dxfs count="13">
    <dxf>
      <numFmt numFmtId="166" formatCode="[$$-409]#,##0"/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numFmt numFmtId="166" formatCode="[$$-409]#,##0"/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numFmt numFmtId="166" formatCode="[$$-409]#,##0"/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numFmt numFmtId="166" formatCode="[$$-409]#,##0"/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numFmt numFmtId="166" formatCode="[$$-409]#,##0"/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0000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C59C00"/>
      <color rgb="FF008080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7105b563a9e1401c9aa64cc57db0a617">
      <tp t="e">
        <v>#N/A</v>
        <stp/>
        <stp>c5f9062c-10fd-4b03-89ce-c6b7a6a31796</stp>
        <stp>1</stp>
        <tr r="DC13" s="1"/>
      </tp>
    </main>
    <main first="rtdsrv.7105b563a9e1401c9aa64cc57db0a617">
      <tp t="e">
        <v>#N/A</v>
        <stp/>
        <stp>7429e807-7aea-47a3-9b06-61c1fef2d8a2</stp>
        <stp>1</stp>
        <tr r="CI13" s="1"/>
      </tp>
    </main>
    <main first="rtdsrv.7105b563a9e1401c9aa64cc57db0a617">
      <tp t="e">
        <v>#N/A</v>
        <stp/>
        <stp>8922afd7-b07b-4fcf-849f-27ca10a8137a</stp>
        <stp>1</stp>
        <tr r="DD13" s="1"/>
      </tp>
    </main>
    <main first="rtdsrv.7105b563a9e1401c9aa64cc57db0a617">
      <tp t="e">
        <v>#N/A</v>
        <stp/>
        <stp>b1a95342-f848-47a6-86b3-062a44f1ebc4</stp>
        <stp>1</stp>
        <tr r="BB13" s="1"/>
      </tp>
    </main>
    <main first="rtdsrv.7105b563a9e1401c9aa64cc57db0a617">
      <tp t="e">
        <v>#N/A</v>
        <stp/>
        <stp>30fb9446-2fa8-43d3-ad51-5890e4544187</stp>
        <stp>1</stp>
        <tr r="AQ13" s="1"/>
      </tp>
    </main>
    <main first="rtdsrv.7105b563a9e1401c9aa64cc57db0a617">
      <tp t="e">
        <v>#N/A</v>
        <stp/>
        <stp>e7a949e6-4905-42f9-b39e-2c21cc423a48</stp>
        <stp>1</stp>
        <tr r="N13" s="1"/>
      </tp>
    </main>
    <main first="rtdsrv.7105b563a9e1401c9aa64cc57db0a617">
      <tp t="e">
        <v>#N/A</v>
        <stp/>
        <stp>7406176b-29b4-4939-9610-6f1f9b0229c7</stp>
        <stp>1</stp>
        <tr r="AT13" s="1"/>
      </tp>
    </main>
    <main first="rtdsrv.7105b563a9e1401c9aa64cc57db0a617">
      <tp t="e">
        <v>#N/A</v>
        <stp/>
        <stp>bcc372e5-7aa3-4c96-b743-5a23d472b2b2</stp>
        <stp>1</stp>
        <tr r="CS13" s="1"/>
      </tp>
    </main>
    <main first="rtdsrv.7105b563a9e1401c9aa64cc57db0a617">
      <tp t="e">
        <v>#N/A</v>
        <stp/>
        <stp>f9083d1b-b214-4078-9ae6-a3c3fc124935</stp>
        <stp>1</stp>
        <tr r="DJ13" s="1"/>
      </tp>
    </main>
    <main first="rtdsrv.7105b563a9e1401c9aa64cc57db0a617">
      <tp t="e">
        <v>#N/A</v>
        <stp/>
        <stp>69b183d8-325b-47a3-9af8-138bd66711d0</stp>
        <stp>1</stp>
        <tr r="DH13" s="1"/>
      </tp>
      <tp t="e">
        <v>#N/A</v>
        <stp/>
        <stp>5635da15-a04f-4065-8b6f-8f1142f9d29c</stp>
        <stp>1</stp>
        <tr r="R13" s="1"/>
      </tp>
    </main>
    <main first="rtdsrv.7105b563a9e1401c9aa64cc57db0a617">
      <tp t="e">
        <v>#N/A</v>
        <stp/>
        <stp>c5752057-700e-41be-987f-fbff6be38198</stp>
        <stp>1</stp>
        <tr r="X13" s="1"/>
      </tp>
    </main>
    <main first="rtdsrv.7105b563a9e1401c9aa64cc57db0a617">
      <tp t="e">
        <v>#N/A</v>
        <stp/>
        <stp>a925122d-da6e-4d5d-9a34-8b9d21d167f8</stp>
        <stp>1</stp>
        <tr r="B2" s="2"/>
      </tp>
    </main>
    <main first="rtdsrv.7105b563a9e1401c9aa64cc57db0a617">
      <tp t="e">
        <v>#N/A</v>
        <stp/>
        <stp>2e6f2eb9-896f-4847-997a-fad8b3414756</stp>
        <stp>1</stp>
        <tr r="AC13" s="1"/>
      </tp>
    </main>
    <main first="rtdsrv.7105b563a9e1401c9aa64cc57db0a617">
      <tp t="e">
        <v>#N/A</v>
        <stp/>
        <stp>0db5e8ed-2fe4-4262-8ef5-f7b8f2fdd0d5</stp>
        <stp>1</stp>
        <tr r="J13" s="1"/>
      </tp>
    </main>
    <main first="rtdsrv.7105b563a9e1401c9aa64cc57db0a617">
      <tp t="e">
        <v>#N/A</v>
        <stp/>
        <stp>88865668-a514-40cb-b569-2b33a1281fb6</stp>
        <stp>1</stp>
        <tr r="AN13" s="1"/>
      </tp>
    </main>
    <main first="rtdsrv.7105b563a9e1401c9aa64cc57db0a617">
      <tp t="e">
        <v>#N/A</v>
        <stp/>
        <stp>c22024b8-18b7-40e0-9a55-f87e6ffc88d5</stp>
        <stp>1</stp>
        <tr r="AW13" s="1"/>
      </tp>
    </main>
    <main first="rtdsrv.7105b563a9e1401c9aa64cc57db0a617">
      <tp t="e">
        <v>#N/A</v>
        <stp/>
        <stp>7f09383b-6d33-425d-b361-6b05a68dcdd9</stp>
        <stp>1</stp>
        <tr r="CJ13" s="1"/>
      </tp>
    </main>
    <main first="rtdsrv.7105b563a9e1401c9aa64cc57db0a617">
      <tp t="e">
        <v>#N/A</v>
        <stp/>
        <stp>cb3606dd-3617-4165-aec9-4cafe335c3a0</stp>
        <stp>1</stp>
        <tr r="AZ13" s="1"/>
      </tp>
    </main>
    <main first="rtdsrv.7105b563a9e1401c9aa64cc57db0a617">
      <tp t="e">
        <v>#N/A</v>
        <stp/>
        <stp>3fd8cf26-091f-481a-972b-10a3d40e6638</stp>
        <stp>1</stp>
        <tr r="T13" s="1"/>
      </tp>
    </main>
    <main first="rtdsrv.7105b563a9e1401c9aa64cc57db0a617">
      <tp t="e">
        <v>#N/A</v>
        <stp/>
        <stp>07b095b9-2429-405a-bc8e-d8cb7339a87c</stp>
        <stp>1</stp>
        <tr r="Y13" s="1"/>
      </tp>
    </main>
    <main first="rtdsrv.7105b563a9e1401c9aa64cc57db0a617">
      <tp t="e">
        <v>#N/A</v>
        <stp/>
        <stp>5504df7e-37b9-471b-97d2-43ebca5459e9</stp>
        <stp>1</stp>
        <tr r="CA13" s="1"/>
      </tp>
    </main>
    <main first="rtdsrv.7105b563a9e1401c9aa64cc57db0a617">
      <tp t="e">
        <v>#N/A</v>
        <stp/>
        <stp>5820f3a3-28e1-4390-b19f-bb8ec556a8a6</stp>
        <stp>1</stp>
        <tr r="Z13" s="1"/>
      </tp>
    </main>
    <main first="rtdsrv.7105b563a9e1401c9aa64cc57db0a617">
      <tp t="e">
        <v>#N/A</v>
        <stp/>
        <stp>2ac103b3-af16-4e72-a878-9bb7bca4f15f</stp>
        <stp>1</stp>
        <tr r="AA13" s="1"/>
      </tp>
    </main>
    <main first="rtdsrv.7105b563a9e1401c9aa64cc57db0a617">
      <tp t="e">
        <v>#N/A</v>
        <stp/>
        <stp>2eed23bd-3e25-4efb-85ef-5a91df1511c9</stp>
        <stp>1</stp>
        <tr r="AF13" s="1"/>
      </tp>
    </main>
    <main first="rtdsrv.7105b563a9e1401c9aa64cc57db0a617">
      <tp t="e">
        <v>#N/A</v>
        <stp/>
        <stp>5cca2ce2-2c2d-411c-af21-78857bd56fbc</stp>
        <stp>1</stp>
        <tr r="BH13" s="1"/>
      </tp>
      <tp t="e">
        <v>#N/A</v>
        <stp/>
        <stp>f25a7373-9d1d-42cf-8833-4558237f541e</stp>
        <stp>1</stp>
        <tr r="B13" s="1"/>
      </tp>
    </main>
    <main first="rtdsrv.7105b563a9e1401c9aa64cc57db0a617">
      <tp t="e">
        <v>#N/A</v>
        <stp/>
        <stp>6057b4a4-8adc-4780-a1e6-558f7ad3f0e6</stp>
        <stp>1</stp>
        <tr r="K13" s="1"/>
      </tp>
    </main>
    <main first="rtdsrv.7105b563a9e1401c9aa64cc57db0a617">
      <tp t="e">
        <v>#N/A</v>
        <stp/>
        <stp>25e3e3a1-f1b8-4f8a-a869-92a6773673c5</stp>
        <stp>1</stp>
        <tr r="CY13" s="1"/>
      </tp>
    </main>
    <main first="rtdsrv.7105b563a9e1401c9aa64cc57db0a617">
      <tp t="e">
        <v>#N/A</v>
        <stp/>
        <stp>2e348e35-ddfd-4679-aefc-1dbef63cb35e</stp>
        <stp>1</stp>
        <tr r="CU13" s="1"/>
      </tp>
    </main>
    <main first="rtdsrv.7105b563a9e1401c9aa64cc57db0a617">
      <tp t="e">
        <v>#N/A</v>
        <stp/>
        <stp>19c2a917-9de2-4f84-ae97-92be7cda0180</stp>
        <stp>1</stp>
        <tr r="Q13" s="1"/>
      </tp>
    </main>
    <main first="rtdsrv.7105b563a9e1401c9aa64cc57db0a617">
      <tp t="e">
        <v>#N/A</v>
        <stp/>
        <stp>3b23d758-b550-4b17-8e5e-69cb62aaf2b4</stp>
        <stp>1</stp>
        <tr r="D13" s="1"/>
      </tp>
    </main>
    <main first="rtdsrv.7105b563a9e1401c9aa64cc57db0a617">
      <tp t="e">
        <v>#N/A</v>
        <stp/>
        <stp>4b6e7eab-4247-4f7f-a4d4-9361d80f88a0</stp>
        <stp>1</stp>
        <tr r="G13" s="1"/>
      </tp>
    </main>
    <main first="rtdsrv.7105b563a9e1401c9aa64cc57db0a617">
      <tp t="e">
        <v>#N/A</v>
        <stp/>
        <stp>dccc399e-ba26-4c4e-b564-7ae528457a7f</stp>
        <stp>1</stp>
        <tr r="BL13" s="1"/>
      </tp>
    </main>
    <main first="rtdsrv.7105b563a9e1401c9aa64cc57db0a617">
      <tp t="e">
        <v>#N/A</v>
        <stp/>
        <stp>5e72ad75-2532-432a-a39c-f6c8bcaf8dfd</stp>
        <stp>1</stp>
        <tr r="BQ13" s="1"/>
      </tp>
    </main>
    <main first="rtdsrv.7105b563a9e1401c9aa64cc57db0a617">
      <tp t="e">
        <v>#N/A</v>
        <stp/>
        <stp>ae19e0c3-f97f-438c-afaa-8b7ed0b239bd</stp>
        <stp>1</stp>
        <tr r="BE13" s="1"/>
      </tp>
      <tp t="e">
        <v>#N/A</v>
        <stp/>
        <stp>4fb21caf-ee11-4029-8c00-d28f526b9224</stp>
        <stp>1</stp>
        <tr r="BC13" s="1"/>
      </tp>
    </main>
    <main first="rtdsrv.7105b563a9e1401c9aa64cc57db0a617">
      <tp t="e">
        <v>#N/A</v>
        <stp/>
        <stp>ac831dbb-f2a1-49ce-a32d-4b5712ef26ed</stp>
        <stp>1</stp>
        <tr r="DM13" s="1"/>
      </tp>
    </main>
    <main first="rtdsrv.7105b563a9e1401c9aa64cc57db0a617">
      <tp t="e">
        <v>#N/A</v>
        <stp/>
        <stp>9721f60b-5f4a-4697-bcfb-577ac2092da6</stp>
        <stp>1</stp>
        <tr r="AO13" s="1"/>
      </tp>
    </main>
    <main first="rtdsrv.7105b563a9e1401c9aa64cc57db0a617">
      <tp t="e">
        <v>#N/A</v>
        <stp/>
        <stp>5470c188-26ac-48f4-9d09-9105ab859875</stp>
        <stp>1</stp>
        <tr r="AY13" s="1"/>
      </tp>
    </main>
    <main first="rtdsrv.7105b563a9e1401c9aa64cc57db0a617">
      <tp t="e">
        <v>#N/A</v>
        <stp/>
        <stp>bf55b3ea-306f-48ee-a510-bbc45bc2bb6c</stp>
        <stp>1</stp>
        <tr r="DL13" s="1"/>
      </tp>
    </main>
    <main first="rtdsrv.7105b563a9e1401c9aa64cc57db0a617">
      <tp t="e">
        <v>#N/A</v>
        <stp/>
        <stp>5df893c5-757f-4b40-a566-9394482ed0e6</stp>
        <stp>1</stp>
        <tr r="C2" s="2"/>
      </tp>
    </main>
    <main first="rtdsrv.7105b563a9e1401c9aa64cc57db0a617">
      <tp t="e">
        <v>#N/A</v>
        <stp/>
        <stp>977afd44-7180-43e5-b040-9d239a920d4b</stp>
        <stp>1</stp>
        <tr r="AB13" s="1"/>
      </tp>
    </main>
    <main first="rtdsrv.7105b563a9e1401c9aa64cc57db0a617">
      <tp t="e">
        <v>#N/A</v>
        <stp/>
        <stp>3227a298-1825-4a00-ac12-4a0d1d2bef7d</stp>
        <stp>1</stp>
        <tr r="DB13" s="1"/>
      </tp>
    </main>
    <main first="rtdsrv.7105b563a9e1401c9aa64cc57db0a617">
      <tp t="e">
        <v>#N/A</v>
        <stp/>
        <stp>36b5f9b7-a92a-4818-a032-6b03c35423f1</stp>
        <stp>1</stp>
        <tr r="CN13" s="1"/>
      </tp>
    </main>
    <main first="rtdsrv.7105b563a9e1401c9aa64cc57db0a617">
      <tp t="e">
        <v>#N/A</v>
        <stp/>
        <stp>bfeb3ab4-c7c2-4453-881b-5b97a42703ca</stp>
        <stp>1</stp>
        <tr r="BF13" s="1"/>
      </tp>
    </main>
    <main first="rtdsrv.7105b563a9e1401c9aa64cc57db0a617">
      <tp t="e">
        <v>#N/A</v>
        <stp/>
        <stp>d2f64e8f-3ed8-4528-98df-3404835c7fe7</stp>
        <stp>1</stp>
        <tr r="AD13" s="1"/>
      </tp>
    </main>
    <main first="rtdsrv.7105b563a9e1401c9aa64cc57db0a617">
      <tp t="e">
        <v>#N/A</v>
        <stp/>
        <stp>b19f84e2-9db2-47f6-9fd5-bd16c77ef0f2</stp>
        <stp>1</stp>
        <tr r="CR13" s="1"/>
      </tp>
    </main>
    <main first="rtdsrv.7105b563a9e1401c9aa64cc57db0a617">
      <tp t="e">
        <v>#N/A</v>
        <stp/>
        <stp>b96ccf86-f2d7-473a-9212-256fd69c580c</stp>
        <stp>1</stp>
        <tr r="CX13" s="1"/>
      </tp>
    </main>
    <main first="rtdsrv.7105b563a9e1401c9aa64cc57db0a617">
      <tp t="e">
        <v>#N/A</v>
        <stp/>
        <stp>69a5b7e2-9ae7-4d0a-91ee-7c3eec42f701</stp>
        <stp>1</stp>
        <tr r="D2" s="2"/>
      </tp>
      <tp t="e">
        <v>#N/A</v>
        <stp/>
        <stp>61141a7d-773c-4c04-a59f-dbd4b9581234</stp>
        <stp>1</stp>
        <tr r="AP13" s="1"/>
      </tp>
    </main>
    <main first="rtdsrv.7105b563a9e1401c9aa64cc57db0a617">
      <tp t="e">
        <v>#N/A</v>
        <stp/>
        <stp>8197f4bc-44a4-42fc-a85a-584409594861</stp>
        <stp>1</stp>
        <tr r="DA13" s="1"/>
      </tp>
      <tp t="e">
        <v>#N/A</v>
        <stp/>
        <stp>6bd2e957-e9c8-48ee-ac85-f56a72a08d34</stp>
        <stp>1</stp>
        <tr r="CM13" s="1"/>
      </tp>
    </main>
    <main first="rtdsrv.7105b563a9e1401c9aa64cc57db0a617">
      <tp t="e">
        <v>#N/A</v>
        <stp/>
        <stp>a2d2bfb6-f716-4e7b-8918-12e3179deece</stp>
        <stp>1</stp>
        <tr r="AM13" s="1"/>
      </tp>
    </main>
    <main first="rtdsrv.7105b563a9e1401c9aa64cc57db0a617">
      <tp t="e">
        <v>#N/A</v>
        <stp/>
        <stp>e7cbffc6-f7c4-40c6-8f56-820a02b3b577</stp>
        <stp>1</stp>
        <tr r="CW13" s="1"/>
      </tp>
    </main>
    <main first="rtdsrv.7105b563a9e1401c9aa64cc57db0a617">
      <tp t="e">
        <v>#N/A</v>
        <stp/>
        <stp>62fd9f52-5ad8-47bc-a00b-328947f29c85</stp>
        <stp>1</stp>
        <tr r="BK13" s="1"/>
      </tp>
    </main>
    <main first="rtdsrv.7105b563a9e1401c9aa64cc57db0a617">
      <tp t="e">
        <v>#N/A</v>
        <stp/>
        <stp>79e713a0-553e-475a-9e38-9ef0782e9394</stp>
        <stp>1</stp>
        <tr r="DK13" s="1"/>
      </tp>
    </main>
    <main first="rtdsrv.7105b563a9e1401c9aa64cc57db0a617">
      <tp t="e">
        <v>#N/A</v>
        <stp/>
        <stp>3115e97f-d339-4cee-991e-4f320bcd5b57</stp>
        <stp>1</stp>
        <tr r="AL13" s="1"/>
      </tp>
    </main>
    <main first="rtdsrv.7105b563a9e1401c9aa64cc57db0a617">
      <tp t="e">
        <v>#N/A</v>
        <stp/>
        <stp>b690903c-33e4-482f-950d-a5ed7669cf41</stp>
        <stp>1</stp>
        <tr r="AG13" s="1"/>
      </tp>
    </main>
    <main first="rtdsrv.7105b563a9e1401c9aa64cc57db0a617">
      <tp t="e">
        <v>#N/A</v>
        <stp/>
        <stp>8d636c9b-cdef-401f-9f57-9fb46e90f7db</stp>
        <stp>1</stp>
        <tr r="P13" s="1"/>
      </tp>
    </main>
    <main first="rtdsrv.7105b563a9e1401c9aa64cc57db0a617">
      <tp t="e">
        <v>#N/A</v>
        <stp/>
        <stp>a065de05-69a2-43fc-8c67-34e81aed8ea2</stp>
        <stp>1</stp>
        <tr r="F13" s="1"/>
      </tp>
    </main>
    <main first="rtdsrv.7105b563a9e1401c9aa64cc57db0a617">
      <tp t="e">
        <v>#N/A</v>
        <stp/>
        <stp>cacb927e-988f-458f-bfcf-2169a0913b5d</stp>
        <stp>1</stp>
        <tr r="CE13" s="1"/>
      </tp>
    </main>
    <main first="rtdsrv.7105b563a9e1401c9aa64cc57db0a617">
      <tp t="e">
        <v>#N/A</v>
        <stp/>
        <stp>933e5bd5-6ad0-4be9-b28a-efce4a7bfec7</stp>
        <stp>1</stp>
        <tr r="DN13" s="1"/>
      </tp>
    </main>
    <main first="rtdsrv.7105b563a9e1401c9aa64cc57db0a617">
      <tp t="e">
        <v>#N/A</v>
        <stp/>
        <stp>e966857a-12d2-4d22-b4fc-33a631de550b</stp>
        <stp>1</stp>
        <tr r="BZ13" s="1"/>
      </tp>
    </main>
    <main first="rtdsrv.7105b563a9e1401c9aa64cc57db0a617">
      <tp t="e">
        <v>#N/A</v>
        <stp/>
        <stp>4f4bf6e1-345f-4a96-aa14-2ada84016e12</stp>
        <stp>1</stp>
        <tr r="BA13" s="1"/>
      </tp>
    </main>
    <main first="rtdsrv.7105b563a9e1401c9aa64cc57db0a617">
      <tp t="e">
        <v>#N/A</v>
        <stp/>
        <stp>e22c4196-b316-4ccf-a397-d6e0957e37e6</stp>
        <stp>1</stp>
        <tr r="BW13" s="1"/>
      </tp>
      <tp t="e">
        <v>#N/A</v>
        <stp/>
        <stp>e8a773d5-cf78-421c-b8e1-5ba6924f7820</stp>
        <stp>1</stp>
        <tr r="E13" s="1"/>
      </tp>
    </main>
    <main first="rtdsrv.7105b563a9e1401c9aa64cc57db0a617">
      <tp t="e">
        <v>#N/A</v>
        <stp/>
        <stp>832446ef-c1f2-46a4-8c6c-c34c48a90eee</stp>
        <stp>1</stp>
        <tr r="BD13" s="1"/>
      </tp>
      <tp t="e">
        <v>#N/A</v>
        <stp/>
        <stp>9403a2ae-2c36-4cef-8125-2084f4385847</stp>
        <stp>1</stp>
        <tr r="O13" s="1"/>
      </tp>
    </main>
    <main first="rtdsrv.7105b563a9e1401c9aa64cc57db0a617">
      <tp t="e">
        <v>#N/A</v>
        <stp/>
        <stp>f8a60fe5-469d-479b-b7d4-41e861f328cb</stp>
        <stp>1</stp>
        <tr r="CL13" s="1"/>
      </tp>
    </main>
    <main first="rtdsrv.7105b563a9e1401c9aa64cc57db0a617">
      <tp t="e">
        <v>#N/A</v>
        <stp/>
        <stp>3baf3c84-bdb4-4354-b29d-65df536dcd6e</stp>
        <stp>1</stp>
        <tr r="AX13" s="1"/>
      </tp>
    </main>
    <main first="rtdsrv.7105b563a9e1401c9aa64cc57db0a617">
      <tp t="e">
        <v>#N/A</v>
        <stp/>
        <stp>5542e5ab-c3c4-4d89-ab76-ff9588fed30a</stp>
        <stp>1</stp>
        <tr r="AI13" s="1"/>
      </tp>
    </main>
    <main first="rtdsrv.7105b563a9e1401c9aa64cc57db0a617">
      <tp t="e">
        <v>#N/A</v>
        <stp/>
        <stp>5791079a-39ce-47d8-b82f-56df2f4abf0f</stp>
        <stp>1</stp>
        <tr r="DF13" s="1"/>
      </tp>
      <tp t="e">
        <v>#N/A</v>
        <stp/>
        <stp>54c3728b-1926-4f7a-bc97-55b051d496ed</stp>
        <stp>1</stp>
        <tr r="CV13" s="1"/>
      </tp>
    </main>
    <main first="rtdsrv.7105b563a9e1401c9aa64cc57db0a617">
      <tp t="e">
        <v>#N/A</v>
        <stp/>
        <stp>8deab926-2682-48b7-a153-09725ea6dae5</stp>
        <stp>1</stp>
        <tr r="BP13" s="1"/>
      </tp>
    </main>
    <main first="rtdsrv.7105b563a9e1401c9aa64cc57db0a617">
      <tp t="e">
        <v>#N/A</v>
        <stp/>
        <stp>e1136dd2-720d-4fcd-adb1-d7c20f8b3c2a</stp>
        <stp>1</stp>
        <tr r="AS13" s="1"/>
      </tp>
    </main>
    <main first="rtdsrv.7105b563a9e1401c9aa64cc57db0a617">
      <tp t="e">
        <v>#N/A</v>
        <stp/>
        <stp>74010998-f1a4-4850-858c-0d88e95e5f02</stp>
        <stp>1</stp>
        <tr r="U13" s="1"/>
      </tp>
    </main>
    <main first="rtdsrv.7105b563a9e1401c9aa64cc57db0a617">
      <tp t="e">
        <v>#N/A</v>
        <stp/>
        <stp>4f7001d1-a552-4049-bbe2-a08e9d0e154f</stp>
        <stp>1</stp>
        <tr r="CZ13" s="1"/>
      </tp>
    </main>
    <main first="rtdsrv.7105b563a9e1401c9aa64cc57db0a617">
      <tp t="e">
        <v>#N/A</v>
        <stp/>
        <stp>6ec95386-b8ce-497a-8533-386dc0782261</stp>
        <stp>1</stp>
        <tr r="AH13" s="1"/>
      </tp>
    </main>
    <main first="rtdsrv.7105b563a9e1401c9aa64cc57db0a617">
      <tp t="e">
        <v>#N/A</v>
        <stp/>
        <stp>c95fa65e-a33a-4423-90bb-7b380c371832</stp>
        <stp>1</stp>
        <tr r="CD13" s="1"/>
      </tp>
    </main>
    <main first="rtdsrv.7105b563a9e1401c9aa64cc57db0a617">
      <tp t="e">
        <v>#N/A</v>
        <stp/>
        <stp>d1fb354c-4816-4384-bda2-5f2194a4b06d</stp>
        <stp>1</stp>
        <tr r="DE13" s="1"/>
      </tp>
    </main>
    <main first="rtdsrv.7105b563a9e1401c9aa64cc57db0a617">
      <tp t="e">
        <v>#N/A</v>
        <stp/>
        <stp>4be95bc6-43b6-4e80-8ec1-7fecd0de9f57</stp>
        <stp>1</stp>
        <tr r="CF13" s="1"/>
      </tp>
    </main>
    <main first="rtdsrv.7105b563a9e1401c9aa64cc57db0a617">
      <tp t="e">
        <v>#N/A</v>
        <stp/>
        <stp>a691a8ea-e340-4f55-818c-aa0889f19972</stp>
        <stp>1</stp>
        <tr r="CO13" s="1"/>
      </tp>
    </main>
    <main first="rtdsrv.7105b563a9e1401c9aa64cc57db0a617">
      <tp t="e">
        <v>#N/A</v>
        <stp/>
        <stp>679650dc-6f1d-43e8-8ad7-c5fc8b672a79</stp>
        <stp>1</stp>
        <tr r="S13" s="1"/>
      </tp>
    </main>
    <main first="rtdsrv.7105b563a9e1401c9aa64cc57db0a617">
      <tp t="e">
        <v>#N/A</v>
        <stp/>
        <stp>5e7664f2-a5d8-469d-9118-765a8bd9e8f5</stp>
        <stp>1</stp>
        <tr r="AE13" s="1"/>
      </tp>
    </main>
    <main first="rtdsrv.7105b563a9e1401c9aa64cc57db0a617">
      <tp t="e">
        <v>#N/A</v>
        <stp/>
        <stp>4513968d-1d7b-4264-9933-a2b3d06cfad8</stp>
        <stp>1</stp>
        <tr r="BX13" s="1"/>
      </tp>
    </main>
    <main first="rtdsrv.7105b563a9e1401c9aa64cc57db0a617">
      <tp t="e">
        <v>#N/A</v>
        <stp/>
        <stp>1469125a-4f17-4cc0-891b-519276c11712</stp>
        <stp>1</stp>
        <tr r="BR13" s="1"/>
      </tp>
    </main>
    <main first="rtdsrv.7105b563a9e1401c9aa64cc57db0a617">
      <tp t="e">
        <v>#N/A</v>
        <stp/>
        <stp>baad1137-4d0d-4b74-b395-f16a3897cfa9</stp>
        <stp>1</stp>
        <tr r="DG13" s="1"/>
      </tp>
    </main>
    <main first="rtdsrv.7105b563a9e1401c9aa64cc57db0a617">
      <tp t="e">
        <v>#N/A</v>
        <stp/>
        <stp>0f8625d5-5418-4df5-8a38-5deb4f460427</stp>
        <stp>1</stp>
        <tr r="BO13" s="1"/>
      </tp>
    </main>
    <main first="rtdsrv.7105b563a9e1401c9aa64cc57db0a617">
      <tp t="e">
        <v>#N/A</v>
        <stp/>
        <stp>242512b5-b51f-4242-9cfa-fb20d4eaf33f</stp>
        <stp>1</stp>
        <tr r="BG13" s="1"/>
      </tp>
    </main>
    <main first="rtdsrv.7105b563a9e1401c9aa64cc57db0a617">
      <tp t="e">
        <v>#N/A</v>
        <stp/>
        <stp>a31733b6-c330-4fc3-8a08-dd10fe83268b</stp>
        <stp>1</stp>
        <tr r="W13" s="1"/>
      </tp>
      <tp t="e">
        <v>#N/A</v>
        <stp/>
        <stp>b5045a52-0180-4f37-997d-8a2ed0a0af99</stp>
        <stp>1</stp>
        <tr r="AR13" s="1"/>
      </tp>
    </main>
    <main first="rtdsrv.7105b563a9e1401c9aa64cc57db0a617">
      <tp t="e">
        <v>#N/A</v>
        <stp/>
        <stp>d1773b1c-f17e-444c-82fa-6c7e48f3d464</stp>
        <stp>1</stp>
        <tr r="CC13" s="1"/>
      </tp>
    </main>
    <main first="rtdsrv.7105b563a9e1401c9aa64cc57db0a617">
      <tp t="e">
        <v>#N/A</v>
        <stp/>
        <stp>a914560d-2d8a-44a8-99a5-94b58d98583f</stp>
        <stp>1</stp>
        <tr r="I13" s="1"/>
      </tp>
    </main>
    <main first="rtdsrv.7105b563a9e1401c9aa64cc57db0a617">
      <tp t="e">
        <v>#N/A</v>
        <stp/>
        <stp>d9be5111-30b1-44d9-84f2-b44d784c4403</stp>
        <stp>1</stp>
        <tr r="AK13" s="1"/>
      </tp>
    </main>
    <main first="rtdsrv.7105b563a9e1401c9aa64cc57db0a617">
      <tp t="e">
        <v>#N/A</v>
        <stp/>
        <stp>78504fac-cce8-4410-a6df-ae8e6828ac21</stp>
        <stp>1</stp>
        <tr r="H13" s="1"/>
      </tp>
    </main>
    <main first="rtdsrv.7105b563a9e1401c9aa64cc57db0a617">
      <tp t="e">
        <v>#N/A</v>
        <stp/>
        <stp>9f4493bf-f8d6-46db-843e-a689d7e6d598</stp>
        <stp>1</stp>
        <tr r="DI13" s="1"/>
      </tp>
    </main>
    <main first="rtdsrv.7105b563a9e1401c9aa64cc57db0a617">
      <tp t="e">
        <v>#N/A</v>
        <stp/>
        <stp>fbca0217-9ca1-4c6d-92f9-b1c6babd8d30</stp>
        <stp>1</stp>
        <tr r="A2" s="2"/>
      </tp>
    </main>
    <main first="rtdsrv.7105b563a9e1401c9aa64cc57db0a617">
      <tp t="e">
        <v>#N/A</v>
        <stp/>
        <stp>7cf5c2d2-5055-417e-8836-33ba947c63d6</stp>
        <stp>1</stp>
        <tr r="BV13" s="1"/>
      </tp>
    </main>
    <main first="rtdsrv.7105b563a9e1401c9aa64cc57db0a617">
      <tp t="e">
        <v>#N/A</v>
        <stp/>
        <stp>5d1a3ea1-4953-4109-bf4c-c0e921479500</stp>
        <stp>1</stp>
        <tr r="BI13" s="1"/>
      </tp>
    </main>
    <main first="rtdsrv.7105b563a9e1401c9aa64cc57db0a617">
      <tp t="e">
        <v>#N/A</v>
        <stp/>
        <stp>682da667-87d5-4e1c-8231-326d5b575ff1</stp>
        <stp>1</stp>
        <tr r="M13" s="1"/>
      </tp>
    </main>
    <main first="rtdsrv.7105b563a9e1401c9aa64cc57db0a617">
      <tp t="e">
        <v>#N/A</v>
        <stp/>
        <stp>4d63d00d-8dde-4562-8d4a-85cee4b114cc</stp>
        <stp>1</stp>
        <tr r="CT13" s="1"/>
      </tp>
    </main>
    <main first="rtdsrv.7105b563a9e1401c9aa64cc57db0a617">
      <tp t="e">
        <v>#N/A</v>
        <stp/>
        <stp>027260a0-a4f9-4da1-b6ac-f408142b8e81</stp>
        <stp>1</stp>
        <tr r="BN13" s="1"/>
      </tp>
    </main>
    <main first="rtdsrv.7105b563a9e1401c9aa64cc57db0a617">
      <tp t="e">
        <v>#N/A</v>
        <stp/>
        <stp>59bf457e-34bb-4de5-87eb-68f209e366c5</stp>
        <stp>1</stp>
        <tr r="BJ13" s="1"/>
      </tp>
    </main>
    <main first="rtdsrv.7105b563a9e1401c9aa64cc57db0a617">
      <tp t="e">
        <v>#N/A</v>
        <stp/>
        <stp>f60ae743-d132-4921-8d8a-bd91df09923a</stp>
        <stp>1</stp>
        <tr r="CP13" s="1"/>
      </tp>
    </main>
    <main first="rtdsrv.7105b563a9e1401c9aa64cc57db0a617">
      <tp t="e">
        <v>#N/A</v>
        <stp/>
        <stp>65be481b-6f66-47cb-b35d-bd0b7938f2f7</stp>
        <stp>1</stp>
        <tr r="CB13" s="1"/>
      </tp>
    </main>
    <main first="rtdsrv.7105b563a9e1401c9aa64cc57db0a617">
      <tp t="e">
        <v>#N/A</v>
        <stp/>
        <stp>ef22e303-2fb0-4cbd-b858-9101a808d60b</stp>
        <stp>1</stp>
        <tr r="L13" s="1"/>
      </tp>
    </main>
    <main first="rtdsrv.7105b563a9e1401c9aa64cc57db0a617">
      <tp t="e">
        <v>#N/A</v>
        <stp/>
        <stp>a9bccdf2-8b3e-4a26-a054-30d915146c2f</stp>
        <stp>1</stp>
        <tr r="BU13" s="1"/>
      </tp>
    </main>
    <main first="rtdsrv.7105b563a9e1401c9aa64cc57db0a617">
      <tp t="e">
        <v>#N/A</v>
        <stp/>
        <stp>a61bfb35-0d7b-4a6b-94be-a57da2474ffb</stp>
        <stp>1</stp>
        <tr r="AU13" s="1"/>
      </tp>
    </main>
    <main first="rtdsrv.7105b563a9e1401c9aa64cc57db0a617">
      <tp t="e">
        <v>#N/A</v>
        <stp/>
        <stp>236a6742-e5fe-435b-b5d9-b7e871ae09f3</stp>
        <stp>1</stp>
        <tr r="AV13" s="1"/>
      </tp>
    </main>
    <main first="rtdsrv.7105b563a9e1401c9aa64cc57db0a617">
      <tp t="e">
        <v>#N/A</v>
        <stp/>
        <stp>dc2283bd-9db8-4ced-9b35-07dcf9146583</stp>
        <stp>1</stp>
        <tr r="CG13" s="1"/>
      </tp>
    </main>
    <main first="rtdsrv.7105b563a9e1401c9aa64cc57db0a617">
      <tp t="e">
        <v>#N/A</v>
        <stp/>
        <stp>e23aac03-5268-48cb-aa3c-2b10efed5ffc</stp>
        <stp>1</stp>
        <tr r="CH13" s="1"/>
      </tp>
    </main>
    <main first="rtdsrv.7105b563a9e1401c9aa64cc57db0a617">
      <tp t="e">
        <v>#N/A</v>
        <stp/>
        <stp>0f2cae36-9bed-44e6-9bac-d41b15de0e80</stp>
        <stp>1</stp>
        <tr r="BY13" s="1"/>
      </tp>
    </main>
    <main first="rtdsrv.7105b563a9e1401c9aa64cc57db0a617">
      <tp t="e">
        <v>#N/A</v>
        <stp/>
        <stp>f13fb5d2-7c19-46db-930b-b7f4f524afca</stp>
        <stp>1</stp>
        <tr r="V13" s="1"/>
      </tp>
    </main>
    <main first="rtdsrv.7105b563a9e1401c9aa64cc57db0a617">
      <tp t="e">
        <v>#N/A</v>
        <stp/>
        <stp>d9d829d5-eb98-4d77-bf0f-75c16dc05928</stp>
        <stp>1</stp>
        <tr r="BT13" s="1"/>
      </tp>
    </main>
    <main first="rtdsrv.7105b563a9e1401c9aa64cc57db0a617">
      <tp t="e">
        <v>#N/A</v>
        <stp/>
        <stp>6a9e799b-5097-4f7e-b853-d93eb58a9f35</stp>
        <stp>1</stp>
        <tr r="C13" s="1"/>
      </tp>
    </main>
    <main first="rtdsrv.7105b563a9e1401c9aa64cc57db0a617">
      <tp t="e">
        <v>#N/A</v>
        <stp/>
        <stp>ac564e76-9634-4025-9de2-f5bc1f4ecaa7</stp>
        <stp>1</stp>
        <tr r="BS13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110912</xdr:colOff>
      <xdr:row>0</xdr:row>
      <xdr:rowOff>0</xdr:rowOff>
    </xdr:from>
    <xdr:to>
      <xdr:col>117</xdr:col>
      <xdr:colOff>643466</xdr:colOff>
      <xdr:row>1</xdr:row>
      <xdr:rowOff>198120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1079F6-6F0C-463E-B0F0-94C1E3480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1424396" y="-61313484"/>
          <a:ext cx="579120" cy="123206087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</xdr:col>
      <xdr:colOff>330200</xdr:colOff>
      <xdr:row>0</xdr:row>
      <xdr:rowOff>101601</xdr:rowOff>
    </xdr:from>
    <xdr:to>
      <xdr:col>3</xdr:col>
      <xdr:colOff>1004358</xdr:colOff>
      <xdr:row>1</xdr:row>
      <xdr:rowOff>158751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88F466-0424-4292-AE34-A3AEFE5FA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0" y="101601"/>
          <a:ext cx="1876425" cy="43815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101601</xdr:colOff>
      <xdr:row>10</xdr:row>
      <xdr:rowOff>25398</xdr:rowOff>
    </xdr:from>
    <xdr:to>
      <xdr:col>2</xdr:col>
      <xdr:colOff>347133</xdr:colOff>
      <xdr:row>10</xdr:row>
      <xdr:rowOff>231227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7AC4190-CB89-4316-8F1B-4E4ADBB0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1" y="2099731"/>
          <a:ext cx="245532" cy="205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7621</xdr:colOff>
      <xdr:row>0</xdr:row>
      <xdr:rowOff>167640</xdr:rowOff>
    </xdr:from>
    <xdr:to>
      <xdr:col>1</xdr:col>
      <xdr:colOff>601981</xdr:colOff>
      <xdr:row>1</xdr:row>
      <xdr:rowOff>11207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6C2EEA-E5AF-476B-9A81-31E2A65DC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167640"/>
          <a:ext cx="594360" cy="483647"/>
        </a:xfrm>
        <a:prstGeom prst="rect">
          <a:avLst/>
        </a:prstGeom>
      </xdr:spPr>
    </xdr:pic>
    <xdr:clientData/>
  </xdr:twoCellAnchor>
  <xdr:twoCellAnchor>
    <xdr:from>
      <xdr:col>1</xdr:col>
      <xdr:colOff>1645920</xdr:colOff>
      <xdr:row>0</xdr:row>
      <xdr:rowOff>182880</xdr:rowOff>
    </xdr:from>
    <xdr:to>
      <xdr:col>3</xdr:col>
      <xdr:colOff>15240</xdr:colOff>
      <xdr:row>1</xdr:row>
      <xdr:rowOff>160020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33366E9-87EF-4D67-99CB-F0B20C5B327F}"/>
            </a:ext>
          </a:extLst>
        </xdr:cNvPr>
        <xdr:cNvSpPr txBox="1"/>
      </xdr:nvSpPr>
      <xdr:spPr>
        <a:xfrm>
          <a:off x="1866900" y="182880"/>
          <a:ext cx="8793480" cy="617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L" sz="1100">
              <a:solidFill>
                <a:srgbClr val="006B66"/>
              </a:solidFill>
            </a:rPr>
            <a:t>Utilice</a:t>
          </a:r>
          <a:r>
            <a:rPr lang="es-CL" sz="1100" baseline="0">
              <a:solidFill>
                <a:srgbClr val="006B66"/>
              </a:solidFill>
            </a:rPr>
            <a:t> esta hoja para conocer las referencias de la taxonomía utilizada en la hoja "Flujo de Efectivo"</a:t>
          </a:r>
        </a:p>
        <a:p>
          <a:pPr algn="r"/>
          <a:r>
            <a:rPr lang="es-CL" sz="1100" baseline="0">
              <a:solidFill>
                <a:srgbClr val="006B66"/>
              </a:solidFill>
            </a:rPr>
            <a:t>El ejemplo fue construido con los estados financieros de Copec S.A. al 31/012/2019, en miles de pesos chilenos bajo el método contable IFRS.</a:t>
          </a:r>
          <a:endParaRPr lang="es-CL" sz="1100">
            <a:solidFill>
              <a:srgbClr val="006B66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167641</xdr:colOff>
      <xdr:row>0</xdr:row>
      <xdr:rowOff>114300</xdr:rowOff>
    </xdr:from>
    <xdr:to>
      <xdr:col>0</xdr:col>
      <xdr:colOff>944880</xdr:colOff>
      <xdr:row>0</xdr:row>
      <xdr:rowOff>746760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9A3251-BD14-467D-A1C5-1726F989A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1" y="114300"/>
          <a:ext cx="777239" cy="632460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0</xdr:row>
      <xdr:rowOff>114300</xdr:rowOff>
    </xdr:from>
    <xdr:to>
      <xdr:col>3</xdr:col>
      <xdr:colOff>228600</xdr:colOff>
      <xdr:row>0</xdr:row>
      <xdr:rowOff>762000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6565220-29EC-4F81-AA5C-9F2F9910B948}"/>
            </a:ext>
          </a:extLst>
        </xdr:cNvPr>
        <xdr:cNvSpPr txBox="1"/>
      </xdr:nvSpPr>
      <xdr:spPr>
        <a:xfrm>
          <a:off x="1950720" y="114300"/>
          <a:ext cx="3619500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L" sz="1100">
              <a:solidFill>
                <a:srgbClr val="006B66"/>
              </a:solidFill>
            </a:rPr>
            <a:t>Utilice</a:t>
          </a:r>
          <a:r>
            <a:rPr lang="es-CL" sz="1100" baseline="0">
              <a:solidFill>
                <a:srgbClr val="006B66"/>
              </a:solidFill>
            </a:rPr>
            <a:t> esta hoja para conocer las referencias de los códigos, junto con el nombre de la empresa y la clase de la acción. Contáctenos si desea modificar el país en análisis.</a:t>
          </a:r>
          <a:endParaRPr lang="es-CL" sz="1100">
            <a:solidFill>
              <a:srgbClr val="006B66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1"/>
  <dimension ref="B1:DN206"/>
  <sheetViews>
    <sheetView showGridLines="0" tabSelected="1" zoomScale="90" zoomScaleNormal="90" workbookViewId="0">
      <pane xSplit="6" ySplit="13" topLeftCell="G14" activePane="bottomRight" state="frozen"/>
      <selection activeCell="G10" sqref="G10"/>
      <selection pane="topRight" activeCell="G10" sqref="G10"/>
      <selection pane="bottomLeft" activeCell="G10" sqref="G10"/>
      <selection pane="bottomRight" activeCell="D6" sqref="D6"/>
    </sheetView>
  </sheetViews>
  <sheetFormatPr baseColWidth="10" defaultColWidth="8.88671875" defaultRowHeight="14.4" x14ac:dyDescent="0.3"/>
  <cols>
    <col min="1" max="1" width="1.6640625" customWidth="1"/>
    <col min="2" max="2" width="17.5546875" hidden="1" customWidth="1"/>
    <col min="3" max="3" width="17.5546875" customWidth="1"/>
    <col min="4" max="4" width="16.5546875" bestFit="1" customWidth="1"/>
    <col min="5" max="5" width="27.44140625" bestFit="1" customWidth="1"/>
    <col min="6" max="6" width="13.44140625" bestFit="1" customWidth="1"/>
    <col min="7" max="35" width="14.77734375" style="34" customWidth="1"/>
    <col min="36" max="36" width="2.77734375" customWidth="1"/>
    <col min="37" max="64" width="16.33203125" customWidth="1"/>
    <col min="65" max="65" width="2.77734375" customWidth="1"/>
    <col min="66" max="88" width="16.33203125" customWidth="1"/>
    <col min="89" max="89" width="2.77734375" customWidth="1"/>
    <col min="90" max="94" width="16.33203125" customWidth="1"/>
    <col min="95" max="95" width="2.77734375" customWidth="1"/>
    <col min="96" max="221" width="16.33203125" customWidth="1"/>
  </cols>
  <sheetData>
    <row r="1" spans="2:118" ht="30" customHeight="1" x14ac:dyDescent="0.3">
      <c r="B1" s="12"/>
      <c r="C1" s="12"/>
      <c r="D1" s="9"/>
      <c r="F1" s="2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2:118" ht="30" customHeight="1" thickBot="1" x14ac:dyDescent="0.35">
      <c r="B2" s="16"/>
      <c r="C2" s="16"/>
      <c r="D2" s="9"/>
      <c r="F2" s="2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2:118" s="24" customFormat="1" ht="17.100000000000001" customHeight="1" thickBot="1" x14ac:dyDescent="0.35">
      <c r="C3" s="49" t="s">
        <v>633</v>
      </c>
      <c r="D3" s="5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2:118" ht="4.05" customHeight="1" thickBot="1" x14ac:dyDescent="0.35"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</row>
    <row r="5" spans="2:118" ht="17.100000000000001" customHeight="1" x14ac:dyDescent="0.3">
      <c r="C5" s="37" t="s">
        <v>634</v>
      </c>
      <c r="D5" s="38" t="str">
        <f>IF(D6="","Latest",D6)</f>
        <v>Latest</v>
      </c>
      <c r="E5" s="42" t="s">
        <v>688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</row>
    <row r="6" spans="2:118" ht="17.100000000000001" customHeight="1" x14ac:dyDescent="0.3">
      <c r="C6" s="25" t="s">
        <v>635</v>
      </c>
      <c r="D6" s="26"/>
      <c r="E6" s="42" t="s">
        <v>689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2:118" ht="17.100000000000001" customHeight="1" x14ac:dyDescent="0.3">
      <c r="C7" s="25" t="s">
        <v>636</v>
      </c>
      <c r="D7" s="27" t="s">
        <v>1</v>
      </c>
      <c r="E7" s="42" t="s">
        <v>690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</row>
    <row r="8" spans="2:118" ht="17.100000000000001" customHeight="1" x14ac:dyDescent="0.3">
      <c r="C8" s="43" t="s">
        <v>687</v>
      </c>
      <c r="D8" s="44" t="s">
        <v>787</v>
      </c>
      <c r="E8" s="42" t="s">
        <v>692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</row>
    <row r="9" spans="2:118" ht="17.100000000000001" customHeight="1" thickBot="1" x14ac:dyDescent="0.35">
      <c r="C9" s="28" t="s">
        <v>637</v>
      </c>
      <c r="D9" s="29" t="s">
        <v>0</v>
      </c>
      <c r="E9" s="42" t="s">
        <v>691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</row>
    <row r="10" spans="2:118" ht="17.100000000000001" customHeight="1" thickBot="1" x14ac:dyDescent="0.35">
      <c r="B10" s="3"/>
      <c r="C10" s="3"/>
      <c r="D10" s="15"/>
      <c r="E10" s="14"/>
      <c r="F10" s="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</row>
    <row r="11" spans="2:118" ht="19.2" customHeight="1" thickBot="1" x14ac:dyDescent="0.35">
      <c r="B11" s="20"/>
      <c r="C11" s="20"/>
      <c r="D11" s="21"/>
      <c r="E11" s="22"/>
      <c r="F11" s="23" t="s">
        <v>694</v>
      </c>
      <c r="G11" s="67" t="s">
        <v>788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K11" s="67" t="s">
        <v>789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N11" s="67" t="s">
        <v>790</v>
      </c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R11" s="67" t="s">
        <v>791</v>
      </c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</row>
    <row r="12" spans="2:118" ht="4.05" customHeight="1" x14ac:dyDescent="0.3">
      <c r="B12" s="4"/>
      <c r="C12" s="4"/>
      <c r="D12" s="4"/>
      <c r="E12" s="1"/>
      <c r="F12" s="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2:118" s="36" customFormat="1" ht="46.05" customHeight="1" x14ac:dyDescent="0.3">
      <c r="B13" s="35" t="str">
        <f>+_xll.ECOSECURITIES("stock","active",,"chl","xsgo",,,"sector naics&lt;&gt;Finance and Insurance")</f>
        <v>Codigo</v>
      </c>
      <c r="C13" s="47" t="str">
        <f>+_xll.ECONOMATICA(B14:B401,"ticker")</f>
        <v>Codigo</v>
      </c>
      <c r="D13" s="47" t="str">
        <f>_xll.ECONOMATICA($B$14:$B$206,"Name")</f>
        <v>Nombre</v>
      </c>
      <c r="E13" s="47" t="str">
        <f>_xll.ECONOMATICA($B$14:$B$206,"Sector naics",,,,,,,,,"Sector NAICS: Nivel 1","nivnaics=1")</f>
        <v>Sector NAICS: Nivel 1</v>
      </c>
      <c r="F13" s="47" t="str">
        <f>_xll.ECONOMATICA(B14:B204,"Fin Statm Date",,D5,,,,,,,"Fecha del últ. Balance")</f>
        <v>Fecha del últ. Balance</v>
      </c>
      <c r="G13" s="65" t="str">
        <f>_xll.ECONOMATICA($B$14:$B$206,"Tot Cash Ope Act",D8,D5,,,$D$7,$D$9,,,"Flujos de efectivo netos procedentes de (utilizados en) actividades de operacion")</f>
        <v>Flujos de efectivo netos procedentes de (utilizados en) actividades de operacion</v>
      </c>
      <c r="H13" s="48" t="str">
        <f>_xll.ECONOMATICA($B$14:$B$206,"NetInc",D8,D5,,,$D$7,$D$9,,,"Ganancia (pérdida)")</f>
        <v>Ganancia (pérdida)</v>
      </c>
      <c r="I13" s="48" t="str">
        <f>_xll.ECONOMATICA($B$14:$B$206,"ReconIncomCash",D8,D5,,,$D$7,$D$9,,," Total ajustes para conciliar la ganancia (perdida)")</f>
        <v xml:space="preserve"> Total ajustes para conciliar la ganancia (perdida)</v>
      </c>
      <c r="J13" s="48" t="str">
        <f>_xll.ECONOMATICA($B$14:$B$206,"De(In)InTax",D8,$D$5,,,$D$7,$D$9,,,"Ajustes por gasto por impuestos a las ganancias")</f>
        <v>Ajustes por gasto por impuestos a las ganancias</v>
      </c>
      <c r="K13" s="48" t="str">
        <f>_xll.ECONOMATICA($B$14:$B$206,"FiCosAdj",D8,$D$5,,,$D$7,$D$9,,,"Ajustes por costos financieros")</f>
        <v>Ajustes por costos financieros</v>
      </c>
      <c r="L13" s="48" t="str">
        <f>_xll.ECONOMATICA($B$14:$B$206,"In(De)Invent",D8,$D$5,,,$D$7,$D$9,,,"Ajustes por disminuciones (incrementos) en los inventarios")</f>
        <v>Ajustes por disminuciones (incrementos) en los inventarios</v>
      </c>
      <c r="M13" s="48" t="str">
        <f>_xll.ECONOMATICA($B$14:$B$206,"D(I)CueCob",D8,$D$5,,,$D$7,$D$9,,,"Ajustes por la disminucion (incremento) de cuentas por cobrar de origen comercial")</f>
        <v>Ajustes por la disminucion (incremento) de cuentas por cobrar de origen comercial</v>
      </c>
      <c r="N13" s="48" t="str">
        <f>_xll.ECONOMATICA($B$14:$B$206,"Di(In)OtCCob",D8,$D$5,,,$D$7,$D$9,,,"Ajustes por disminuciones (incrementos) en otras cuentas por cobrar derivadas de las actividades de operacion")</f>
        <v>Ajustes por disminuciones (incrementos) en otras cuentas por cobrar derivadas de las actividades de operacion</v>
      </c>
      <c r="O13" s="48" t="str">
        <f>_xll.ECONOMATICA($B$14:$B$206,"In(Di)CPaCo",D8,$D$5,,,$D$7,$D$9,,,"Ajustes por el incremento (disminucion) de cuentas por pagar de origen comercial")</f>
        <v>Ajustes por el incremento (disminucion) de cuentas por pagar de origen comercial</v>
      </c>
      <c r="P13" s="48" t="str">
        <f>_xll.ECONOMATICA($B$14:$B$206,"I(D)OtCPaCo",D8,$D$5,,,$D$7,$D$9,,,"Ajustes por incrementos (disminuciones) en otras cuentas por pagar derivadas de las actividades de operacion")</f>
        <v>Ajustes por incrementos (disminuciones) en otras cuentas por pagar derivadas de las actividades de operacion</v>
      </c>
      <c r="Q13" s="48" t="str">
        <f>_xll.ECONOMATICA($B$14:$B$206,"Deprec &amp; Amort",D8,$D$5,,,$D$7,$D$9,,,"Depreciacion y amortizacion")</f>
        <v>Depreciacion y amortizacion</v>
      </c>
      <c r="R13" s="48" t="str">
        <f>_xll.ECONOMATICA($B$14:$B$206,"Pe(Re)De",D8,$D$5,,,$D$7,$D$9,,,"Ajustes por deterioro de valor (reversiones de perdidas por deterioro de valor) reconocidas en el resultado del periodo")</f>
        <v>Ajustes por deterioro de valor (reversiones de perdidas por deterioro de valor) reconocidas en el resultado del periodo</v>
      </c>
      <c r="S13" s="48" t="str">
        <f>_xll.ECONOMATICA($B$14:$B$206,"AjProv",D8,$D$5,,,$D$7,$D$9,,,"Ajustes por provisiones")</f>
        <v>Ajustes por provisiones</v>
      </c>
      <c r="T13" s="48" t="str">
        <f>_xll.ECONOMATICA($B$14:$B$206,"Ga(lo)Exc",D8,$D$5,,,$D$7,$D$9,,,"Ajustes por perdidas (ganancias) de moneda extranjera no realizadas")</f>
        <v>Ajustes por perdidas (ganancias) de moneda extranjera no realizadas</v>
      </c>
      <c r="U13" s="48" t="str">
        <f>_xll.ECONOMATICA($B$14:$B$206,"AjPaNoCo",D8,$D$5,,,$D$7,$D$9,,,"Ajustes por participaciones no controladoras")</f>
        <v>Ajustes por participaciones no controladoras</v>
      </c>
      <c r="V13" s="48" t="str">
        <f>_xll.ECONOMATICA($B$14:$B$206,"AjPaAcoes",D8,$D$5,,,$D$7,$D$9,,,"Ajustes por pagos basados en acciones")</f>
        <v>Ajustes por pagos basados en acciones</v>
      </c>
      <c r="W13" s="48" t="str">
        <f>_xll.ECONOMATICA($B$14:$B$206,"AjP(G)VlRa",D8,$D$5,,,$D$7,$D$9,,,"Ajustes por perdidas (ganancias) del valor razonable")</f>
        <v>Ajustes por perdidas (ganancias) del valor razonable</v>
      </c>
      <c r="X13" s="48" t="str">
        <f>_xll.ECONOMATICA($B$14:$B$206,"AjGaNoDis",D8,$D$5,,,$D$7,$D$9,,,"Ajustes por ganancias no distribuidas de asociadas")</f>
        <v>Ajustes por ganancias no distribuidas de asociadas</v>
      </c>
      <c r="Y13" s="48" t="str">
        <f>_xll.ECONOMATICA($B$14:$B$206,"OtAjPaDiEf",D8,$D$5,,,$D$7,$D$9,,,"Otros ajustes por partidas distintas al efectivo")</f>
        <v>Otros ajustes por partidas distintas al efectivo</v>
      </c>
      <c r="Z13" s="48" t="str">
        <f>_xll.ECONOMATICA($B$14:$B$206,"AjP(G)DiAcNC",D8,$D$5,,,$D$7,$D$9,,,"Ajustes por perdidas (ganancias) por la disposicion de activos no corrientes")</f>
        <v>Ajustes por perdidas (ganancias) por la disposicion de activos no corrientes</v>
      </c>
      <c r="AA13" s="48" t="str">
        <f>_xll.ECONOMATICA($B$14:$B$206,"OtAjEfIn/Fi",D8,$D$5,,,$D$7,$D$9,,,"Otros ajustes para los que los efectos sobre el efectivo son flujos de efectivo de inversion o financiacion")</f>
        <v>Otros ajustes para los que los efectos sobre el efectivo son flujos de efectivo de inversion o financiacion</v>
      </c>
      <c r="AB13" s="48" t="str">
        <f>_xll.ECONOMATICA($B$14:$B$206,"OtAdPr(Lo)",D8,$D$5,,,$D$7,$D$9,,,"Otros ajustes para conciliar la ganancia (perdida)")</f>
        <v>Otros ajustes para conciliar la ganancia (perdida)</v>
      </c>
      <c r="AC13" s="48" t="str">
        <f>_xll.ECONOMATICA($B$14:$B$206,"PayDivOp",D8,$D$5,,,$D$7,$D$9,,,"Dividendos pagados")</f>
        <v>Dividendos pagados</v>
      </c>
      <c r="AD13" s="48" t="str">
        <f>_xll.ECONOMATICA($B$14:$B$206,"DivOper",D8,$D$5,,,$D$7,$D$9,,,"Dividendos recibidos")</f>
        <v>Dividendos recibidos</v>
      </c>
      <c r="AE13" s="48" t="str">
        <f>_xll.ECONOMATICA($B$14:$B$206,"PayInClOp",D8,$D$5,,,$D$7,$D$9,,,"Intereses pagados")</f>
        <v>Intereses pagados</v>
      </c>
      <c r="AF13" s="48" t="str">
        <f>_xll.ECONOMATICA($B$14:$B$206,"IntClaOpe",D8,$D$5,,,$D$7,$D$9,,,"Intereses recibidos")</f>
        <v>Intereses recibidos</v>
      </c>
      <c r="AG13" s="48" t="str">
        <f>_xll.ECONOMATICA($B$14:$B$206,"ImGaR(P)Inv",D8,$D$5,,,$D$7,$D$9,,,"Impuestos a las ganancias pagados (reembolsados)")</f>
        <v>Impuestos a las ganancias pagados (reembolsados)</v>
      </c>
      <c r="AH13" s="48" t="str">
        <f>_xll.ECONOMATICA($B$14:$B$206,"OtE(S)EfOpe",$D$8,$D$5,,,$D$7,$D$9,,,"Otras entradas (salidas) de efectivo")</f>
        <v>Otras entradas (salidas) de efectivo</v>
      </c>
      <c r="AI13" s="48" t="str">
        <f>_xll.ECONOMATICA($B$14:$B$206,"F(U)BanAc(Op)",$D$8,$D$5,,,$D$7,$D$9,,,"Procedentes (utilizados en) servicios bancarios en actividades de operacion")</f>
        <v>Procedentes (utilizados en) servicios bancarios en actividades de operacion</v>
      </c>
      <c r="AJ13"/>
      <c r="AK13" s="65" t="str">
        <f>_xll.ECONOMATICA($B$14:$B$206,"Cash Invest Act",$D$8,$D$5,,,$D$7,$D$9,,,"Flujos de efectivo netos procedentes de (utilizados en) actividades de inversion")</f>
        <v>Flujos de efectivo netos procedentes de (utilizados en) actividades de inversion</v>
      </c>
      <c r="AL13" s="48" t="str">
        <f>_xll.ECONOMATICA($B$14:$B$206,"PrPeCoSub",$D$8,$D$5,,,$D$7,$D$9,,,"Flujos de efectivo procedentes de la perdida de control de subsidiarias u otros negocios")</f>
        <v>Flujos de efectivo procedentes de la perdida de control de subsidiarias u otros negocios</v>
      </c>
      <c r="AM13" s="48" t="str">
        <f>_xll.ECONOMATICA($B$14:$B$206,"UtObCoSub",$D$8,$D$5,,,$D$7,$D$9,,,"Flujos de efectivo utilizados para obtener el control de subsidiarias u otros negocios")</f>
        <v>Flujos de efectivo utilizados para obtener el control de subsidiarias u otros negocios</v>
      </c>
      <c r="AN13" s="48" t="str">
        <f>_xll.ECONOMATICA($B$14:$B$206,"UtCoPaNoCo",$D$8,$D$5,,,$D$7,$D$9,,,"Flujos de efectivo utilizados en la compra de participaciones no controladoras")</f>
        <v>Flujos de efectivo utilizados en la compra de participaciones no controladoras</v>
      </c>
      <c r="AO13" s="48" t="str">
        <f>_xll.ECONOMATICA($B$14:$B$206,"OtCoVePa",$D$8,$D$5,,,$D$7,$D$9,,,"Otros cobros por la venta de patrimonio o instrumentos de deuda de otras entidades")</f>
        <v>Otros cobros por la venta de patrimonio o instrumentos de deuda de otras entidades</v>
      </c>
      <c r="AP13" s="48" t="str">
        <f>_xll.ECONOMATICA($B$14:$B$206,"OtPaAdPa",$D$8,$D$5,,,$D$7,$D$9,,,"Otros pagos para adquirir patrimonio o instrumentos de deuda de otras entidades")</f>
        <v>Otros pagos para adquirir patrimonio o instrumentos de deuda de otras entidades</v>
      </c>
      <c r="AQ13" s="48" t="str">
        <f>_xll.ECONOMATICA($B$14:$B$206,"OtCoVeNeCo",$D$8,$D$5,,,$D$7,$D$9,,,"Otros cobros por la venta de participaciones en negocios conjuntos")</f>
        <v>Otros cobros por la venta de participaciones en negocios conjuntos</v>
      </c>
      <c r="AR13" s="48" t="str">
        <f>_xll.ECONOMATICA($B$14:$B$206,"OtPaParNeg",$D$8,$D$5,,,$D$7,$D$9,,,"Otros pagos para adquirir participaciones en negocios conjuntos")</f>
        <v>Otros pagos para adquirir participaciones en negocios conjuntos</v>
      </c>
      <c r="AS13" s="48" t="str">
        <f>_xll.ECONOMATICA($B$14:$B$206,"LoSubs",$D$8,$D$5,,,$D$7,$D$9,,,"Prestamos a entidades relacionadas")</f>
        <v>Prestamos a entidades relacionadas</v>
      </c>
      <c r="AT13" s="48" t="str">
        <f>_xll.ECONOMATICA($B$14:$B$206,"Sale PPE",$D$8,$D$5,,,$D$7,$D$9,,,"Importes procedentes de la venta de propiedades, planta y equipo")</f>
        <v>Importes procedentes de la venta de propiedades, planta y equipo</v>
      </c>
      <c r="AU13" s="48" t="str">
        <f>_xll.ECONOMATICA($B$14:$B$206,"Addition PPE",$D$8,$D$5,,,$D$7,$D$9,,,"Compra de bienes de uso")</f>
        <v>Compra de bienes de uso</v>
      </c>
      <c r="AV13" s="48" t="str">
        <f>_xll.ECONOMATICA($B$14:$B$206,"SaInAst",$D$8,$D$5,,,$D$7,$D$9,,,"Importes procedentes de ventas de activos intangibles")</f>
        <v>Importes procedentes de ventas de activos intangibles</v>
      </c>
      <c r="AW13" s="48" t="str">
        <f>_xll.ECONOMATICA($B$14:$B$206,"PurIntAst",$D$8,$D$5,,,$D$7,$D$9,,,"Compras de activos intangibles")</f>
        <v>Compras de activos intangibles</v>
      </c>
      <c r="AX13" s="48" t="str">
        <f>_xll.ECONOMATICA($B$14:$B$206,"ImOtAcLP",$D$8,$D$5,,,$D$7,$D$9,,,"Importes procedentes de otros activos a largo plazo")</f>
        <v>Importes procedentes de otros activos a largo plazo</v>
      </c>
      <c r="AY13" s="48" t="str">
        <f>_xll.ECONOMATICA($B$14:$B$206,"CoOtAcLP",$D$8,$D$5,,,$D$7,$D$9,,,"Compras de otros activos a largo plazo")</f>
        <v>Compras de otros activos a largo plazo</v>
      </c>
      <c r="AZ13" s="48" t="str">
        <f>_xll.ECONOMATICA($B$14:$B$206,"ImSubGob",$D$8,$D$5,,,$D$7,$D$9,,,"Importes procedentes de subvenciones del gobierno")</f>
        <v>Importes procedentes de subvenciones del gobierno</v>
      </c>
      <c r="BA13" s="48" t="str">
        <f>_xll.ECONOMATICA($B$14:$B$206,"AnEfYPr",$D$8,$D$5,,,$D$7,$D$9,,,"Anticipos de efectivo y prestamos concedidos a terceros")</f>
        <v>Anticipos de efectivo y prestamos concedidos a terceros</v>
      </c>
      <c r="BB13" s="48" t="str">
        <f>_xll.ECONOMATICA($B$14:$B$206,"CoReAnYPr",$D$8,$D$5,,,$D$7,$D$9,,,"Cobros procedentes del reembolso de anticipos y prestamos concedidos a terceros")</f>
        <v>Cobros procedentes del reembolso de anticipos y prestamos concedidos a terceros</v>
      </c>
      <c r="BC13" s="48" t="str">
        <f>_xll.ECONOMATICA($B$14:$B$206,"PagCoFuYOt",$D$8,$D$5,,,$D$7,$D$9,,,"Pagos derivados de contratos de futuro, a termino, de opciones y de permuta financiera")</f>
        <v>Pagos derivados de contratos de futuro, a termino, de opciones y de permuta financiera</v>
      </c>
      <c r="BD13" s="48" t="str">
        <f>_xll.ECONOMATICA($B$14:$B$206,"CobCoFuYOt",$D$8,$D$5,,,$D$7,$D$9,,,"Cobros procedentes de contratos de futuro, a termino, de opciones y de permuta financiera")</f>
        <v>Cobros procedentes de contratos de futuro, a termino, de opciones y de permuta financiera</v>
      </c>
      <c r="BE13" s="48" t="str">
        <f>_xll.ECONOMATICA($B$14:$B$206,"CobEnRel",$D$8,$D$5,,,$D$7,$D$9,,,"Cobros a entidades relacionadas")</f>
        <v>Cobros a entidades relacionadas</v>
      </c>
      <c r="BF13" s="48" t="str">
        <f>_xll.ECONOMATICA($B$14:$B$206,"DivRecInv",$D$8,$D$5,,,$D$7,$D$9,,,"Dividendos recibidos")</f>
        <v>Dividendos recibidos</v>
      </c>
      <c r="BG13" s="48" t="str">
        <f>_xll.ECONOMATICA($B$14:$B$206,"PayIntInv",$D$8,$D$5,,,$D$7,$D$9,,,"Intereses pagados")</f>
        <v>Intereses pagados</v>
      </c>
      <c r="BH13" s="48" t="str">
        <f>_xll.ECONOMATICA($B$14:$B$206,"IntClaOpe",$D$8,$D$5,,,$D$7,$D$9,,,"Intereses recibidos")</f>
        <v>Intereses recibidos</v>
      </c>
      <c r="BI13" s="48" t="str">
        <f>_xll.ECONOMATICA($B$14:$B$206,"ImGaR(P)Inv",$D$8,$D$5,,,$D$7,$D$9,,,"Impuesto a la ganancia reembolsado (pagado) actividades de inversion")</f>
        <v>Impuesto a la ganancia reembolsado (pagado) actividades de inversion</v>
      </c>
      <c r="BJ13" s="48" t="str">
        <f>_xll.ECONOMATICA($B$14:$B$206,"PrVePaNoCon",$D$8,$D$5,,,$D$7,$D$9,,,"Flujos de efectivo procedentes de la venta de participaciones no controladoras")</f>
        <v>Flujos de efectivo procedentes de la venta de participaciones no controladoras</v>
      </c>
      <c r="BK13" s="48" t="str">
        <f>_xll.ECONOMATICA($B$14:$B$206,"OtE(S)EfInv",$D$8,$D$5,,,$D$7,$D$9,,,"Otras entradas (salidas) de efectivo")</f>
        <v>Otras entradas (salidas) de efectivo</v>
      </c>
      <c r="BL13" s="48" t="str">
        <f>_xll.ECONOMATICA($B$14:$B$206,"F(U)BanAc(In)",$D$8,$D$5,,,$D$7,$D$9,,,"Procedentes (utilizados en) servicios bancarios en actividades de inversion")</f>
        <v>Procedentes (utilizados en) servicios bancarios en actividades de inversion</v>
      </c>
      <c r="BM13"/>
      <c r="BN13" s="65" t="str">
        <f>_xll.ECONOMATICA($B$14:$B$206,"Tot Cash Fin Act",$D$8,$D$5,,,$D$7,$D$9,,,"Flujos de efectivo netos procedentes de (utilizados en) actividades de financiacion")</f>
        <v>Flujos de efectivo netos procedentes de (utilizados en) actividades de financiacion</v>
      </c>
      <c r="BO13" s="48" t="str">
        <f>_xll.ECONOMATICA($B$14:$B$206,"CoCaPaSinPC",$D$8,$D$5,,,$D$7,$D$9,,,"Cobros por cambios en las participaciones en la propiedad de subsidiarias que no resulta en una perdida de control")</f>
        <v>Cobros por cambios en las participaciones en la propiedad de subsidiarias que no resulta en una perdida de control</v>
      </c>
      <c r="BP13" s="48" t="str">
        <f>_xll.ECONOMATICA($B$14:$B$206,"PgCaPaSinPC",$D$8,$D$5,,,$D$7,$D$9,,,"Pagos por cambios en las participaciones en la propiedad en subsidiarias que no dan lugar a la perdida de control")</f>
        <v>Pagos por cambios en las participaciones en la propiedad en subsidiarias que no dan lugar a la perdida de control</v>
      </c>
      <c r="BQ13" s="48" t="str">
        <f>_xll.ECONOMATICA($B$14:$B$206,"IsTreSha",$D$8,$D$5,,,$D$7,$D$9,,,"Importes procedentes de la emision de acciones")</f>
        <v>Importes procedentes de la emision de acciones</v>
      </c>
      <c r="BR13" s="48" t="str">
        <f>_xll.ECONOMATICA($B$14:$B$206,"IsEqIns",$D$8,$D$5,,,$D$7,$D$9,,,"Importes procedentes de la emision de otros instrumentos de patrimonio")</f>
        <v>Importes procedentes de la emision de otros instrumentos de patrimonio</v>
      </c>
      <c r="BS13" s="48" t="str">
        <f>_xll.ECONOMATICA($B$14:$B$206,"PurTrSh",$D$8,$D$5,,,$D$7,$D$9,,,"Pagos por adquirir o rescatar las acciones de la entidad")</f>
        <v>Pagos por adquirir o rescatar las acciones de la entidad</v>
      </c>
      <c r="BT13" s="48" t="str">
        <f>_xll.ECONOMATICA($B$14:$B$206,"PaOtPaPat",$D$8,$D$5,,,$D$7,$D$9,,,"Pagos por otras participaciones en el patrimonio")</f>
        <v>Pagos por otras participaciones en el patrimonio</v>
      </c>
      <c r="BU13" s="48" t="str">
        <f>_xll.ECONOMATICA($B$14:$B$206,"FuSTLT",$D$8,$D$5,,,$D$7,$D$9,,,"Importes procedentes de prestamos")</f>
        <v>Importes procedentes de prestamos</v>
      </c>
      <c r="BV13" s="48" t="str">
        <f>_xll.ECONOMATICA($B$14:$B$206,"PresLP",$D$8,$D$5,,,$D$7,$D$9,,," Importes procedentes de prestamos de largo plazo")</f>
        <v xml:space="preserve"> Importes procedentes de prestamos de largo plazo</v>
      </c>
      <c r="BW13" s="48" t="str">
        <f>_xll.ECONOMATICA($B$14:$B$206,"PresCP",$D$8,$D$5,,,$D$7,$D$9,,," Importes procedentes de prestamos de corto plazo")</f>
        <v xml:space="preserve"> Importes procedentes de prestamos de corto plazo</v>
      </c>
      <c r="BX13" s="48" t="str">
        <f>_xll.ECONOMATICA($B$14:$B$206,"LoFrSubs",$D$8,$D$5,,,$D$7,$D$9,,,"Prestamos de entidades relacionadas")</f>
        <v>Prestamos de entidades relacionadas</v>
      </c>
      <c r="BY13" s="48" t="str">
        <f>_xll.ECONOMATICA($B$14:$B$206,"LoaAmo",$D$8,$D$5,,,$D$7,$D$9,,,"Reembolsos de prestamos")</f>
        <v>Reembolsos de prestamos</v>
      </c>
      <c r="BZ13" s="48" t="str">
        <f>_xll.ECONOMATICA($B$14:$B$206,"ReFiLe",$D$8,$D$5,,,$D$7,$D$9,,,"Pagos de pasivos por arrendamientos financieros")</f>
        <v>Pagos de pasivos por arrendamientos financieros</v>
      </c>
      <c r="CA13" s="48" t="str">
        <f>_xll.ECONOMATICA($B$14:$B$206,"PaymLeaseLiab",$D$8,$D$5,,,$D$7,$D$9,,,"Pagos de pasivos por arrendamientos")</f>
        <v>Pagos de pasivos por arrendamientos</v>
      </c>
      <c r="CB13" s="48" t="str">
        <f>_xll.ECONOMATICA($B$14:$B$206,"ReLoSubs",$D$8,$D$5,,,$D$7,$D$9,,,"Pagos de prestamos a entidades relacionadas")</f>
        <v>Pagos de prestamos a entidades relacionadas</v>
      </c>
      <c r="CC13" s="48" t="str">
        <f>_xll.ECONOMATICA($B$14:$B$206,"ImpSubGob",$D$8,$D$5,,,$D$7,$D$9,,,"Importes procedentes de subvenciones del gobierno")</f>
        <v>Importes procedentes de subvenciones del gobierno</v>
      </c>
      <c r="CD13" s="48" t="str">
        <f>_xll.ECONOMATICA($B$14:$B$206,"Div Paid",$D$8,$D$5,,,$D$7,$D$9,,,"Dividendos pagados")</f>
        <v>Dividendos pagados</v>
      </c>
      <c r="CE13" s="48" t="str">
        <f>_xll.ECONOMATICA($B$14:$B$206,"IntRecFin",$D$8,$D$5,,,$D$7,$D$9,,,"Interes recibido clasificado como de actividades de financiacion")</f>
        <v>Interes recibido clasificado como de actividades de financiacion</v>
      </c>
      <c r="CF13" s="48" t="str">
        <f>_xll.ECONOMATICA($B$14:$B$206,"PayIntFi",$D$8,$D$5,,,$D$7,$D$9,,,"Intereses pagados")</f>
        <v>Intereses pagados</v>
      </c>
      <c r="CG13" s="48" t="str">
        <f>_xll.ECONOMATICA($B$14:$B$206,"DivRecFin",$D$8,$D$5,,,$D$7,$D$9,,,"Dividendos recibidos clasificado como de actividades de financiacion")</f>
        <v>Dividendos recibidos clasificado como de actividades de financiacion</v>
      </c>
      <c r="CH13" s="48" t="str">
        <f>_xll.ECONOMATICA($B$14:$B$206,"ImGaR(P)Fin",$D$8,$D$5,,,$D$7,$D$9,,,"Impuesto a la ganancia reembolsados (pagados) actividades de financiacion")</f>
        <v>Impuesto a la ganancia reembolsados (pagados) actividades de financiacion</v>
      </c>
      <c r="CI13" s="48" t="str">
        <f>_xll.ECONOMATICA($B$14:$B$206,"OtE(S)EfFin",$D$8,$D$5,,,$D$7,$D$9,,,"Otras entradas (salidas) de efectivo")</f>
        <v>Otras entradas (salidas) de efectivo</v>
      </c>
      <c r="CJ13" s="48" t="str">
        <f>_xll.ECONOMATICA($B$14:$B$206,"F(U)BanAc(Fi)",$D$8,$D$5,,,$D$7,$D$9,,,"Procedentes (utilizados en) servicios bancarios en actividades de financiacion")</f>
        <v>Procedentes (utilizados en) servicios bancarios en actividades de financiacion</v>
      </c>
      <c r="CK13"/>
      <c r="CL13" s="66" t="str">
        <f>_xll.ECONOMATICA($B$14:$B$206,"In(Di)EfAnCam",$D$8,$D$5,,,$D$7,$D$9,,,"Incremento (disminucion) neto de efectivo y equivalentes al efectivo, antes del efecto de los cambios en la tasa de cambio")</f>
        <v>Incremento (disminucion) neto de efectivo y equivalentes al efectivo, antes del efecto de los cambios en la tasa de cambio</v>
      </c>
      <c r="CM13" s="66" t="str">
        <f>_xll.ECONOMATICA($B$14:$B$206,"Eff Exch Rate",$D$8,$D$5,,,$D$7,$D$9,,,"Efectos de la variacion en la tasa de cambio sobre el efectivo y equivalentes al efectivo")</f>
        <v>Efectos de la variacion en la tasa de cambio sobre el efectivo y equivalentes al efectivo</v>
      </c>
      <c r="CN13" s="66" t="str">
        <f>_xll.ECONOMATICA($B$14:$B$206,"Net Change Cash",$D$8,$D$5,,,$D$7,$D$9,,,"Incremento (disminucion) neto de efectivo y equivalentes al efectivo")</f>
        <v>Incremento (disminucion) neto de efectivo y equivalentes al efectivo</v>
      </c>
      <c r="CO13" s="66" t="str">
        <f>_xll.ECONOMATICA($B$14:$B$206,"FunBeg",,$D$5,,,$D$7,$D$9,,,"Efectivo y equivalentes al efectivo al principio del periodo")</f>
        <v>Efectivo y equivalentes al efectivo al principio del periodo</v>
      </c>
      <c r="CP13" s="66" t="str">
        <f>_xll.ECONOMATICA($B$14:$B$206,"FunEnd",,$D$5,,,$D$7,$D$9,,,"Efectivo y equivalentes al efectivo al final del periodo")</f>
        <v>Efectivo y equivalentes al efectivo al final del periodo</v>
      </c>
      <c r="CQ13"/>
      <c r="CR13" s="65" t="str">
        <f>_xll.ECONOMATICA($B$14:$B$206,"Tot Cash Ope Act",$D$8,$D$5,,,$D$7,$D$9,,,"Flujos de efectivo netos procedentes de (utilizados en) actividades de operacion")</f>
        <v>Flujos de efectivo netos procedentes de (utilizados en) actividades de operacion</v>
      </c>
      <c r="CS13" s="48" t="str">
        <f>_xll.ECONOMATICA($B$14:$B$206,"CaFlFr(Us)Op",$D$8,$D$5,,,$D$7,$D$9,,,"Flujos de efectivo netos procedentes de (utilizados en) operaciones")</f>
        <v>Flujos de efectivo netos procedentes de (utilizados en) operaciones</v>
      </c>
      <c r="CT13" s="48" t="str">
        <f>_xll.ECONOMATICA($B$14:$B$206,"ClaCob",$D$8,$D$5,,,$D$7,$D$9,,,"Clases de cobro")</f>
        <v>Clases de cobro</v>
      </c>
      <c r="CU13" s="48" t="str">
        <f>_xll.ECONOMATICA($B$14:$B$206,"CoVeYSer",$D$8,$D$5,,,$D$7,$D$9,,," Cobros procedentes de las ventas de bienes y prestacion de servicios")</f>
        <v xml:space="preserve"> Cobros procedentes de las ventas de bienes y prestacion de servicios</v>
      </c>
      <c r="CV13" s="48" t="str">
        <f>_xll.ECONOMATICA($B$14:$B$206,"CoReYOtr",$D$8,$D$5,,,$D$7,$D$9,,," Cobros procedentes de regalias, cuotas, comisiones y otros ingresos de actividades ordinarias")</f>
        <v xml:space="preserve"> Cobros procedentes de regalias, cuotas, comisiones y otros ingresos de actividades ordinarias</v>
      </c>
      <c r="CW13" s="48" t="str">
        <f>_xll.ECONOMATICA($B$14:$B$206,"CoConInONe",$D$8,$D$5,,,$D$7,$D$9,,," Cobros derivados de contratos mantenidos para intermediacion o para negociar con ellos")</f>
        <v xml:space="preserve"> Cobros derivados de contratos mantenidos para intermediacion o para negociar con ellos</v>
      </c>
      <c r="CX13" s="48" t="str">
        <f>_xll.ECONOMATICA($B$14:$B$206,"CoPrPrYOt",$D$8,$D$5,,,$D$7,$D$9,,," Cobros procedentes de primas y prestaciones, anualidades y otros beneficios de polizas suscritas")</f>
        <v xml:space="preserve"> Cobros procedentes de primas y prestaciones, anualidades y otros beneficios de polizas suscritas</v>
      </c>
      <c r="CY13" s="48" t="str">
        <f>_xll.ECONOMATICA($B$14:$B$206,"CoArrYPVe",$D$8,$D$5,,,$D$7,$D$9,,," Cobros derivados de arrendamiento y posterior venta de esos activos")</f>
        <v xml:space="preserve"> Cobros derivados de arrendamiento y posterior venta de esos activos</v>
      </c>
      <c r="CZ13" s="48" t="str">
        <f>_xll.ECONOMATICA($B$14:$B$206,"OtCoOp",$D$8,$D$5,,,$D$7,$D$9,,," Otros cobros por actividades de operacion")</f>
        <v xml:space="preserve"> Otros cobros por actividades de operacion</v>
      </c>
      <c r="DA13" s="48" t="str">
        <f>_xll.ECONOMATICA($B$14:$B$206,"ClaPag",$D$8,$D$5,,,$D$7,$D$9,,,"Clases de pagos")</f>
        <v>Clases de pagos</v>
      </c>
      <c r="DB13" s="48" t="str">
        <f>_xll.ECONOMATICA($B$14:$B$206,"AccPay",$D$8,$D$5,,,$D$7,$D$9,,,"Pagos a proveedores por el suministro de bienes y servicios")</f>
        <v>Pagos a proveedores por el suministro de bienes y servicios</v>
      </c>
      <c r="DC13" s="48" t="str">
        <f>_xll.ECONOMATICA($B$14:$B$206,"PaCoMaIn",$D$8,$D$5,,,$D$7,$D$9,,," Pagos procedentes de contratos mantenidos para intermediacion o para negociar")</f>
        <v xml:space="preserve"> Pagos procedentes de contratos mantenidos para intermediacion o para negociar</v>
      </c>
      <c r="DD13" s="48" t="str">
        <f>_xll.ECONOMATICA($B$14:$B$206,"PayEmpl",$D$8,$D$5,,,$D$7,$D$9,,," Pagos a y por cuenta de los empleados")</f>
        <v xml:space="preserve"> Pagos a y por cuenta de los empleados</v>
      </c>
      <c r="DE13" s="48" t="str">
        <f>_xll.ECONOMATICA($B$14:$B$206,"PaPrPrYOt",$D$8,$D$5,,,$D$7,$D$9,,," Pagos por primas y prestaciones, anualidades y otras obligaciones derivadas de las polizas suscritas")</f>
        <v xml:space="preserve"> Pagos por primas y prestaciones, anualidades y otras obligaciones derivadas de las polizas suscritas</v>
      </c>
      <c r="DF13" s="48" t="str">
        <f>_xll.ECONOMATICA($B$14:$B$206,"PaFaAcP/Ar",$D$8,$D$5,,,$D$7,$D$9,,," Pagos por fabricar o adquirir activos mantenidos para arrendar a otros y posteriormente para vender")</f>
        <v xml:space="preserve"> Pagos por fabricar o adquirir activos mantenidos para arrendar a otros y posteriormente para vender</v>
      </c>
      <c r="DG13" s="48" t="str">
        <f>_xll.ECONOMATICA($B$14:$B$206,"OtPaOp",$D$8,$D$5,,,$D$7,$D$9,,," Otros pagos por actividades de operacion")</f>
        <v xml:space="preserve"> Otros pagos por actividades de operacion</v>
      </c>
      <c r="DH13" s="48" t="str">
        <f>_xll.ECONOMATICA($B$14:$B$206,"PayDivOp",$D$8,$D$5,,,$D$7,$D$9,,,"Dividendos pagados")</f>
        <v>Dividendos pagados</v>
      </c>
      <c r="DI13" s="48" t="str">
        <f>_xll.ECONOMATICA($B$14:$B$206,"DivOper",$D$8,$D$5,,,$D$7,$D$9,,,"Dividendos recibidos")</f>
        <v>Dividendos recibidos</v>
      </c>
      <c r="DJ13" s="48" t="str">
        <f>_xll.ECONOMATICA($B$14:$B$206,"PayInClOp",$D$8,$D$5,,,$D$7,$D$9,,,"Intereses pagados")</f>
        <v>Intereses pagados</v>
      </c>
      <c r="DK13" s="48" t="str">
        <f>_xll.ECONOMATICA($B$14:$B$206,"IntClaOpe",$D$8,$D$5,,,$D$7,$D$9,,,"Intereses recibidos")</f>
        <v>Intereses recibidos</v>
      </c>
      <c r="DL13" s="48" t="str">
        <f>_xll.ECONOMATICA($B$14:$B$206,"InTaxRet",$D$8,$D$5,,,$D$7,$D$9,,,"Impuestos a las ganancias pagados (reembolsados)")</f>
        <v>Impuestos a las ganancias pagados (reembolsados)</v>
      </c>
      <c r="DM13" s="48" t="str">
        <f>_xll.ECONOMATICA($B$14:$B$206,"OtE(S)EfOpe",$D$8,$D$5,,,$D$7,$D$9,,,"Otras entradas (salidas) de efectivo")</f>
        <v>Otras entradas (salidas) de efectivo</v>
      </c>
      <c r="DN13" s="48" t="str">
        <f>_xll.ECONOMATICA($B$14:$B$206,"IntClaOpe",$D$8,$D$5,,,$D$7,$D$9,,,"Procedentes (utilizados en) servicios bancarios en actividades de operacion")</f>
        <v>Procedentes (utilizados en) servicios bancarios en actividades de operacion</v>
      </c>
    </row>
    <row r="14" spans="2:118" x14ac:dyDescent="0.3">
      <c r="B14" s="5" t="s">
        <v>87</v>
      </c>
      <c r="C14" s="5" t="s">
        <v>11</v>
      </c>
      <c r="D14" s="6" t="s">
        <v>43</v>
      </c>
      <c r="E14" s="7" t="s">
        <v>656</v>
      </c>
      <c r="F14" s="8">
        <v>44012</v>
      </c>
      <c r="G14" s="33">
        <v>642675517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>
        <v>-62341802.280000001</v>
      </c>
      <c r="AD14" s="33">
        <v>3041906.98</v>
      </c>
      <c r="AE14" s="33">
        <v>-48156523.380000003</v>
      </c>
      <c r="AF14" s="33">
        <v>5271972.8600000003</v>
      </c>
      <c r="AG14" s="33">
        <v>0</v>
      </c>
      <c r="AH14" s="33">
        <v>-12112374.82</v>
      </c>
      <c r="AI14" s="33">
        <v>0</v>
      </c>
      <c r="AK14" s="33">
        <v>-507086300.01999998</v>
      </c>
      <c r="AL14" s="33">
        <v>-711813.42</v>
      </c>
      <c r="AM14" s="33">
        <v>105848476.06</v>
      </c>
      <c r="AN14" s="33">
        <v>0</v>
      </c>
      <c r="AO14" s="33">
        <v>0</v>
      </c>
      <c r="AP14" s="33">
        <v>0</v>
      </c>
      <c r="AQ14" s="33">
        <v>-209189807.58000001</v>
      </c>
      <c r="AR14" s="33">
        <v>0</v>
      </c>
      <c r="AS14" s="33">
        <v>0</v>
      </c>
      <c r="AT14" s="33">
        <v>0</v>
      </c>
      <c r="AU14" s="33">
        <v>228336951.22</v>
      </c>
      <c r="AV14" s="33">
        <v>1632720</v>
      </c>
      <c r="AW14" s="33">
        <v>2673579</v>
      </c>
      <c r="AX14" s="33">
        <v>0</v>
      </c>
      <c r="AY14" s="33">
        <v>8743.08</v>
      </c>
      <c r="AZ14" s="33">
        <v>0</v>
      </c>
      <c r="BA14" s="33">
        <v>0</v>
      </c>
      <c r="BB14" s="33">
        <v>0</v>
      </c>
      <c r="BC14" s="33">
        <v>0</v>
      </c>
      <c r="BD14" s="33">
        <v>0</v>
      </c>
      <c r="BE14" s="33">
        <v>0</v>
      </c>
      <c r="BF14" s="33">
        <v>0</v>
      </c>
      <c r="BG14" s="33">
        <v>0</v>
      </c>
      <c r="BH14" s="33">
        <v>5271972.8600000003</v>
      </c>
      <c r="BI14" s="33">
        <v>0</v>
      </c>
      <c r="BJ14" s="33">
        <v>0</v>
      </c>
      <c r="BK14" s="33">
        <v>38050350.340000004</v>
      </c>
      <c r="BL14" s="33">
        <v>0</v>
      </c>
      <c r="BN14" s="33">
        <v>-86384365.680000007</v>
      </c>
      <c r="BO14" s="33">
        <v>0</v>
      </c>
      <c r="BP14" s="33">
        <v>0</v>
      </c>
      <c r="BQ14" s="33">
        <v>-2960121.36</v>
      </c>
      <c r="BR14" s="33">
        <v>0</v>
      </c>
      <c r="BS14" s="33">
        <v>0</v>
      </c>
      <c r="BT14" s="33">
        <v>0</v>
      </c>
      <c r="BU14" s="33">
        <v>1424415373.3</v>
      </c>
      <c r="BV14" s="33">
        <v>1261157339.54</v>
      </c>
      <c r="BW14" s="33">
        <v>163258033.75999999</v>
      </c>
      <c r="BX14" s="33">
        <v>0</v>
      </c>
      <c r="BY14" s="33">
        <v>1022264765.8</v>
      </c>
      <c r="BZ14" s="33">
        <v>3943171.2</v>
      </c>
      <c r="CA14" s="33">
        <v>0</v>
      </c>
      <c r="CB14" s="33">
        <v>0</v>
      </c>
      <c r="CC14" s="33">
        <v>0</v>
      </c>
      <c r="CD14" s="33">
        <v>262656103.13999999</v>
      </c>
      <c r="CE14" s="33">
        <v>0</v>
      </c>
      <c r="CF14" s="33">
        <v>198036048.30000001</v>
      </c>
      <c r="CG14" s="33">
        <v>0</v>
      </c>
      <c r="CH14" s="33">
        <v>0</v>
      </c>
      <c r="CI14" s="33">
        <v>-20939529.18</v>
      </c>
      <c r="CJ14" s="33">
        <v>0</v>
      </c>
      <c r="CL14" s="33">
        <v>49204851.299999997</v>
      </c>
      <c r="CM14" s="33">
        <v>-14685411.140000001</v>
      </c>
      <c r="CN14" s="33">
        <v>34519440.159999996</v>
      </c>
      <c r="CO14" s="33">
        <v>278265285.95999998</v>
      </c>
      <c r="CP14" s="33">
        <v>244274504.63999999</v>
      </c>
      <c r="CR14" s="33">
        <v>642675517</v>
      </c>
      <c r="CS14" s="33">
        <v>631452541.41999996</v>
      </c>
      <c r="CT14" s="33">
        <v>2078297617.78</v>
      </c>
      <c r="CU14" s="33">
        <v>2069738875.72</v>
      </c>
      <c r="CV14" s="33">
        <v>0</v>
      </c>
      <c r="CW14" s="33">
        <v>0</v>
      </c>
      <c r="CX14" s="33">
        <v>8407691.6400000006</v>
      </c>
      <c r="CY14" s="33">
        <v>0</v>
      </c>
      <c r="CZ14" s="33">
        <v>151050.42000000001</v>
      </c>
      <c r="DA14" s="33">
        <v>1446845076.3599999</v>
      </c>
      <c r="DB14" s="33">
        <v>1235791841.74</v>
      </c>
      <c r="DC14" s="33">
        <v>0</v>
      </c>
      <c r="DD14" s="33">
        <v>57170647</v>
      </c>
      <c r="DE14" s="33">
        <v>0</v>
      </c>
      <c r="DF14" s="33">
        <v>0</v>
      </c>
      <c r="DG14" s="33">
        <v>153882587.62</v>
      </c>
      <c r="DH14" s="33">
        <v>-62341802.280000001</v>
      </c>
      <c r="DI14" s="33">
        <v>3041906.98</v>
      </c>
      <c r="DJ14" s="33">
        <v>-48156523.380000003</v>
      </c>
      <c r="DK14" s="33">
        <v>5271972.8600000003</v>
      </c>
      <c r="DL14" s="33">
        <v>95476855.099999994</v>
      </c>
      <c r="DM14" s="33">
        <v>-12112374.82</v>
      </c>
      <c r="DN14" s="33">
        <v>5271972.8600000003</v>
      </c>
    </row>
    <row r="15" spans="2:118" x14ac:dyDescent="0.3">
      <c r="B15" s="5" t="s">
        <v>88</v>
      </c>
      <c r="C15" s="5" t="s">
        <v>90</v>
      </c>
      <c r="D15" s="6" t="s">
        <v>89</v>
      </c>
      <c r="E15" s="7" t="s">
        <v>657</v>
      </c>
      <c r="F15" s="8">
        <v>43921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>
        <v>18563622.960000001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L15" s="33"/>
      <c r="CM15" s="33"/>
      <c r="CN15" s="33"/>
      <c r="CO15" s="33"/>
      <c r="CP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</row>
    <row r="16" spans="2:118" x14ac:dyDescent="0.3">
      <c r="B16" s="5" t="s">
        <v>91</v>
      </c>
      <c r="C16" s="5" t="s">
        <v>93</v>
      </c>
      <c r="D16" s="6" t="s">
        <v>92</v>
      </c>
      <c r="E16" s="7" t="s">
        <v>658</v>
      </c>
      <c r="F16" s="8">
        <v>43921</v>
      </c>
      <c r="G16" s="33">
        <v>28875948</v>
      </c>
      <c r="H16" s="33"/>
      <c r="I16" s="33"/>
      <c r="J16" s="33"/>
      <c r="K16" s="33"/>
      <c r="L16" s="33"/>
      <c r="M16" s="33"/>
      <c r="N16" s="33"/>
      <c r="O16" s="33"/>
      <c r="P16" s="33"/>
      <c r="Q16" s="33">
        <v>4916821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>
        <v>0</v>
      </c>
      <c r="AD16" s="33">
        <v>0</v>
      </c>
      <c r="AE16" s="33">
        <v>0</v>
      </c>
      <c r="AF16" s="33">
        <v>1060824</v>
      </c>
      <c r="AG16" s="33">
        <v>0</v>
      </c>
      <c r="AH16" s="33">
        <v>0</v>
      </c>
      <c r="AI16" s="33">
        <v>0</v>
      </c>
      <c r="AK16" s="33">
        <v>-7686283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309637</v>
      </c>
      <c r="AU16" s="33">
        <v>5214871</v>
      </c>
      <c r="AV16" s="33">
        <v>0</v>
      </c>
      <c r="AW16" s="33">
        <v>1457525</v>
      </c>
      <c r="AX16" s="33">
        <v>0</v>
      </c>
      <c r="AY16" s="33">
        <v>0</v>
      </c>
      <c r="AZ16" s="33">
        <v>0</v>
      </c>
      <c r="BA16" s="33">
        <v>0</v>
      </c>
      <c r="BB16" s="33">
        <v>0</v>
      </c>
      <c r="BC16" s="33">
        <v>1626827</v>
      </c>
      <c r="BD16" s="33">
        <v>251982</v>
      </c>
      <c r="BE16" s="33">
        <v>0</v>
      </c>
      <c r="BF16" s="33">
        <v>0</v>
      </c>
      <c r="BG16" s="33">
        <v>0</v>
      </c>
      <c r="BH16" s="33">
        <v>1060824</v>
      </c>
      <c r="BI16" s="33">
        <v>0</v>
      </c>
      <c r="BJ16" s="33">
        <v>0</v>
      </c>
      <c r="BK16" s="33">
        <v>51321</v>
      </c>
      <c r="BL16" s="33">
        <v>0</v>
      </c>
      <c r="BN16" s="33">
        <v>-2238918</v>
      </c>
      <c r="BO16" s="33">
        <v>0</v>
      </c>
      <c r="BP16" s="33">
        <v>0</v>
      </c>
      <c r="BQ16" s="33">
        <v>0</v>
      </c>
      <c r="BR16" s="33">
        <v>0</v>
      </c>
      <c r="BS16" s="33">
        <v>0</v>
      </c>
      <c r="BT16" s="33">
        <v>0</v>
      </c>
      <c r="BU16" s="33">
        <v>56975820</v>
      </c>
      <c r="BV16" s="33">
        <v>3930703</v>
      </c>
      <c r="BW16" s="33">
        <v>53045117</v>
      </c>
      <c r="BX16" s="33">
        <v>0</v>
      </c>
      <c r="BY16" s="33">
        <v>52277935</v>
      </c>
      <c r="BZ16" s="33">
        <v>1623923</v>
      </c>
      <c r="CA16" s="33">
        <v>648937</v>
      </c>
      <c r="CB16" s="33">
        <v>0</v>
      </c>
      <c r="CC16" s="33">
        <v>0</v>
      </c>
      <c r="CD16" s="33">
        <v>1798315</v>
      </c>
      <c r="CE16" s="33">
        <v>0</v>
      </c>
      <c r="CF16" s="33">
        <v>2052806</v>
      </c>
      <c r="CG16" s="33">
        <v>0</v>
      </c>
      <c r="CH16" s="33">
        <v>0</v>
      </c>
      <c r="CI16" s="33">
        <v>-812822</v>
      </c>
      <c r="CJ16" s="33">
        <v>0</v>
      </c>
      <c r="CL16" s="33">
        <v>18950747</v>
      </c>
      <c r="CM16" s="33">
        <v>1377383</v>
      </c>
      <c r="CN16" s="33">
        <v>20328130</v>
      </c>
      <c r="CO16" s="33"/>
      <c r="CP16" s="33"/>
      <c r="CR16" s="33">
        <v>28875948</v>
      </c>
      <c r="CS16" s="33">
        <v>26471264</v>
      </c>
      <c r="CT16" s="33">
        <v>210446165</v>
      </c>
      <c r="CU16" s="33">
        <v>210212364</v>
      </c>
      <c r="CV16" s="33">
        <v>0</v>
      </c>
      <c r="CW16" s="33">
        <v>0</v>
      </c>
      <c r="CX16" s="33">
        <v>85069</v>
      </c>
      <c r="CY16" s="33">
        <v>0</v>
      </c>
      <c r="CZ16" s="33">
        <v>148732</v>
      </c>
      <c r="DA16" s="33">
        <v>183974901</v>
      </c>
      <c r="DB16" s="33">
        <v>153633974</v>
      </c>
      <c r="DC16" s="33">
        <v>0</v>
      </c>
      <c r="DD16" s="33">
        <v>28532640</v>
      </c>
      <c r="DE16" s="33">
        <v>0</v>
      </c>
      <c r="DF16" s="33">
        <v>0</v>
      </c>
      <c r="DG16" s="33">
        <v>1808287</v>
      </c>
      <c r="DH16" s="33">
        <v>0</v>
      </c>
      <c r="DI16" s="33">
        <v>0</v>
      </c>
      <c r="DJ16" s="33">
        <v>0</v>
      </c>
      <c r="DK16" s="33">
        <v>1060824</v>
      </c>
      <c r="DL16" s="33">
        <v>-1343860</v>
      </c>
      <c r="DM16" s="33">
        <v>0</v>
      </c>
      <c r="DN16" s="33">
        <v>1060824</v>
      </c>
    </row>
    <row r="17" spans="2:118" x14ac:dyDescent="0.3">
      <c r="B17" s="5" t="s">
        <v>94</v>
      </c>
      <c r="C17" s="5" t="s">
        <v>96</v>
      </c>
      <c r="D17" s="6" t="s">
        <v>95</v>
      </c>
      <c r="E17" s="7" t="s">
        <v>656</v>
      </c>
      <c r="F17" s="8">
        <v>43921</v>
      </c>
      <c r="G17" s="33">
        <v>204590994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>
        <v>0</v>
      </c>
      <c r="AD17" s="33">
        <v>0</v>
      </c>
      <c r="AE17" s="33">
        <v>23690283</v>
      </c>
      <c r="AF17" s="33">
        <v>823144</v>
      </c>
      <c r="AG17" s="33">
        <v>0</v>
      </c>
      <c r="AH17" s="33">
        <v>-3599272</v>
      </c>
      <c r="AI17" s="33">
        <v>0</v>
      </c>
      <c r="AK17" s="33">
        <v>-97050711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0</v>
      </c>
      <c r="AT17" s="33">
        <v>18206781</v>
      </c>
      <c r="AU17" s="33">
        <v>114329417</v>
      </c>
      <c r="AV17" s="33">
        <v>0</v>
      </c>
      <c r="AW17" s="33">
        <v>12455</v>
      </c>
      <c r="AX17" s="33">
        <v>0</v>
      </c>
      <c r="AY17" s="33">
        <v>0</v>
      </c>
      <c r="AZ17" s="33">
        <v>0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  <c r="BF17" s="33">
        <v>0</v>
      </c>
      <c r="BG17" s="33">
        <v>0</v>
      </c>
      <c r="BH17" s="33">
        <v>823144</v>
      </c>
      <c r="BI17" s="33">
        <v>0</v>
      </c>
      <c r="BJ17" s="33">
        <v>0</v>
      </c>
      <c r="BK17" s="33">
        <v>-915620</v>
      </c>
      <c r="BL17" s="33">
        <v>0</v>
      </c>
      <c r="BN17" s="33">
        <v>-6184192</v>
      </c>
      <c r="BO17" s="33">
        <v>0</v>
      </c>
      <c r="BP17" s="33">
        <v>0</v>
      </c>
      <c r="BQ17" s="33">
        <v>0</v>
      </c>
      <c r="BR17" s="33">
        <v>0</v>
      </c>
      <c r="BS17" s="33">
        <v>0</v>
      </c>
      <c r="BT17" s="33">
        <v>0</v>
      </c>
      <c r="BU17" s="33">
        <v>231036253</v>
      </c>
      <c r="BV17" s="33">
        <v>80917047</v>
      </c>
      <c r="BW17" s="33">
        <v>150119206</v>
      </c>
      <c r="BX17" s="33">
        <v>0</v>
      </c>
      <c r="BY17" s="33">
        <v>99329556</v>
      </c>
      <c r="BZ17" s="33">
        <v>0</v>
      </c>
      <c r="CA17" s="33">
        <v>0</v>
      </c>
      <c r="CB17" s="33">
        <v>0</v>
      </c>
      <c r="CC17" s="33">
        <v>0</v>
      </c>
      <c r="CD17" s="33">
        <v>137449690</v>
      </c>
      <c r="CE17" s="33">
        <v>0</v>
      </c>
      <c r="CF17" s="33">
        <v>0</v>
      </c>
      <c r="CG17" s="33">
        <v>0</v>
      </c>
      <c r="CH17" s="33">
        <v>0</v>
      </c>
      <c r="CI17" s="33">
        <v>-441199</v>
      </c>
      <c r="CJ17" s="33">
        <v>0</v>
      </c>
      <c r="CL17" s="33">
        <v>101356091</v>
      </c>
      <c r="CM17" s="33">
        <v>0</v>
      </c>
      <c r="CN17" s="33">
        <v>101356091</v>
      </c>
      <c r="CO17" s="33">
        <v>72062758</v>
      </c>
      <c r="CP17" s="33">
        <v>130137043</v>
      </c>
      <c r="CR17" s="33">
        <v>204590994</v>
      </c>
      <c r="CS17" s="33">
        <v>282722056</v>
      </c>
      <c r="CT17" s="33">
        <v>648841341</v>
      </c>
      <c r="CU17" s="33">
        <v>636799694</v>
      </c>
      <c r="CV17" s="33">
        <v>0</v>
      </c>
      <c r="CW17" s="33">
        <v>0</v>
      </c>
      <c r="CX17" s="33">
        <v>287726</v>
      </c>
      <c r="CY17" s="33">
        <v>0</v>
      </c>
      <c r="CZ17" s="33">
        <v>11753921</v>
      </c>
      <c r="DA17" s="33">
        <v>366119285</v>
      </c>
      <c r="DB17" s="33">
        <v>246243765</v>
      </c>
      <c r="DC17" s="33">
        <v>0</v>
      </c>
      <c r="DD17" s="33">
        <v>62704507</v>
      </c>
      <c r="DE17" s="33">
        <v>2545029</v>
      </c>
      <c r="DF17" s="33">
        <v>0</v>
      </c>
      <c r="DG17" s="33">
        <v>54625984</v>
      </c>
      <c r="DH17" s="33">
        <v>0</v>
      </c>
      <c r="DI17" s="33">
        <v>0</v>
      </c>
      <c r="DJ17" s="33">
        <v>23690283</v>
      </c>
      <c r="DK17" s="33">
        <v>823144</v>
      </c>
      <c r="DL17" s="33">
        <v>51664651</v>
      </c>
      <c r="DM17" s="33">
        <v>-3599272</v>
      </c>
      <c r="DN17" s="33">
        <v>823144</v>
      </c>
    </row>
    <row r="18" spans="2:118" x14ac:dyDescent="0.3">
      <c r="B18" s="5" t="s">
        <v>98</v>
      </c>
      <c r="C18" s="5" t="s">
        <v>99</v>
      </c>
      <c r="D18" s="6" t="s">
        <v>95</v>
      </c>
      <c r="E18" s="7" t="s">
        <v>656</v>
      </c>
      <c r="F18" s="8">
        <v>43921</v>
      </c>
      <c r="G18" s="33">
        <v>204590994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>
        <v>0</v>
      </c>
      <c r="AD18" s="33">
        <v>0</v>
      </c>
      <c r="AE18" s="33">
        <v>23690283</v>
      </c>
      <c r="AF18" s="33">
        <v>823144</v>
      </c>
      <c r="AG18" s="33">
        <v>0</v>
      </c>
      <c r="AH18" s="33">
        <v>-3599272</v>
      </c>
      <c r="AI18" s="33">
        <v>0</v>
      </c>
      <c r="AK18" s="33">
        <v>-97050711</v>
      </c>
      <c r="AL18" s="33">
        <v>0</v>
      </c>
      <c r="AM18" s="33">
        <v>0</v>
      </c>
      <c r="AN18" s="33">
        <v>0</v>
      </c>
      <c r="AO18" s="33">
        <v>0</v>
      </c>
      <c r="AP18" s="33">
        <v>0</v>
      </c>
      <c r="AQ18" s="33">
        <v>0</v>
      </c>
      <c r="AR18" s="33">
        <v>0</v>
      </c>
      <c r="AS18" s="33">
        <v>0</v>
      </c>
      <c r="AT18" s="33">
        <v>18206781</v>
      </c>
      <c r="AU18" s="33">
        <v>114329417</v>
      </c>
      <c r="AV18" s="33">
        <v>0</v>
      </c>
      <c r="AW18" s="33">
        <v>12455</v>
      </c>
      <c r="AX18" s="33">
        <v>0</v>
      </c>
      <c r="AY18" s="33">
        <v>0</v>
      </c>
      <c r="AZ18" s="33">
        <v>0</v>
      </c>
      <c r="BA18" s="33">
        <v>0</v>
      </c>
      <c r="BB18" s="33">
        <v>0</v>
      </c>
      <c r="BC18" s="33">
        <v>0</v>
      </c>
      <c r="BD18" s="33">
        <v>0</v>
      </c>
      <c r="BE18" s="33">
        <v>0</v>
      </c>
      <c r="BF18" s="33">
        <v>0</v>
      </c>
      <c r="BG18" s="33">
        <v>0</v>
      </c>
      <c r="BH18" s="33">
        <v>823144</v>
      </c>
      <c r="BI18" s="33">
        <v>0</v>
      </c>
      <c r="BJ18" s="33">
        <v>0</v>
      </c>
      <c r="BK18" s="33">
        <v>-915620</v>
      </c>
      <c r="BL18" s="33">
        <v>0</v>
      </c>
      <c r="BN18" s="33">
        <v>-6184192</v>
      </c>
      <c r="BO18" s="33">
        <v>0</v>
      </c>
      <c r="BP18" s="33">
        <v>0</v>
      </c>
      <c r="BQ18" s="33">
        <v>0</v>
      </c>
      <c r="BR18" s="33">
        <v>0</v>
      </c>
      <c r="BS18" s="33">
        <v>0</v>
      </c>
      <c r="BT18" s="33">
        <v>0</v>
      </c>
      <c r="BU18" s="33">
        <v>231036253</v>
      </c>
      <c r="BV18" s="33">
        <v>80917047</v>
      </c>
      <c r="BW18" s="33">
        <v>150119206</v>
      </c>
      <c r="BX18" s="33">
        <v>0</v>
      </c>
      <c r="BY18" s="33">
        <v>99329556</v>
      </c>
      <c r="BZ18" s="33">
        <v>0</v>
      </c>
      <c r="CA18" s="33">
        <v>0</v>
      </c>
      <c r="CB18" s="33">
        <v>0</v>
      </c>
      <c r="CC18" s="33">
        <v>0</v>
      </c>
      <c r="CD18" s="33">
        <v>137449690</v>
      </c>
      <c r="CE18" s="33">
        <v>0</v>
      </c>
      <c r="CF18" s="33">
        <v>0</v>
      </c>
      <c r="CG18" s="33">
        <v>0</v>
      </c>
      <c r="CH18" s="33">
        <v>0</v>
      </c>
      <c r="CI18" s="33">
        <v>-441199</v>
      </c>
      <c r="CJ18" s="33">
        <v>0</v>
      </c>
      <c r="CL18" s="33">
        <v>101356091</v>
      </c>
      <c r="CM18" s="33">
        <v>0</v>
      </c>
      <c r="CN18" s="33">
        <v>101356091</v>
      </c>
      <c r="CO18" s="33">
        <v>72062758</v>
      </c>
      <c r="CP18" s="33">
        <v>130137043</v>
      </c>
      <c r="CR18" s="33">
        <v>204590994</v>
      </c>
      <c r="CS18" s="33">
        <v>282722056</v>
      </c>
      <c r="CT18" s="33">
        <v>648841341</v>
      </c>
      <c r="CU18" s="33">
        <v>636799694</v>
      </c>
      <c r="CV18" s="33">
        <v>0</v>
      </c>
      <c r="CW18" s="33">
        <v>0</v>
      </c>
      <c r="CX18" s="33">
        <v>287726</v>
      </c>
      <c r="CY18" s="33">
        <v>0</v>
      </c>
      <c r="CZ18" s="33">
        <v>11753921</v>
      </c>
      <c r="DA18" s="33">
        <v>366119285</v>
      </c>
      <c r="DB18" s="33">
        <v>246243765</v>
      </c>
      <c r="DC18" s="33">
        <v>0</v>
      </c>
      <c r="DD18" s="33">
        <v>62704507</v>
      </c>
      <c r="DE18" s="33">
        <v>2545029</v>
      </c>
      <c r="DF18" s="33">
        <v>0</v>
      </c>
      <c r="DG18" s="33">
        <v>54625984</v>
      </c>
      <c r="DH18" s="33">
        <v>0</v>
      </c>
      <c r="DI18" s="33">
        <v>0</v>
      </c>
      <c r="DJ18" s="33">
        <v>23690283</v>
      </c>
      <c r="DK18" s="33">
        <v>823144</v>
      </c>
      <c r="DL18" s="33">
        <v>51664651</v>
      </c>
      <c r="DM18" s="33">
        <v>-3599272</v>
      </c>
      <c r="DN18" s="33">
        <v>823144</v>
      </c>
    </row>
    <row r="19" spans="2:118" x14ac:dyDescent="0.3">
      <c r="B19" s="5" t="s">
        <v>102</v>
      </c>
      <c r="C19" s="5" t="s">
        <v>104</v>
      </c>
      <c r="D19" s="6" t="s">
        <v>103</v>
      </c>
      <c r="E19" s="7" t="s">
        <v>659</v>
      </c>
      <c r="F19" s="8">
        <v>43921</v>
      </c>
      <c r="G19" s="33">
        <v>1033221</v>
      </c>
      <c r="H19" s="33"/>
      <c r="I19" s="33"/>
      <c r="J19" s="33"/>
      <c r="K19" s="33"/>
      <c r="L19" s="33"/>
      <c r="M19" s="33"/>
      <c r="N19" s="33"/>
      <c r="O19" s="33"/>
      <c r="P19" s="33"/>
      <c r="Q19" s="33">
        <v>922013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>
        <v>0</v>
      </c>
      <c r="AD19" s="33">
        <v>0</v>
      </c>
      <c r="AE19" s="33">
        <v>46541</v>
      </c>
      <c r="AF19" s="33">
        <v>0</v>
      </c>
      <c r="AG19" s="33">
        <v>0</v>
      </c>
      <c r="AH19" s="33">
        <v>1748509</v>
      </c>
      <c r="AI19" s="33">
        <v>0</v>
      </c>
      <c r="AK19" s="33">
        <v>-4569721</v>
      </c>
      <c r="AL19" s="33">
        <v>0</v>
      </c>
      <c r="AM19" s="33">
        <v>0</v>
      </c>
      <c r="AN19" s="33">
        <v>0</v>
      </c>
      <c r="AO19" s="33">
        <v>0</v>
      </c>
      <c r="AP19" s="33">
        <v>0</v>
      </c>
      <c r="AQ19" s="33">
        <v>0</v>
      </c>
      <c r="AR19" s="33">
        <v>0</v>
      </c>
      <c r="AS19" s="33">
        <v>0</v>
      </c>
      <c r="AT19" s="33">
        <v>0</v>
      </c>
      <c r="AU19" s="33">
        <v>4599661</v>
      </c>
      <c r="AV19" s="33">
        <v>0</v>
      </c>
      <c r="AW19" s="33">
        <v>0</v>
      </c>
      <c r="AX19" s="33">
        <v>0</v>
      </c>
      <c r="AY19" s="33">
        <v>0</v>
      </c>
      <c r="AZ19" s="33">
        <v>0</v>
      </c>
      <c r="BA19" s="33">
        <v>0</v>
      </c>
      <c r="BB19" s="33">
        <v>0</v>
      </c>
      <c r="BC19" s="33">
        <v>0</v>
      </c>
      <c r="BD19" s="33">
        <v>0</v>
      </c>
      <c r="BE19" s="33">
        <v>0</v>
      </c>
      <c r="BF19" s="33">
        <v>0</v>
      </c>
      <c r="BG19" s="33">
        <v>0</v>
      </c>
      <c r="BH19" s="33">
        <v>0</v>
      </c>
      <c r="BI19" s="33">
        <v>0</v>
      </c>
      <c r="BJ19" s="33">
        <v>0</v>
      </c>
      <c r="BK19" s="33">
        <v>0</v>
      </c>
      <c r="BL19" s="33">
        <v>0</v>
      </c>
      <c r="BN19" s="33">
        <v>3006135</v>
      </c>
      <c r="BO19" s="33">
        <v>0</v>
      </c>
      <c r="BP19" s="33">
        <v>0</v>
      </c>
      <c r="BQ19" s="33">
        <v>0</v>
      </c>
      <c r="BR19" s="33">
        <v>0</v>
      </c>
      <c r="BS19" s="33">
        <v>0</v>
      </c>
      <c r="BT19" s="33">
        <v>0</v>
      </c>
      <c r="BU19" s="33">
        <v>7247885</v>
      </c>
      <c r="BV19" s="33">
        <v>0</v>
      </c>
      <c r="BW19" s="33">
        <v>7247885</v>
      </c>
      <c r="BX19" s="33">
        <v>0</v>
      </c>
      <c r="BY19" s="33">
        <v>3830752</v>
      </c>
      <c r="BZ19" s="33">
        <v>0</v>
      </c>
      <c r="CA19" s="33">
        <v>82513</v>
      </c>
      <c r="CB19" s="33">
        <v>0</v>
      </c>
      <c r="CC19" s="33">
        <v>0</v>
      </c>
      <c r="CD19" s="33">
        <v>158202</v>
      </c>
      <c r="CE19" s="33">
        <v>0</v>
      </c>
      <c r="CF19" s="33">
        <v>0</v>
      </c>
      <c r="CG19" s="33">
        <v>0</v>
      </c>
      <c r="CH19" s="33">
        <v>0</v>
      </c>
      <c r="CI19" s="33">
        <v>-170283</v>
      </c>
      <c r="CJ19" s="33">
        <v>0</v>
      </c>
      <c r="CL19" s="33">
        <v>-530365</v>
      </c>
      <c r="CM19" s="33">
        <v>-8475</v>
      </c>
      <c r="CN19" s="33">
        <v>-538840</v>
      </c>
      <c r="CO19" s="33"/>
      <c r="CP19" s="33"/>
      <c r="CR19" s="33">
        <v>1033221</v>
      </c>
      <c r="CS19" s="33">
        <v>11007</v>
      </c>
      <c r="CT19" s="33">
        <v>8825285</v>
      </c>
      <c r="CU19" s="33">
        <v>8825285</v>
      </c>
      <c r="CV19" s="33">
        <v>0</v>
      </c>
      <c r="CW19" s="33">
        <v>0</v>
      </c>
      <c r="CX19" s="33">
        <v>0</v>
      </c>
      <c r="CY19" s="33">
        <v>0</v>
      </c>
      <c r="CZ19" s="33">
        <v>0</v>
      </c>
      <c r="DA19" s="33">
        <v>8814278</v>
      </c>
      <c r="DB19" s="33">
        <v>4784753</v>
      </c>
      <c r="DC19" s="33">
        <v>0</v>
      </c>
      <c r="DD19" s="33">
        <v>4029525</v>
      </c>
      <c r="DE19" s="33">
        <v>0</v>
      </c>
      <c r="DF19" s="33">
        <v>0</v>
      </c>
      <c r="DG19" s="33">
        <v>0</v>
      </c>
      <c r="DH19" s="33">
        <v>0</v>
      </c>
      <c r="DI19" s="33">
        <v>0</v>
      </c>
      <c r="DJ19" s="33">
        <v>46541</v>
      </c>
      <c r="DK19" s="33">
        <v>0</v>
      </c>
      <c r="DL19" s="33">
        <v>679754</v>
      </c>
      <c r="DM19" s="33">
        <v>1748509</v>
      </c>
      <c r="DN19" s="33">
        <v>0</v>
      </c>
    </row>
    <row r="20" spans="2:118" x14ac:dyDescent="0.3">
      <c r="B20" s="5" t="s">
        <v>106</v>
      </c>
      <c r="C20" s="5" t="s">
        <v>108</v>
      </c>
      <c r="D20" s="6" t="s">
        <v>107</v>
      </c>
      <c r="E20" s="7" t="s">
        <v>658</v>
      </c>
      <c r="F20" s="8">
        <v>43921</v>
      </c>
      <c r="G20" s="33">
        <v>36246478.859999999</v>
      </c>
      <c r="H20" s="33"/>
      <c r="I20" s="33"/>
      <c r="J20" s="33"/>
      <c r="K20" s="33"/>
      <c r="L20" s="33"/>
      <c r="M20" s="33"/>
      <c r="N20" s="33"/>
      <c r="O20" s="33"/>
      <c r="P20" s="33"/>
      <c r="Q20" s="33">
        <v>13790394.51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K20" s="33">
        <v>-70167791.120000005</v>
      </c>
      <c r="AL20" s="33">
        <v>0</v>
      </c>
      <c r="AM20" s="33">
        <v>19732430</v>
      </c>
      <c r="AN20" s="33">
        <v>0</v>
      </c>
      <c r="AO20" s="33">
        <v>0</v>
      </c>
      <c r="AP20" s="33">
        <v>0</v>
      </c>
      <c r="AQ20" s="33">
        <v>0</v>
      </c>
      <c r="AR20" s="33">
        <v>0</v>
      </c>
      <c r="AS20" s="33">
        <v>0</v>
      </c>
      <c r="AT20" s="33">
        <v>0</v>
      </c>
      <c r="AU20" s="33">
        <v>50543362.119999997</v>
      </c>
      <c r="AV20" s="33">
        <v>108001</v>
      </c>
      <c r="AW20" s="33">
        <v>0</v>
      </c>
      <c r="AX20" s="33">
        <v>0</v>
      </c>
      <c r="AY20" s="33">
        <v>0</v>
      </c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33">
        <v>0</v>
      </c>
      <c r="BF20" s="33">
        <v>0</v>
      </c>
      <c r="BG20" s="33">
        <v>0</v>
      </c>
      <c r="BH20" s="33">
        <v>0</v>
      </c>
      <c r="BI20" s="33">
        <v>0</v>
      </c>
      <c r="BJ20" s="33">
        <v>0</v>
      </c>
      <c r="BK20" s="33">
        <v>0</v>
      </c>
      <c r="BL20" s="33">
        <v>0</v>
      </c>
      <c r="BN20" s="33">
        <v>34766375.049999997</v>
      </c>
      <c r="BO20" s="33">
        <v>0</v>
      </c>
      <c r="BP20" s="33">
        <v>0</v>
      </c>
      <c r="BQ20" s="33">
        <v>0</v>
      </c>
      <c r="BR20" s="33">
        <v>0</v>
      </c>
      <c r="BS20" s="33">
        <v>0</v>
      </c>
      <c r="BT20" s="33">
        <v>0</v>
      </c>
      <c r="BU20" s="33">
        <v>47911242.140000001</v>
      </c>
      <c r="BV20" s="33">
        <v>0</v>
      </c>
      <c r="BW20" s="33">
        <v>47911242.140000001</v>
      </c>
      <c r="BX20" s="33">
        <v>0</v>
      </c>
      <c r="BY20" s="33">
        <v>7769679.4199999999</v>
      </c>
      <c r="BZ20" s="33">
        <v>7812553.04</v>
      </c>
      <c r="CA20" s="33">
        <v>209411.7</v>
      </c>
      <c r="CB20" s="33">
        <v>-6810900</v>
      </c>
      <c r="CC20" s="33">
        <v>0</v>
      </c>
      <c r="CD20" s="33">
        <v>0</v>
      </c>
      <c r="CE20" s="33">
        <v>0</v>
      </c>
      <c r="CF20" s="33">
        <v>3910138.69</v>
      </c>
      <c r="CG20" s="33">
        <v>0</v>
      </c>
      <c r="CH20" s="33">
        <v>0</v>
      </c>
      <c r="CI20" s="33">
        <v>-253984.24</v>
      </c>
      <c r="CJ20" s="33">
        <v>0</v>
      </c>
      <c r="CL20" s="33">
        <v>845062.79</v>
      </c>
      <c r="CM20" s="33">
        <v>3688242.35</v>
      </c>
      <c r="CN20" s="33">
        <v>4533305.1399999997</v>
      </c>
      <c r="CO20" s="33"/>
      <c r="CP20" s="33"/>
      <c r="CR20" s="33">
        <v>36246478.859999999</v>
      </c>
      <c r="CS20" s="33">
        <v>36246478.859999999</v>
      </c>
      <c r="CT20" s="33">
        <v>386974602.02999997</v>
      </c>
      <c r="CU20" s="33">
        <v>325091575.55000001</v>
      </c>
      <c r="CV20" s="33">
        <v>0</v>
      </c>
      <c r="CW20" s="33">
        <v>0</v>
      </c>
      <c r="CX20" s="33">
        <v>0</v>
      </c>
      <c r="CY20" s="33">
        <v>0</v>
      </c>
      <c r="CZ20" s="33">
        <v>61883026.479999997</v>
      </c>
      <c r="DA20" s="33">
        <v>350728123.17000002</v>
      </c>
      <c r="DB20" s="33">
        <v>311317561.56</v>
      </c>
      <c r="DC20" s="33">
        <v>0</v>
      </c>
      <c r="DD20" s="33">
        <v>31877052.379999999</v>
      </c>
      <c r="DE20" s="33">
        <v>0</v>
      </c>
      <c r="DF20" s="33">
        <v>0</v>
      </c>
      <c r="DG20" s="33">
        <v>7533509.2300000004</v>
      </c>
      <c r="DH20" s="33">
        <v>0</v>
      </c>
      <c r="DI20" s="33">
        <v>0</v>
      </c>
      <c r="DJ20" s="33">
        <v>0</v>
      </c>
      <c r="DK20" s="33">
        <v>0</v>
      </c>
      <c r="DL20" s="33">
        <v>0</v>
      </c>
      <c r="DM20" s="33">
        <v>0</v>
      </c>
      <c r="DN20" s="33">
        <v>0</v>
      </c>
    </row>
    <row r="21" spans="2:118" x14ac:dyDescent="0.3">
      <c r="B21" s="5" t="s">
        <v>109</v>
      </c>
      <c r="C21" s="5" t="s">
        <v>111</v>
      </c>
      <c r="D21" s="6" t="s">
        <v>110</v>
      </c>
      <c r="E21" s="7" t="s">
        <v>659</v>
      </c>
      <c r="F21" s="8">
        <v>43830</v>
      </c>
      <c r="G21" s="33">
        <v>-24782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K21" s="33">
        <v>0</v>
      </c>
      <c r="AL21" s="33">
        <v>0</v>
      </c>
      <c r="AM21" s="33">
        <v>0</v>
      </c>
      <c r="AN21" s="33">
        <v>0</v>
      </c>
      <c r="AO21" s="33">
        <v>0</v>
      </c>
      <c r="AP21" s="33">
        <v>0</v>
      </c>
      <c r="AQ21" s="33">
        <v>0</v>
      </c>
      <c r="AR21" s="33">
        <v>0</v>
      </c>
      <c r="AS21" s="33">
        <v>0</v>
      </c>
      <c r="AT21" s="33">
        <v>0</v>
      </c>
      <c r="AU21" s="33">
        <v>0</v>
      </c>
      <c r="AV21" s="33">
        <v>0</v>
      </c>
      <c r="AW21" s="33">
        <v>0</v>
      </c>
      <c r="AX21" s="33">
        <v>0</v>
      </c>
      <c r="AY21" s="33">
        <v>0</v>
      </c>
      <c r="AZ21" s="33">
        <v>0</v>
      </c>
      <c r="BA21" s="33">
        <v>0</v>
      </c>
      <c r="BB21" s="33">
        <v>0</v>
      </c>
      <c r="BC21" s="33">
        <v>0</v>
      </c>
      <c r="BD21" s="33">
        <v>0</v>
      </c>
      <c r="BE21" s="33">
        <v>0</v>
      </c>
      <c r="BF21" s="33">
        <v>0</v>
      </c>
      <c r="BG21" s="33">
        <v>0</v>
      </c>
      <c r="BH21" s="33">
        <v>0</v>
      </c>
      <c r="BI21" s="33">
        <v>0</v>
      </c>
      <c r="BJ21" s="33">
        <v>0</v>
      </c>
      <c r="BK21" s="33">
        <v>0</v>
      </c>
      <c r="BL21" s="33">
        <v>0</v>
      </c>
      <c r="BN21" s="33">
        <v>24782</v>
      </c>
      <c r="BO21" s="33">
        <v>0</v>
      </c>
      <c r="BP21" s="33">
        <v>0</v>
      </c>
      <c r="BQ21" s="33">
        <v>0</v>
      </c>
      <c r="BR21" s="33">
        <v>0</v>
      </c>
      <c r="BS21" s="33">
        <v>0</v>
      </c>
      <c r="BT21" s="33">
        <v>0</v>
      </c>
      <c r="BU21" s="33">
        <v>0</v>
      </c>
      <c r="BV21" s="33">
        <v>0</v>
      </c>
      <c r="BW21" s="33">
        <v>0</v>
      </c>
      <c r="BX21" s="33">
        <v>24782</v>
      </c>
      <c r="BY21" s="33">
        <v>0</v>
      </c>
      <c r="BZ21" s="33">
        <v>0</v>
      </c>
      <c r="CA21" s="33">
        <v>0</v>
      </c>
      <c r="CB21" s="33">
        <v>0</v>
      </c>
      <c r="CC21" s="33">
        <v>0</v>
      </c>
      <c r="CD21" s="33">
        <v>0</v>
      </c>
      <c r="CE21" s="33">
        <v>0</v>
      </c>
      <c r="CF21" s="33">
        <v>0</v>
      </c>
      <c r="CG21" s="33">
        <v>0</v>
      </c>
      <c r="CH21" s="33">
        <v>0</v>
      </c>
      <c r="CI21" s="33">
        <v>0</v>
      </c>
      <c r="CJ21" s="33">
        <v>0</v>
      </c>
      <c r="CL21" s="33">
        <v>0</v>
      </c>
      <c r="CM21" s="33">
        <v>0</v>
      </c>
      <c r="CN21" s="33">
        <v>0</v>
      </c>
      <c r="CO21" s="33">
        <v>0</v>
      </c>
      <c r="CP21" s="33">
        <v>0</v>
      </c>
      <c r="CR21" s="33">
        <v>-24782</v>
      </c>
      <c r="CS21" s="33">
        <v>-24782</v>
      </c>
      <c r="CT21" s="33">
        <v>0</v>
      </c>
      <c r="CU21" s="33">
        <v>0</v>
      </c>
      <c r="CV21" s="33">
        <v>0</v>
      </c>
      <c r="CW21" s="33">
        <v>0</v>
      </c>
      <c r="CX21" s="33">
        <v>0</v>
      </c>
      <c r="CY21" s="33">
        <v>0</v>
      </c>
      <c r="CZ21" s="33">
        <v>0</v>
      </c>
      <c r="DA21" s="33">
        <v>24782</v>
      </c>
      <c r="DB21" s="33">
        <v>8891</v>
      </c>
      <c r="DC21" s="33">
        <v>0</v>
      </c>
      <c r="DD21" s="33">
        <v>13333</v>
      </c>
      <c r="DE21" s="33">
        <v>0</v>
      </c>
      <c r="DF21" s="33">
        <v>0</v>
      </c>
      <c r="DG21" s="33">
        <v>2558</v>
      </c>
      <c r="DH21" s="33">
        <v>0</v>
      </c>
      <c r="DI21" s="33">
        <v>0</v>
      </c>
      <c r="DJ21" s="33">
        <v>0</v>
      </c>
      <c r="DK21" s="33">
        <v>0</v>
      </c>
      <c r="DL21" s="33">
        <v>0</v>
      </c>
      <c r="DM21" s="33">
        <v>0</v>
      </c>
      <c r="DN21" s="33">
        <v>0</v>
      </c>
    </row>
    <row r="22" spans="2:118" x14ac:dyDescent="0.3">
      <c r="B22" s="5" t="s">
        <v>115</v>
      </c>
      <c r="C22" s="5" t="s">
        <v>117</v>
      </c>
      <c r="D22" s="6" t="s">
        <v>116</v>
      </c>
      <c r="E22" s="7" t="s">
        <v>659</v>
      </c>
      <c r="F22" s="8">
        <v>43921</v>
      </c>
      <c r="G22" s="33">
        <v>-373136</v>
      </c>
      <c r="H22" s="33"/>
      <c r="I22" s="33"/>
      <c r="J22" s="33"/>
      <c r="K22" s="33"/>
      <c r="L22" s="33"/>
      <c r="M22" s="33"/>
      <c r="N22" s="33"/>
      <c r="O22" s="33"/>
      <c r="P22" s="33"/>
      <c r="Q22" s="33">
        <v>3184867.5789999999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>
        <v>0</v>
      </c>
      <c r="AD22" s="33">
        <v>0</v>
      </c>
      <c r="AE22" s="33">
        <v>0</v>
      </c>
      <c r="AF22" s="33">
        <v>20566</v>
      </c>
      <c r="AG22" s="33">
        <v>0</v>
      </c>
      <c r="AH22" s="33">
        <v>0</v>
      </c>
      <c r="AI22" s="33">
        <v>0</v>
      </c>
      <c r="AK22" s="33">
        <v>-2136707</v>
      </c>
      <c r="AL22" s="33">
        <v>0</v>
      </c>
      <c r="AM22" s="33">
        <v>0</v>
      </c>
      <c r="AN22" s="33">
        <v>0</v>
      </c>
      <c r="AO22" s="33">
        <v>0</v>
      </c>
      <c r="AP22" s="33">
        <v>0</v>
      </c>
      <c r="AQ22" s="33">
        <v>0</v>
      </c>
      <c r="AR22" s="33">
        <v>0</v>
      </c>
      <c r="AS22" s="33">
        <v>0</v>
      </c>
      <c r="AT22" s="33">
        <v>0</v>
      </c>
      <c r="AU22" s="33">
        <v>30302</v>
      </c>
      <c r="AV22" s="33">
        <v>0</v>
      </c>
      <c r="AW22" s="33">
        <v>2106405</v>
      </c>
      <c r="AX22" s="33">
        <v>0</v>
      </c>
      <c r="AY22" s="33">
        <v>0</v>
      </c>
      <c r="AZ22" s="33">
        <v>0</v>
      </c>
      <c r="BA22" s="33">
        <v>0</v>
      </c>
      <c r="BB22" s="33">
        <v>0</v>
      </c>
      <c r="BC22" s="33">
        <v>0</v>
      </c>
      <c r="BD22" s="33">
        <v>0</v>
      </c>
      <c r="BE22" s="33">
        <v>0</v>
      </c>
      <c r="BF22" s="33">
        <v>0</v>
      </c>
      <c r="BG22" s="33">
        <v>0</v>
      </c>
      <c r="BH22" s="33">
        <v>20566</v>
      </c>
      <c r="BI22" s="33">
        <v>0</v>
      </c>
      <c r="BJ22" s="33">
        <v>0</v>
      </c>
      <c r="BK22" s="33">
        <v>0</v>
      </c>
      <c r="BL22" s="33">
        <v>0</v>
      </c>
      <c r="BN22" s="33">
        <v>2966809</v>
      </c>
      <c r="BO22" s="33">
        <v>0</v>
      </c>
      <c r="BP22" s="33">
        <v>0</v>
      </c>
      <c r="BQ22" s="33">
        <v>0</v>
      </c>
      <c r="BR22" s="33">
        <v>0</v>
      </c>
      <c r="BS22" s="33">
        <v>0</v>
      </c>
      <c r="BT22" s="33">
        <v>0</v>
      </c>
      <c r="BU22" s="33">
        <v>2533956</v>
      </c>
      <c r="BV22" s="33">
        <v>0</v>
      </c>
      <c r="BW22" s="33">
        <v>2533956</v>
      </c>
      <c r="BX22" s="33">
        <v>0</v>
      </c>
      <c r="BY22" s="33">
        <v>1700484</v>
      </c>
      <c r="BZ22" s="33">
        <v>0</v>
      </c>
      <c r="CA22" s="33">
        <v>0</v>
      </c>
      <c r="CB22" s="33">
        <v>0</v>
      </c>
      <c r="CC22" s="33">
        <v>0</v>
      </c>
      <c r="CD22" s="33">
        <v>0</v>
      </c>
      <c r="CE22" s="33">
        <v>0</v>
      </c>
      <c r="CF22" s="33">
        <v>0</v>
      </c>
      <c r="CG22" s="33">
        <v>0</v>
      </c>
      <c r="CH22" s="33">
        <v>-2084237</v>
      </c>
      <c r="CI22" s="33">
        <v>49100</v>
      </c>
      <c r="CJ22" s="33">
        <v>0</v>
      </c>
      <c r="CL22" s="33">
        <v>456966</v>
      </c>
      <c r="CM22" s="33">
        <v>-16524</v>
      </c>
      <c r="CN22" s="33">
        <v>440442</v>
      </c>
      <c r="CO22" s="33"/>
      <c r="CP22" s="33"/>
      <c r="CR22" s="33">
        <v>-373136</v>
      </c>
      <c r="CS22" s="33">
        <v>-393702</v>
      </c>
      <c r="CT22" s="33">
        <v>13804277</v>
      </c>
      <c r="CU22" s="33">
        <v>13804277</v>
      </c>
      <c r="CV22" s="33">
        <v>0</v>
      </c>
      <c r="CW22" s="33">
        <v>0</v>
      </c>
      <c r="CX22" s="33">
        <v>0</v>
      </c>
      <c r="CY22" s="33">
        <v>0</v>
      </c>
      <c r="CZ22" s="33">
        <v>0</v>
      </c>
      <c r="DA22" s="33">
        <v>14197979</v>
      </c>
      <c r="DB22" s="33">
        <v>6758985</v>
      </c>
      <c r="DC22" s="33">
        <v>0</v>
      </c>
      <c r="DD22" s="33">
        <v>7438994</v>
      </c>
      <c r="DE22" s="33">
        <v>0</v>
      </c>
      <c r="DF22" s="33">
        <v>0</v>
      </c>
      <c r="DG22" s="33">
        <v>0</v>
      </c>
      <c r="DH22" s="33">
        <v>0</v>
      </c>
      <c r="DI22" s="33">
        <v>0</v>
      </c>
      <c r="DJ22" s="33">
        <v>0</v>
      </c>
      <c r="DK22" s="33">
        <v>20566</v>
      </c>
      <c r="DL22" s="33">
        <v>0</v>
      </c>
      <c r="DM22" s="33">
        <v>0</v>
      </c>
      <c r="DN22" s="33">
        <v>20566</v>
      </c>
    </row>
    <row r="23" spans="2:118" x14ac:dyDescent="0.3">
      <c r="B23" s="5" t="s">
        <v>136</v>
      </c>
      <c r="C23" s="5" t="s">
        <v>138</v>
      </c>
      <c r="D23" s="6" t="s">
        <v>137</v>
      </c>
      <c r="E23" s="7" t="s">
        <v>660</v>
      </c>
      <c r="F23" s="8">
        <v>44012</v>
      </c>
      <c r="G23" s="33">
        <v>14419758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>
        <v>0</v>
      </c>
      <c r="AD23" s="33">
        <v>0</v>
      </c>
      <c r="AE23" s="33">
        <v>2551999</v>
      </c>
      <c r="AF23" s="33">
        <v>485628</v>
      </c>
      <c r="AG23" s="33">
        <v>0</v>
      </c>
      <c r="AH23" s="33">
        <v>245579</v>
      </c>
      <c r="AI23" s="33">
        <v>0</v>
      </c>
      <c r="AK23" s="33">
        <v>-4910116</v>
      </c>
      <c r="AL23" s="33">
        <v>-4248000</v>
      </c>
      <c r="AM23" s="33">
        <v>0</v>
      </c>
      <c r="AN23" s="33">
        <v>0</v>
      </c>
      <c r="AO23" s="33">
        <v>1690666</v>
      </c>
      <c r="AP23" s="33">
        <v>0</v>
      </c>
      <c r="AQ23" s="33">
        <v>2398081</v>
      </c>
      <c r="AR23" s="33">
        <v>812289</v>
      </c>
      <c r="AS23" s="33">
        <v>-2518239</v>
      </c>
      <c r="AT23" s="33">
        <v>4618228</v>
      </c>
      <c r="AU23" s="33">
        <v>16259588</v>
      </c>
      <c r="AV23" s="33">
        <v>0</v>
      </c>
      <c r="AW23" s="33">
        <v>0</v>
      </c>
      <c r="AX23" s="33">
        <v>0</v>
      </c>
      <c r="AY23" s="33">
        <v>0</v>
      </c>
      <c r="AZ23" s="33">
        <v>0</v>
      </c>
      <c r="BA23" s="33">
        <v>0</v>
      </c>
      <c r="BB23" s="33">
        <v>-305007</v>
      </c>
      <c r="BC23" s="33">
        <v>3386197</v>
      </c>
      <c r="BD23" s="33">
        <v>145496</v>
      </c>
      <c r="BE23" s="33">
        <v>6037175</v>
      </c>
      <c r="BF23" s="33">
        <v>1849140</v>
      </c>
      <c r="BG23" s="33">
        <v>0</v>
      </c>
      <c r="BH23" s="33">
        <v>485628</v>
      </c>
      <c r="BI23" s="33">
        <v>0</v>
      </c>
      <c r="BJ23" s="33">
        <v>0</v>
      </c>
      <c r="BK23" s="33">
        <v>222430</v>
      </c>
      <c r="BL23" s="33">
        <v>0</v>
      </c>
      <c r="BN23" s="33">
        <v>12921976</v>
      </c>
      <c r="BO23" s="33">
        <v>0</v>
      </c>
      <c r="BP23" s="33">
        <v>0</v>
      </c>
      <c r="BQ23" s="33">
        <v>3010000</v>
      </c>
      <c r="BR23" s="33">
        <v>0</v>
      </c>
      <c r="BS23" s="33">
        <v>0</v>
      </c>
      <c r="BT23" s="33">
        <v>0</v>
      </c>
      <c r="BU23" s="33">
        <v>105554898</v>
      </c>
      <c r="BV23" s="33">
        <v>56103245</v>
      </c>
      <c r="BW23" s="33">
        <v>49451653</v>
      </c>
      <c r="BX23" s="33">
        <v>25700342</v>
      </c>
      <c r="BY23" s="33">
        <v>72143099</v>
      </c>
      <c r="BZ23" s="33">
        <v>38890550</v>
      </c>
      <c r="CA23" s="33">
        <v>0</v>
      </c>
      <c r="CB23" s="33">
        <v>0</v>
      </c>
      <c r="CC23" s="33">
        <v>0</v>
      </c>
      <c r="CD23" s="33">
        <v>7722798</v>
      </c>
      <c r="CE23" s="33">
        <v>0</v>
      </c>
      <c r="CF23" s="33">
        <v>3418346</v>
      </c>
      <c r="CG23" s="33">
        <v>0</v>
      </c>
      <c r="CH23" s="33">
        <v>0</v>
      </c>
      <c r="CI23" s="33">
        <v>831529</v>
      </c>
      <c r="CJ23" s="33">
        <v>0</v>
      </c>
      <c r="CL23" s="33">
        <v>22431618</v>
      </c>
      <c r="CM23" s="33">
        <v>0</v>
      </c>
      <c r="CN23" s="33">
        <v>22431618</v>
      </c>
      <c r="CO23" s="33">
        <v>69884598</v>
      </c>
      <c r="CP23" s="33">
        <v>58281851</v>
      </c>
      <c r="CR23" s="33">
        <v>14419758</v>
      </c>
      <c r="CS23" s="33">
        <v>19122063</v>
      </c>
      <c r="CT23" s="33">
        <v>485708975</v>
      </c>
      <c r="CU23" s="33">
        <v>483866869</v>
      </c>
      <c r="CV23" s="33">
        <v>0</v>
      </c>
      <c r="CW23" s="33">
        <v>0</v>
      </c>
      <c r="CX23" s="33">
        <v>233234</v>
      </c>
      <c r="CY23" s="33">
        <v>0</v>
      </c>
      <c r="CZ23" s="33">
        <v>1608872</v>
      </c>
      <c r="DA23" s="33">
        <v>466586912</v>
      </c>
      <c r="DB23" s="33">
        <v>345404508</v>
      </c>
      <c r="DC23" s="33">
        <v>0</v>
      </c>
      <c r="DD23" s="33">
        <v>115042407</v>
      </c>
      <c r="DE23" s="33">
        <v>-74644</v>
      </c>
      <c r="DF23" s="33">
        <v>0</v>
      </c>
      <c r="DG23" s="33">
        <v>6214641</v>
      </c>
      <c r="DH23" s="33">
        <v>0</v>
      </c>
      <c r="DI23" s="33">
        <v>0</v>
      </c>
      <c r="DJ23" s="33">
        <v>2551999</v>
      </c>
      <c r="DK23" s="33">
        <v>485628</v>
      </c>
      <c r="DL23" s="33">
        <v>2881513</v>
      </c>
      <c r="DM23" s="33">
        <v>245579</v>
      </c>
      <c r="DN23" s="33">
        <v>485628</v>
      </c>
    </row>
    <row r="24" spans="2:118" x14ac:dyDescent="0.3">
      <c r="B24" s="5" t="s">
        <v>145</v>
      </c>
      <c r="C24" s="5" t="s">
        <v>147</v>
      </c>
      <c r="D24" s="6" t="s">
        <v>146</v>
      </c>
      <c r="E24" s="7" t="s">
        <v>659</v>
      </c>
      <c r="F24" s="8">
        <v>43921</v>
      </c>
      <c r="G24" s="33">
        <v>3605345</v>
      </c>
      <c r="H24" s="33"/>
      <c r="I24" s="33"/>
      <c r="J24" s="33"/>
      <c r="K24" s="33"/>
      <c r="L24" s="33"/>
      <c r="M24" s="33"/>
      <c r="N24" s="33"/>
      <c r="O24" s="33"/>
      <c r="P24" s="33"/>
      <c r="Q24" s="33">
        <v>-3943030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K24" s="33">
        <v>-2917704</v>
      </c>
      <c r="AL24" s="33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  <c r="AT24" s="33">
        <v>0</v>
      </c>
      <c r="AU24" s="33">
        <v>748365</v>
      </c>
      <c r="AV24" s="33">
        <v>-3675877</v>
      </c>
      <c r="AW24" s="33">
        <v>-1506538</v>
      </c>
      <c r="AX24" s="33">
        <v>0</v>
      </c>
      <c r="AY24" s="33">
        <v>0</v>
      </c>
      <c r="AZ24" s="33">
        <v>0</v>
      </c>
      <c r="BA24" s="33">
        <v>0</v>
      </c>
      <c r="BB24" s="33">
        <v>0</v>
      </c>
      <c r="BC24" s="33">
        <v>0</v>
      </c>
      <c r="BD24" s="33">
        <v>0</v>
      </c>
      <c r="BE24" s="33">
        <v>0</v>
      </c>
      <c r="BF24" s="33">
        <v>0</v>
      </c>
      <c r="BG24" s="33">
        <v>0</v>
      </c>
      <c r="BH24" s="33">
        <v>0</v>
      </c>
      <c r="BI24" s="33">
        <v>0</v>
      </c>
      <c r="BJ24" s="33">
        <v>0</v>
      </c>
      <c r="BK24" s="33">
        <v>0</v>
      </c>
      <c r="BL24" s="33">
        <v>0</v>
      </c>
      <c r="BN24" s="33">
        <v>0</v>
      </c>
      <c r="BO24" s="33">
        <v>0</v>
      </c>
      <c r="BP24" s="33">
        <v>0</v>
      </c>
      <c r="BQ24" s="33">
        <v>0</v>
      </c>
      <c r="BR24" s="33">
        <v>0</v>
      </c>
      <c r="BS24" s="33">
        <v>0</v>
      </c>
      <c r="BT24" s="33">
        <v>0</v>
      </c>
      <c r="BU24" s="33">
        <v>0</v>
      </c>
      <c r="BV24" s="33">
        <v>0</v>
      </c>
      <c r="BW24" s="33">
        <v>0</v>
      </c>
      <c r="BX24" s="33">
        <v>0</v>
      </c>
      <c r="BY24" s="33">
        <v>0</v>
      </c>
      <c r="BZ24" s="33">
        <v>0</v>
      </c>
      <c r="CA24" s="33">
        <v>0</v>
      </c>
      <c r="CB24" s="33">
        <v>0</v>
      </c>
      <c r="CC24" s="33">
        <v>0</v>
      </c>
      <c r="CD24" s="33">
        <v>0</v>
      </c>
      <c r="CE24" s="33">
        <v>0</v>
      </c>
      <c r="CF24" s="33">
        <v>0</v>
      </c>
      <c r="CG24" s="33">
        <v>0</v>
      </c>
      <c r="CH24" s="33">
        <v>0</v>
      </c>
      <c r="CI24" s="33">
        <v>0</v>
      </c>
      <c r="CJ24" s="33">
        <v>0</v>
      </c>
      <c r="CL24" s="33">
        <v>687641</v>
      </c>
      <c r="CM24" s="33">
        <v>193986</v>
      </c>
      <c r="CN24" s="33">
        <v>881627</v>
      </c>
      <c r="CO24" s="33"/>
      <c r="CP24" s="33"/>
      <c r="CR24" s="33">
        <v>3605345</v>
      </c>
      <c r="CS24" s="33">
        <v>3605345</v>
      </c>
      <c r="CT24" s="33">
        <v>20485460</v>
      </c>
      <c r="CU24" s="33">
        <v>18339274</v>
      </c>
      <c r="CV24" s="33">
        <v>0</v>
      </c>
      <c r="CW24" s="33">
        <v>0</v>
      </c>
      <c r="CX24" s="33">
        <v>0</v>
      </c>
      <c r="CY24" s="33">
        <v>0</v>
      </c>
      <c r="CZ24" s="33">
        <v>2146186</v>
      </c>
      <c r="DA24" s="33">
        <v>16880115</v>
      </c>
      <c r="DB24" s="33">
        <v>8090256</v>
      </c>
      <c r="DC24" s="33">
        <v>0</v>
      </c>
      <c r="DD24" s="33">
        <v>8782644</v>
      </c>
      <c r="DE24" s="33">
        <v>0</v>
      </c>
      <c r="DF24" s="33">
        <v>0</v>
      </c>
      <c r="DG24" s="33">
        <v>7215</v>
      </c>
      <c r="DH24" s="33">
        <v>0</v>
      </c>
      <c r="DI24" s="33">
        <v>0</v>
      </c>
      <c r="DJ24" s="33">
        <v>0</v>
      </c>
      <c r="DK24" s="33">
        <v>0</v>
      </c>
      <c r="DL24" s="33">
        <v>0</v>
      </c>
      <c r="DM24" s="33">
        <v>0</v>
      </c>
      <c r="DN24" s="33">
        <v>0</v>
      </c>
    </row>
    <row r="25" spans="2:118" x14ac:dyDescent="0.3">
      <c r="B25" s="5" t="s">
        <v>148</v>
      </c>
      <c r="C25" s="5" t="s">
        <v>14</v>
      </c>
      <c r="D25" s="6" t="s">
        <v>46</v>
      </c>
      <c r="E25" s="7" t="s">
        <v>658</v>
      </c>
      <c r="F25" s="8">
        <v>44012</v>
      </c>
      <c r="G25" s="33">
        <v>15254633.539999999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>
        <v>0</v>
      </c>
      <c r="AD25" s="33">
        <v>1036402.44</v>
      </c>
      <c r="AE25" s="33">
        <v>9804656.2400000002</v>
      </c>
      <c r="AF25" s="33">
        <v>1255486.48</v>
      </c>
      <c r="AG25" s="33">
        <v>0</v>
      </c>
      <c r="AH25" s="33">
        <v>1148204.04</v>
      </c>
      <c r="AI25" s="33">
        <v>0</v>
      </c>
      <c r="AK25" s="33">
        <v>-41181479.200000003</v>
      </c>
      <c r="AL25" s="33">
        <v>7744048</v>
      </c>
      <c r="AM25" s="33">
        <v>3253240.1</v>
      </c>
      <c r="AN25" s="33">
        <v>0</v>
      </c>
      <c r="AO25" s="33">
        <v>0</v>
      </c>
      <c r="AP25" s="33">
        <v>0</v>
      </c>
      <c r="AQ25" s="33">
        <v>0</v>
      </c>
      <c r="AR25" s="33">
        <v>0</v>
      </c>
      <c r="AS25" s="33">
        <v>15220853.439999999</v>
      </c>
      <c r="AT25" s="33">
        <v>3756.08</v>
      </c>
      <c r="AU25" s="33">
        <v>48590757.380000003</v>
      </c>
      <c r="AV25" s="33">
        <v>1303085</v>
      </c>
      <c r="AW25" s="33">
        <v>856994.34</v>
      </c>
      <c r="AX25" s="33">
        <v>0</v>
      </c>
      <c r="AY25" s="33">
        <v>0</v>
      </c>
      <c r="AZ25" s="33">
        <v>0</v>
      </c>
      <c r="BA25" s="33">
        <v>2152971.14</v>
      </c>
      <c r="BB25" s="33">
        <v>1888821.96</v>
      </c>
      <c r="BC25" s="33">
        <v>0</v>
      </c>
      <c r="BD25" s="33">
        <v>0</v>
      </c>
      <c r="BE25" s="33">
        <v>19299613.68</v>
      </c>
      <c r="BF25" s="33">
        <v>0</v>
      </c>
      <c r="BG25" s="33">
        <v>0</v>
      </c>
      <c r="BH25" s="33">
        <v>1255486.48</v>
      </c>
      <c r="BI25" s="33">
        <v>0</v>
      </c>
      <c r="BJ25" s="33">
        <v>0</v>
      </c>
      <c r="BK25" s="33">
        <v>-1279862.3600000001</v>
      </c>
      <c r="BL25" s="33">
        <v>0</v>
      </c>
      <c r="BN25" s="33">
        <v>47927366.600000001</v>
      </c>
      <c r="BO25" s="33">
        <v>0</v>
      </c>
      <c r="BP25" s="33">
        <v>0</v>
      </c>
      <c r="BQ25" s="33">
        <v>0</v>
      </c>
      <c r="BR25" s="33">
        <v>0</v>
      </c>
      <c r="BS25" s="33">
        <v>0</v>
      </c>
      <c r="BT25" s="33">
        <v>0</v>
      </c>
      <c r="BU25" s="33">
        <v>107272147</v>
      </c>
      <c r="BV25" s="33">
        <v>33779475</v>
      </c>
      <c r="BW25" s="33">
        <v>73492672</v>
      </c>
      <c r="BX25" s="33">
        <v>0</v>
      </c>
      <c r="BY25" s="33">
        <v>55207699.32</v>
      </c>
      <c r="BZ25" s="33">
        <v>0</v>
      </c>
      <c r="CA25" s="33">
        <v>0</v>
      </c>
      <c r="CB25" s="33">
        <v>23570</v>
      </c>
      <c r="CC25" s="33">
        <v>0</v>
      </c>
      <c r="CD25" s="33">
        <v>4113511.08</v>
      </c>
      <c r="CE25" s="33">
        <v>0</v>
      </c>
      <c r="CF25" s="33">
        <v>0</v>
      </c>
      <c r="CG25" s="33">
        <v>0</v>
      </c>
      <c r="CH25" s="33">
        <v>0</v>
      </c>
      <c r="CI25" s="33">
        <v>0</v>
      </c>
      <c r="CJ25" s="33">
        <v>0</v>
      </c>
      <c r="CL25" s="33">
        <v>22000520.940000001</v>
      </c>
      <c r="CM25" s="33">
        <v>0</v>
      </c>
      <c r="CN25" s="33">
        <v>22000520.940000001</v>
      </c>
      <c r="CO25" s="33">
        <v>5659007.5199999996</v>
      </c>
      <c r="CP25" s="33">
        <v>34134460.68</v>
      </c>
      <c r="CR25" s="33">
        <v>15254633.539999999</v>
      </c>
      <c r="CS25" s="33">
        <v>24819160.600000001</v>
      </c>
      <c r="CT25" s="33">
        <v>374983067.5</v>
      </c>
      <c r="CU25" s="33">
        <v>374983067.5</v>
      </c>
      <c r="CV25" s="33">
        <v>0</v>
      </c>
      <c r="CW25" s="33">
        <v>0</v>
      </c>
      <c r="CX25" s="33">
        <v>0</v>
      </c>
      <c r="CY25" s="33">
        <v>0</v>
      </c>
      <c r="CZ25" s="33">
        <v>0</v>
      </c>
      <c r="DA25" s="33">
        <v>350163906.89999998</v>
      </c>
      <c r="DB25" s="33">
        <v>294690798.75999999</v>
      </c>
      <c r="DC25" s="33">
        <v>0</v>
      </c>
      <c r="DD25" s="33">
        <v>43172010.140000001</v>
      </c>
      <c r="DE25" s="33">
        <v>0</v>
      </c>
      <c r="DF25" s="33">
        <v>0</v>
      </c>
      <c r="DG25" s="33">
        <v>12301098</v>
      </c>
      <c r="DH25" s="33">
        <v>0</v>
      </c>
      <c r="DI25" s="33">
        <v>1036402.44</v>
      </c>
      <c r="DJ25" s="33">
        <v>9804656.2400000002</v>
      </c>
      <c r="DK25" s="33">
        <v>1255486.48</v>
      </c>
      <c r="DL25" s="33">
        <v>3199963.78</v>
      </c>
      <c r="DM25" s="33">
        <v>1148204.04</v>
      </c>
      <c r="DN25" s="33">
        <v>1255486.48</v>
      </c>
    </row>
    <row r="26" spans="2:118" x14ac:dyDescent="0.3">
      <c r="B26" s="5" t="s">
        <v>152</v>
      </c>
      <c r="C26" s="5" t="s">
        <v>15</v>
      </c>
      <c r="D26" s="6" t="s">
        <v>47</v>
      </c>
      <c r="E26" s="7" t="s">
        <v>661</v>
      </c>
      <c r="F26" s="8">
        <v>44012</v>
      </c>
      <c r="G26" s="33">
        <v>243303141.5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>
        <v>0</v>
      </c>
      <c r="AD26" s="33">
        <v>0</v>
      </c>
      <c r="AE26" s="33">
        <v>0</v>
      </c>
      <c r="AF26" s="33">
        <v>4305435.4000000004</v>
      </c>
      <c r="AG26" s="33">
        <v>0</v>
      </c>
      <c r="AH26" s="33">
        <v>10568782.720000001</v>
      </c>
      <c r="AI26" s="33">
        <v>0</v>
      </c>
      <c r="AK26" s="33">
        <v>-246772284.59999999</v>
      </c>
      <c r="AL26" s="33">
        <v>0</v>
      </c>
      <c r="AM26" s="33">
        <v>21843527.300000001</v>
      </c>
      <c r="AN26" s="33">
        <v>506959.56</v>
      </c>
      <c r="AO26" s="33">
        <v>5233933.9800000004</v>
      </c>
      <c r="AP26" s="33">
        <v>0</v>
      </c>
      <c r="AQ26" s="33">
        <v>0</v>
      </c>
      <c r="AR26" s="33">
        <v>0</v>
      </c>
      <c r="AS26" s="33">
        <v>0</v>
      </c>
      <c r="AT26" s="33">
        <v>1552468.9</v>
      </c>
      <c r="AU26" s="33">
        <v>179848390.12</v>
      </c>
      <c r="AV26" s="33">
        <v>0</v>
      </c>
      <c r="AW26" s="33">
        <v>676182.6</v>
      </c>
      <c r="AX26" s="33">
        <v>0</v>
      </c>
      <c r="AY26" s="33">
        <v>0</v>
      </c>
      <c r="AZ26" s="33">
        <v>0</v>
      </c>
      <c r="BA26" s="33">
        <v>0</v>
      </c>
      <c r="BB26" s="33">
        <v>0</v>
      </c>
      <c r="BC26" s="33">
        <v>3817160.6</v>
      </c>
      <c r="BD26" s="33">
        <v>0</v>
      </c>
      <c r="BE26" s="33">
        <v>0</v>
      </c>
      <c r="BF26" s="33">
        <v>0</v>
      </c>
      <c r="BG26" s="33">
        <v>0</v>
      </c>
      <c r="BH26" s="33">
        <v>4305435.4000000004</v>
      </c>
      <c r="BI26" s="33">
        <v>0</v>
      </c>
      <c r="BJ26" s="33">
        <v>0</v>
      </c>
      <c r="BK26" s="33">
        <v>-48482883.960000001</v>
      </c>
      <c r="BL26" s="33">
        <v>0</v>
      </c>
      <c r="BN26" s="33">
        <v>153176766.69999999</v>
      </c>
      <c r="BO26" s="33">
        <v>0</v>
      </c>
      <c r="BP26" s="33">
        <v>0</v>
      </c>
      <c r="BQ26" s="33">
        <v>0</v>
      </c>
      <c r="BR26" s="33">
        <v>0</v>
      </c>
      <c r="BS26" s="33">
        <v>0</v>
      </c>
      <c r="BT26" s="33">
        <v>0</v>
      </c>
      <c r="BU26" s="33">
        <v>368947413.38</v>
      </c>
      <c r="BV26" s="33">
        <v>326889944</v>
      </c>
      <c r="BW26" s="33">
        <v>42057469.380000003</v>
      </c>
      <c r="BX26" s="33">
        <v>0</v>
      </c>
      <c r="BY26" s="33">
        <v>45090777.759999998</v>
      </c>
      <c r="BZ26" s="33">
        <v>116394562.94</v>
      </c>
      <c r="CA26" s="33">
        <v>0</v>
      </c>
      <c r="CB26" s="33">
        <v>0</v>
      </c>
      <c r="CC26" s="33">
        <v>0</v>
      </c>
      <c r="CD26" s="33">
        <v>10844438.720000001</v>
      </c>
      <c r="CE26" s="33">
        <v>0</v>
      </c>
      <c r="CF26" s="33">
        <v>42716402.899999999</v>
      </c>
      <c r="CG26" s="33">
        <v>0</v>
      </c>
      <c r="CH26" s="33">
        <v>0</v>
      </c>
      <c r="CI26" s="33">
        <v>-724464.36</v>
      </c>
      <c r="CJ26" s="33">
        <v>0</v>
      </c>
      <c r="CL26" s="33">
        <v>149707623.59999999</v>
      </c>
      <c r="CM26" s="33">
        <v>-7811063.2199999997</v>
      </c>
      <c r="CN26" s="33">
        <v>141896560.38</v>
      </c>
      <c r="CO26" s="33">
        <v>213247926.47999999</v>
      </c>
      <c r="CP26" s="33">
        <v>332758948.68000001</v>
      </c>
      <c r="CR26" s="33">
        <v>243303141.5</v>
      </c>
      <c r="CS26" s="33">
        <v>283469151.01999998</v>
      </c>
      <c r="CT26" s="33">
        <v>1446334055.96</v>
      </c>
      <c r="CU26" s="33">
        <v>1445239048.22</v>
      </c>
      <c r="CV26" s="33">
        <v>0</v>
      </c>
      <c r="CW26" s="33">
        <v>0</v>
      </c>
      <c r="CX26" s="33">
        <v>970239.86</v>
      </c>
      <c r="CY26" s="33">
        <v>0</v>
      </c>
      <c r="CZ26" s="33">
        <v>124767.88</v>
      </c>
      <c r="DA26" s="33">
        <v>1162864904.9400001</v>
      </c>
      <c r="DB26" s="33">
        <v>992777816.53999996</v>
      </c>
      <c r="DC26" s="33">
        <v>0</v>
      </c>
      <c r="DD26" s="33">
        <v>170087088.40000001</v>
      </c>
      <c r="DE26" s="33">
        <v>0</v>
      </c>
      <c r="DF26" s="33">
        <v>0</v>
      </c>
      <c r="DG26" s="33">
        <v>0</v>
      </c>
      <c r="DH26" s="33">
        <v>0</v>
      </c>
      <c r="DI26" s="33">
        <v>0</v>
      </c>
      <c r="DJ26" s="33">
        <v>0</v>
      </c>
      <c r="DK26" s="33">
        <v>4305435.4000000004</v>
      </c>
      <c r="DL26" s="33">
        <v>55040227.640000001</v>
      </c>
      <c r="DM26" s="33">
        <v>10568782.720000001</v>
      </c>
      <c r="DN26" s="33">
        <v>4305435.4000000004</v>
      </c>
    </row>
    <row r="27" spans="2:118" x14ac:dyDescent="0.3">
      <c r="B27" s="5" t="s">
        <v>153</v>
      </c>
      <c r="C27" s="5" t="s">
        <v>155</v>
      </c>
      <c r="D27" s="6" t="s">
        <v>154</v>
      </c>
      <c r="E27" s="7" t="s">
        <v>661</v>
      </c>
      <c r="F27" s="8">
        <v>43921</v>
      </c>
      <c r="G27" s="33">
        <v>89074018</v>
      </c>
      <c r="H27" s="33"/>
      <c r="I27" s="33"/>
      <c r="J27" s="33"/>
      <c r="K27" s="33"/>
      <c r="L27" s="33"/>
      <c r="M27" s="33"/>
      <c r="N27" s="33"/>
      <c r="O27" s="33"/>
      <c r="P27" s="33"/>
      <c r="Q27" s="33">
        <v>26384446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293193</v>
      </c>
      <c r="AI27" s="33">
        <v>0</v>
      </c>
      <c r="AK27" s="33">
        <v>-70770576</v>
      </c>
      <c r="AL27" s="33">
        <v>0</v>
      </c>
      <c r="AM27" s="33">
        <v>0</v>
      </c>
      <c r="AN27" s="33">
        <v>0</v>
      </c>
      <c r="AO27" s="33">
        <v>0</v>
      </c>
      <c r="AP27" s="33">
        <v>0</v>
      </c>
      <c r="AQ27" s="33">
        <v>0</v>
      </c>
      <c r="AR27" s="33">
        <v>0</v>
      </c>
      <c r="AS27" s="33">
        <v>0</v>
      </c>
      <c r="AT27" s="33">
        <v>244159</v>
      </c>
      <c r="AU27" s="33">
        <v>43940482</v>
      </c>
      <c r="AV27" s="33">
        <v>0</v>
      </c>
      <c r="AW27" s="33">
        <v>0</v>
      </c>
      <c r="AX27" s="33">
        <v>0</v>
      </c>
      <c r="AY27" s="33">
        <v>27074253</v>
      </c>
      <c r="AZ27" s="33">
        <v>0</v>
      </c>
      <c r="BA27" s="33">
        <v>0</v>
      </c>
      <c r="BB27" s="33">
        <v>0</v>
      </c>
      <c r="BC27" s="33">
        <v>0</v>
      </c>
      <c r="BD27" s="33">
        <v>0</v>
      </c>
      <c r="BE27" s="33">
        <v>0</v>
      </c>
      <c r="BF27" s="33">
        <v>0</v>
      </c>
      <c r="BG27" s="33">
        <v>0</v>
      </c>
      <c r="BH27" s="33">
        <v>0</v>
      </c>
      <c r="BI27" s="33">
        <v>0</v>
      </c>
      <c r="BJ27" s="33">
        <v>0</v>
      </c>
      <c r="BK27" s="33">
        <v>0</v>
      </c>
      <c r="BL27" s="33">
        <v>0</v>
      </c>
      <c r="BN27" s="33">
        <v>12322425</v>
      </c>
      <c r="BO27" s="33">
        <v>0</v>
      </c>
      <c r="BP27" s="33">
        <v>0</v>
      </c>
      <c r="BQ27" s="33">
        <v>0</v>
      </c>
      <c r="BR27" s="33">
        <v>0</v>
      </c>
      <c r="BS27" s="33">
        <v>0</v>
      </c>
      <c r="BT27" s="33">
        <v>0</v>
      </c>
      <c r="BU27" s="33">
        <v>337883056</v>
      </c>
      <c r="BV27" s="33">
        <v>0</v>
      </c>
      <c r="BW27" s="33">
        <v>337883056</v>
      </c>
      <c r="BX27" s="33">
        <v>0</v>
      </c>
      <c r="BY27" s="33">
        <v>0</v>
      </c>
      <c r="BZ27" s="33">
        <v>1341768</v>
      </c>
      <c r="CA27" s="33">
        <v>367752</v>
      </c>
      <c r="CB27" s="33">
        <v>291973903</v>
      </c>
      <c r="CC27" s="33">
        <v>0</v>
      </c>
      <c r="CD27" s="33">
        <v>14839593</v>
      </c>
      <c r="CE27" s="33">
        <v>0</v>
      </c>
      <c r="CF27" s="33">
        <v>17037615</v>
      </c>
      <c r="CG27" s="33">
        <v>0</v>
      </c>
      <c r="CH27" s="33">
        <v>0</v>
      </c>
      <c r="CI27" s="33">
        <v>0</v>
      </c>
      <c r="CJ27" s="33">
        <v>0</v>
      </c>
      <c r="CL27" s="33">
        <v>30625867</v>
      </c>
      <c r="CM27" s="33">
        <v>-113115</v>
      </c>
      <c r="CN27" s="33">
        <v>30512752</v>
      </c>
      <c r="CO27" s="33"/>
      <c r="CP27" s="33"/>
      <c r="CR27" s="33">
        <v>89074018</v>
      </c>
      <c r="CS27" s="33">
        <v>92867015</v>
      </c>
      <c r="CT27" s="33">
        <v>1189660613</v>
      </c>
      <c r="CU27" s="33">
        <v>1189660613</v>
      </c>
      <c r="CV27" s="33">
        <v>0</v>
      </c>
      <c r="CW27" s="33">
        <v>0</v>
      </c>
      <c r="CX27" s="33">
        <v>0</v>
      </c>
      <c r="CY27" s="33">
        <v>0</v>
      </c>
      <c r="CZ27" s="33">
        <v>0</v>
      </c>
      <c r="DA27" s="33">
        <v>1096793598</v>
      </c>
      <c r="DB27" s="33">
        <v>937153541</v>
      </c>
      <c r="DC27" s="33">
        <v>0</v>
      </c>
      <c r="DD27" s="33">
        <v>117825116</v>
      </c>
      <c r="DE27" s="33">
        <v>0</v>
      </c>
      <c r="DF27" s="33">
        <v>0</v>
      </c>
      <c r="DG27" s="33">
        <v>41814941</v>
      </c>
      <c r="DH27" s="33">
        <v>0</v>
      </c>
      <c r="DI27" s="33">
        <v>0</v>
      </c>
      <c r="DJ27" s="33">
        <v>0</v>
      </c>
      <c r="DK27" s="33">
        <v>0</v>
      </c>
      <c r="DL27" s="33">
        <v>4086190</v>
      </c>
      <c r="DM27" s="33">
        <v>293193</v>
      </c>
      <c r="DN27" s="33">
        <v>0</v>
      </c>
    </row>
    <row r="28" spans="2:118" x14ac:dyDescent="0.3">
      <c r="B28" s="5" t="s">
        <v>156</v>
      </c>
      <c r="C28" s="5" t="s">
        <v>158</v>
      </c>
      <c r="D28" s="6" t="s">
        <v>157</v>
      </c>
      <c r="E28" s="7" t="s">
        <v>662</v>
      </c>
      <c r="F28" s="8">
        <v>43921</v>
      </c>
      <c r="G28" s="33">
        <v>7810497</v>
      </c>
      <c r="H28" s="33"/>
      <c r="I28" s="33"/>
      <c r="J28" s="33"/>
      <c r="K28" s="33"/>
      <c r="L28" s="33"/>
      <c r="M28" s="33"/>
      <c r="N28" s="33"/>
      <c r="O28" s="33"/>
      <c r="P28" s="33"/>
      <c r="Q28" s="33">
        <v>1320832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>
        <v>0</v>
      </c>
      <c r="AD28" s="33">
        <v>0</v>
      </c>
      <c r="AE28" s="33">
        <v>27531</v>
      </c>
      <c r="AF28" s="33">
        <v>6821</v>
      </c>
      <c r="AG28" s="33">
        <v>0</v>
      </c>
      <c r="AH28" s="33">
        <v>134155</v>
      </c>
      <c r="AI28" s="33">
        <v>0</v>
      </c>
      <c r="AK28" s="33">
        <v>-721868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266958</v>
      </c>
      <c r="AT28" s="33">
        <v>0</v>
      </c>
      <c r="AU28" s="33">
        <v>454910</v>
      </c>
      <c r="AV28" s="33">
        <v>0</v>
      </c>
      <c r="AW28" s="33">
        <v>0</v>
      </c>
      <c r="AX28" s="33">
        <v>0</v>
      </c>
      <c r="AY28" s="33">
        <v>0</v>
      </c>
      <c r="AZ28" s="33">
        <v>0</v>
      </c>
      <c r="BA28" s="33">
        <v>0</v>
      </c>
      <c r="BB28" s="33">
        <v>0</v>
      </c>
      <c r="BC28" s="33">
        <v>0</v>
      </c>
      <c r="BD28" s="33">
        <v>0</v>
      </c>
      <c r="BE28" s="33">
        <v>0</v>
      </c>
      <c r="BF28" s="33">
        <v>0</v>
      </c>
      <c r="BG28" s="33">
        <v>0</v>
      </c>
      <c r="BH28" s="33">
        <v>6821</v>
      </c>
      <c r="BI28" s="33">
        <v>0</v>
      </c>
      <c r="BJ28" s="33">
        <v>0</v>
      </c>
      <c r="BK28" s="33">
        <v>0</v>
      </c>
      <c r="BL28" s="33">
        <v>0</v>
      </c>
      <c r="BN28" s="33">
        <v>-7034426</v>
      </c>
      <c r="BO28" s="33">
        <v>0</v>
      </c>
      <c r="BP28" s="33">
        <v>0</v>
      </c>
      <c r="BQ28" s="33">
        <v>0</v>
      </c>
      <c r="BR28" s="33">
        <v>0</v>
      </c>
      <c r="BS28" s="33">
        <v>0</v>
      </c>
      <c r="BT28" s="33">
        <v>0</v>
      </c>
      <c r="BU28" s="33">
        <v>507790</v>
      </c>
      <c r="BV28" s="33">
        <v>0</v>
      </c>
      <c r="BW28" s="33">
        <v>507790</v>
      </c>
      <c r="BX28" s="33">
        <v>0</v>
      </c>
      <c r="BY28" s="33">
        <v>6050614</v>
      </c>
      <c r="BZ28" s="33">
        <v>0</v>
      </c>
      <c r="CA28" s="33">
        <v>118707</v>
      </c>
      <c r="CB28" s="33">
        <v>0</v>
      </c>
      <c r="CC28" s="33">
        <v>0</v>
      </c>
      <c r="CD28" s="33">
        <v>634272</v>
      </c>
      <c r="CE28" s="33">
        <v>0</v>
      </c>
      <c r="CF28" s="33">
        <v>801479</v>
      </c>
      <c r="CG28" s="33">
        <v>0</v>
      </c>
      <c r="CH28" s="33">
        <v>0</v>
      </c>
      <c r="CI28" s="33">
        <v>62856</v>
      </c>
      <c r="CJ28" s="33">
        <v>0</v>
      </c>
      <c r="CL28" s="33">
        <v>54203</v>
      </c>
      <c r="CM28" s="33">
        <v>-59581</v>
      </c>
      <c r="CN28" s="33">
        <v>-5378</v>
      </c>
      <c r="CO28" s="33"/>
      <c r="CP28" s="33"/>
      <c r="CR28" s="33">
        <v>7810497</v>
      </c>
      <c r="CS28" s="33">
        <v>7646163</v>
      </c>
      <c r="CT28" s="33">
        <v>43190730</v>
      </c>
      <c r="CU28" s="33">
        <v>43160808</v>
      </c>
      <c r="CV28" s="33">
        <v>0</v>
      </c>
      <c r="CW28" s="33">
        <v>0</v>
      </c>
      <c r="CX28" s="33">
        <v>0</v>
      </c>
      <c r="CY28" s="33">
        <v>0</v>
      </c>
      <c r="CZ28" s="33">
        <v>29922</v>
      </c>
      <c r="DA28" s="33">
        <v>35544567</v>
      </c>
      <c r="DB28" s="33">
        <v>29641072</v>
      </c>
      <c r="DC28" s="33">
        <v>0</v>
      </c>
      <c r="DD28" s="33">
        <v>5750160</v>
      </c>
      <c r="DE28" s="33">
        <v>0</v>
      </c>
      <c r="DF28" s="33">
        <v>0</v>
      </c>
      <c r="DG28" s="33">
        <v>153335</v>
      </c>
      <c r="DH28" s="33">
        <v>0</v>
      </c>
      <c r="DI28" s="33">
        <v>0</v>
      </c>
      <c r="DJ28" s="33">
        <v>27531</v>
      </c>
      <c r="DK28" s="33">
        <v>6821</v>
      </c>
      <c r="DL28" s="33">
        <v>-50889</v>
      </c>
      <c r="DM28" s="33">
        <v>134155</v>
      </c>
      <c r="DN28" s="33">
        <v>6821</v>
      </c>
    </row>
    <row r="29" spans="2:118" x14ac:dyDescent="0.3">
      <c r="B29" s="5" t="s">
        <v>159</v>
      </c>
      <c r="C29" s="5" t="s">
        <v>161</v>
      </c>
      <c r="D29" s="6" t="s">
        <v>160</v>
      </c>
      <c r="E29" s="7" t="s">
        <v>661</v>
      </c>
      <c r="F29" s="8">
        <v>43921</v>
      </c>
      <c r="G29" s="33">
        <v>11234601</v>
      </c>
      <c r="H29" s="33"/>
      <c r="I29" s="33"/>
      <c r="J29" s="33"/>
      <c r="K29" s="33"/>
      <c r="L29" s="33"/>
      <c r="M29" s="33"/>
      <c r="N29" s="33"/>
      <c r="O29" s="33"/>
      <c r="P29" s="33"/>
      <c r="Q29" s="33">
        <v>8620368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>
        <v>0</v>
      </c>
      <c r="AD29" s="33">
        <v>0</v>
      </c>
      <c r="AE29" s="33">
        <v>0</v>
      </c>
      <c r="AF29" s="33">
        <v>18961</v>
      </c>
      <c r="AG29" s="33">
        <v>0</v>
      </c>
      <c r="AH29" s="33">
        <v>0</v>
      </c>
      <c r="AI29" s="33">
        <v>0</v>
      </c>
      <c r="AK29" s="33">
        <v>-10397106</v>
      </c>
      <c r="AL29" s="33">
        <v>0</v>
      </c>
      <c r="AM29" s="33">
        <v>0</v>
      </c>
      <c r="AN29" s="33">
        <v>0</v>
      </c>
      <c r="AO29" s="33">
        <v>0</v>
      </c>
      <c r="AP29" s="33">
        <v>0</v>
      </c>
      <c r="AQ29" s="33">
        <v>0</v>
      </c>
      <c r="AR29" s="33">
        <v>0</v>
      </c>
      <c r="AS29" s="33">
        <v>0</v>
      </c>
      <c r="AT29" s="33">
        <v>400000</v>
      </c>
      <c r="AU29" s="33">
        <v>10701746</v>
      </c>
      <c r="AV29" s="33">
        <v>0</v>
      </c>
      <c r="AW29" s="33">
        <v>95360</v>
      </c>
      <c r="AX29" s="33">
        <v>0</v>
      </c>
      <c r="AY29" s="33">
        <v>0</v>
      </c>
      <c r="AZ29" s="33">
        <v>0</v>
      </c>
      <c r="BA29" s="33">
        <v>0</v>
      </c>
      <c r="BB29" s="33">
        <v>0</v>
      </c>
      <c r="BC29" s="33">
        <v>0</v>
      </c>
      <c r="BD29" s="33">
        <v>0</v>
      </c>
      <c r="BE29" s="33">
        <v>0</v>
      </c>
      <c r="BF29" s="33">
        <v>0</v>
      </c>
      <c r="BG29" s="33">
        <v>0</v>
      </c>
      <c r="BH29" s="33">
        <v>18961</v>
      </c>
      <c r="BI29" s="33">
        <v>0</v>
      </c>
      <c r="BJ29" s="33">
        <v>0</v>
      </c>
      <c r="BK29" s="33">
        <v>0</v>
      </c>
      <c r="BL29" s="33">
        <v>0</v>
      </c>
      <c r="BN29" s="33">
        <v>13723868</v>
      </c>
      <c r="BO29" s="33">
        <v>0</v>
      </c>
      <c r="BP29" s="33">
        <v>0</v>
      </c>
      <c r="BQ29" s="33">
        <v>0</v>
      </c>
      <c r="BR29" s="33">
        <v>0</v>
      </c>
      <c r="BS29" s="33">
        <v>0</v>
      </c>
      <c r="BT29" s="33">
        <v>0</v>
      </c>
      <c r="BU29" s="33">
        <v>16310275</v>
      </c>
      <c r="BV29" s="33">
        <v>0</v>
      </c>
      <c r="BW29" s="33">
        <v>16310275</v>
      </c>
      <c r="BX29" s="33">
        <v>0</v>
      </c>
      <c r="BY29" s="33">
        <v>304355</v>
      </c>
      <c r="BZ29" s="33">
        <v>-245984</v>
      </c>
      <c r="CA29" s="33">
        <v>1326982</v>
      </c>
      <c r="CB29" s="33">
        <v>0</v>
      </c>
      <c r="CC29" s="33">
        <v>0</v>
      </c>
      <c r="CD29" s="33">
        <v>5533</v>
      </c>
      <c r="CE29" s="33">
        <v>0</v>
      </c>
      <c r="CF29" s="33">
        <v>1195521</v>
      </c>
      <c r="CG29" s="33">
        <v>0</v>
      </c>
      <c r="CH29" s="33">
        <v>0</v>
      </c>
      <c r="CI29" s="33">
        <v>0</v>
      </c>
      <c r="CJ29" s="33">
        <v>0</v>
      </c>
      <c r="CL29" s="33">
        <v>14561363</v>
      </c>
      <c r="CM29" s="33">
        <v>0</v>
      </c>
      <c r="CN29" s="33">
        <v>14561363</v>
      </c>
      <c r="CO29" s="33"/>
      <c r="CP29" s="33"/>
      <c r="CR29" s="33">
        <v>11234601</v>
      </c>
      <c r="CS29" s="33">
        <v>9435087</v>
      </c>
      <c r="CT29" s="33">
        <v>212191127</v>
      </c>
      <c r="CU29" s="33">
        <v>212191127</v>
      </c>
      <c r="CV29" s="33">
        <v>0</v>
      </c>
      <c r="CW29" s="33">
        <v>0</v>
      </c>
      <c r="CX29" s="33">
        <v>0</v>
      </c>
      <c r="CY29" s="33">
        <v>0</v>
      </c>
      <c r="CZ29" s="33">
        <v>0</v>
      </c>
      <c r="DA29" s="33">
        <v>202756040</v>
      </c>
      <c r="DB29" s="33">
        <v>161169934</v>
      </c>
      <c r="DC29" s="33">
        <v>0</v>
      </c>
      <c r="DD29" s="33">
        <v>30353304</v>
      </c>
      <c r="DE29" s="33">
        <v>0</v>
      </c>
      <c r="DF29" s="33">
        <v>0</v>
      </c>
      <c r="DG29" s="33">
        <v>11232802</v>
      </c>
      <c r="DH29" s="33">
        <v>0</v>
      </c>
      <c r="DI29" s="33">
        <v>0</v>
      </c>
      <c r="DJ29" s="33">
        <v>0</v>
      </c>
      <c r="DK29" s="33">
        <v>18961</v>
      </c>
      <c r="DL29" s="33">
        <v>-1780553</v>
      </c>
      <c r="DM29" s="33">
        <v>0</v>
      </c>
      <c r="DN29" s="33">
        <v>18961</v>
      </c>
    </row>
    <row r="30" spans="2:118" x14ac:dyDescent="0.3">
      <c r="B30" s="5" t="s">
        <v>162</v>
      </c>
      <c r="C30" s="5" t="s">
        <v>164</v>
      </c>
      <c r="D30" s="6" t="s">
        <v>163</v>
      </c>
      <c r="E30" s="7" t="s">
        <v>661</v>
      </c>
      <c r="F30" s="8">
        <v>43921</v>
      </c>
      <c r="G30" s="33">
        <v>34334122</v>
      </c>
      <c r="H30" s="33"/>
      <c r="I30" s="33"/>
      <c r="J30" s="33"/>
      <c r="K30" s="33"/>
      <c r="L30" s="33"/>
      <c r="M30" s="33"/>
      <c r="N30" s="33"/>
      <c r="O30" s="33"/>
      <c r="P30" s="33"/>
      <c r="Q30" s="33">
        <v>17984392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>
        <v>0</v>
      </c>
      <c r="AD30" s="33">
        <v>16</v>
      </c>
      <c r="AE30" s="33">
        <v>5651679</v>
      </c>
      <c r="AF30" s="33">
        <v>711707</v>
      </c>
      <c r="AG30" s="33">
        <v>0</v>
      </c>
      <c r="AH30" s="33">
        <v>1111181</v>
      </c>
      <c r="AI30" s="33">
        <v>0</v>
      </c>
      <c r="AK30" s="33">
        <v>-10593000</v>
      </c>
      <c r="AL30" s="33">
        <v>0</v>
      </c>
      <c r="AM30" s="33">
        <v>0</v>
      </c>
      <c r="AN30" s="33">
        <v>0</v>
      </c>
      <c r="AO30" s="33">
        <v>0</v>
      </c>
      <c r="AP30" s="33">
        <v>0</v>
      </c>
      <c r="AQ30" s="33">
        <v>0</v>
      </c>
      <c r="AR30" s="33">
        <v>0</v>
      </c>
      <c r="AS30" s="33">
        <v>0</v>
      </c>
      <c r="AT30" s="33">
        <v>1553492</v>
      </c>
      <c r="AU30" s="33">
        <v>12146492</v>
      </c>
      <c r="AV30" s="33">
        <v>0</v>
      </c>
      <c r="AW30" s="33">
        <v>0</v>
      </c>
      <c r="AX30" s="33">
        <v>0</v>
      </c>
      <c r="AY30" s="33">
        <v>0</v>
      </c>
      <c r="AZ30" s="33">
        <v>0</v>
      </c>
      <c r="BA30" s="33">
        <v>0</v>
      </c>
      <c r="BB30" s="33">
        <v>0</v>
      </c>
      <c r="BC30" s="33">
        <v>0</v>
      </c>
      <c r="BD30" s="33">
        <v>0</v>
      </c>
      <c r="BE30" s="33">
        <v>0</v>
      </c>
      <c r="BF30" s="33">
        <v>0</v>
      </c>
      <c r="BG30" s="33">
        <v>0</v>
      </c>
      <c r="BH30" s="33">
        <v>711707</v>
      </c>
      <c r="BI30" s="33">
        <v>0</v>
      </c>
      <c r="BJ30" s="33">
        <v>0</v>
      </c>
      <c r="BK30" s="33">
        <v>0</v>
      </c>
      <c r="BL30" s="33">
        <v>0</v>
      </c>
      <c r="BN30" s="33">
        <v>-11992269</v>
      </c>
      <c r="BO30" s="33">
        <v>0</v>
      </c>
      <c r="BP30" s="33">
        <v>0</v>
      </c>
      <c r="BQ30" s="33">
        <v>0</v>
      </c>
      <c r="BR30" s="33">
        <v>0</v>
      </c>
      <c r="BS30" s="33">
        <v>0</v>
      </c>
      <c r="BT30" s="33">
        <v>0</v>
      </c>
      <c r="BU30" s="33">
        <v>30000000</v>
      </c>
      <c r="BV30" s="33">
        <v>10000000</v>
      </c>
      <c r="BW30" s="33">
        <v>20000000</v>
      </c>
      <c r="BX30" s="33">
        <v>0</v>
      </c>
      <c r="BY30" s="33">
        <v>30866218</v>
      </c>
      <c r="BZ30" s="33">
        <v>-249000</v>
      </c>
      <c r="CA30" s="33">
        <v>2663836</v>
      </c>
      <c r="CB30" s="33">
        <v>833431</v>
      </c>
      <c r="CC30" s="33">
        <v>132627</v>
      </c>
      <c r="CD30" s="33">
        <v>8010411</v>
      </c>
      <c r="CE30" s="33">
        <v>0</v>
      </c>
      <c r="CF30" s="33">
        <v>0</v>
      </c>
      <c r="CG30" s="33">
        <v>0</v>
      </c>
      <c r="CH30" s="33">
        <v>0</v>
      </c>
      <c r="CI30" s="33">
        <v>0</v>
      </c>
      <c r="CJ30" s="33">
        <v>0</v>
      </c>
      <c r="CL30" s="33">
        <v>11748853</v>
      </c>
      <c r="CM30" s="33">
        <v>683173</v>
      </c>
      <c r="CN30" s="33">
        <v>12432026</v>
      </c>
      <c r="CO30" s="33"/>
      <c r="CP30" s="33"/>
      <c r="CR30" s="33">
        <v>34334122</v>
      </c>
      <c r="CS30" s="33">
        <v>41954101</v>
      </c>
      <c r="CT30" s="33">
        <v>322999904</v>
      </c>
      <c r="CU30" s="33">
        <v>322999904</v>
      </c>
      <c r="CV30" s="33">
        <v>0</v>
      </c>
      <c r="CW30" s="33">
        <v>0</v>
      </c>
      <c r="CX30" s="33">
        <v>0</v>
      </c>
      <c r="CY30" s="33">
        <v>0</v>
      </c>
      <c r="CZ30" s="33">
        <v>0</v>
      </c>
      <c r="DA30" s="33">
        <v>281045803</v>
      </c>
      <c r="DB30" s="33">
        <v>240211107</v>
      </c>
      <c r="DC30" s="33">
        <v>0</v>
      </c>
      <c r="DD30" s="33">
        <v>40834696</v>
      </c>
      <c r="DE30" s="33">
        <v>0</v>
      </c>
      <c r="DF30" s="33">
        <v>0</v>
      </c>
      <c r="DG30" s="33">
        <v>0</v>
      </c>
      <c r="DH30" s="33">
        <v>0</v>
      </c>
      <c r="DI30" s="33">
        <v>16</v>
      </c>
      <c r="DJ30" s="33">
        <v>5651679</v>
      </c>
      <c r="DK30" s="33">
        <v>711707</v>
      </c>
      <c r="DL30" s="33">
        <v>3791204</v>
      </c>
      <c r="DM30" s="33">
        <v>1111181</v>
      </c>
      <c r="DN30" s="33">
        <v>711707</v>
      </c>
    </row>
    <row r="31" spans="2:118" x14ac:dyDescent="0.3">
      <c r="B31" s="5" t="s">
        <v>165</v>
      </c>
      <c r="C31" s="5" t="s">
        <v>3</v>
      </c>
      <c r="D31" s="6" t="s">
        <v>4</v>
      </c>
      <c r="E31" s="7" t="s">
        <v>663</v>
      </c>
      <c r="F31" s="8">
        <v>43921</v>
      </c>
      <c r="G31" s="33">
        <v>824229098</v>
      </c>
      <c r="H31" s="33"/>
      <c r="I31" s="33"/>
      <c r="J31" s="33"/>
      <c r="K31" s="33"/>
      <c r="L31" s="33"/>
      <c r="M31" s="33"/>
      <c r="N31" s="33"/>
      <c r="O31" s="33"/>
      <c r="P31" s="33"/>
      <c r="Q31" s="33">
        <v>318726380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12268374</v>
      </c>
      <c r="AI31" s="33">
        <v>0</v>
      </c>
      <c r="AK31" s="33">
        <v>505821991</v>
      </c>
      <c r="AL31" s="33">
        <v>177176</v>
      </c>
      <c r="AM31" s="33">
        <v>0</v>
      </c>
      <c r="AN31" s="33">
        <v>0</v>
      </c>
      <c r="AO31" s="33">
        <v>0</v>
      </c>
      <c r="AP31" s="33">
        <v>0</v>
      </c>
      <c r="AQ31" s="33">
        <v>0</v>
      </c>
      <c r="AR31" s="33">
        <v>0</v>
      </c>
      <c r="AS31" s="33">
        <v>0</v>
      </c>
      <c r="AT31" s="33">
        <v>3695501</v>
      </c>
      <c r="AU31" s="33">
        <v>153214244</v>
      </c>
      <c r="AV31" s="33">
        <v>0</v>
      </c>
      <c r="AW31" s="33">
        <v>14510183</v>
      </c>
      <c r="AX31" s="33">
        <v>0</v>
      </c>
      <c r="AY31" s="33">
        <v>0</v>
      </c>
      <c r="AZ31" s="33">
        <v>0</v>
      </c>
      <c r="BA31" s="33">
        <v>0</v>
      </c>
      <c r="BB31" s="33">
        <v>0</v>
      </c>
      <c r="BC31" s="33">
        <v>0</v>
      </c>
      <c r="BD31" s="33">
        <v>0</v>
      </c>
      <c r="BE31" s="33">
        <v>0</v>
      </c>
      <c r="BF31" s="33">
        <v>9542274</v>
      </c>
      <c r="BG31" s="33">
        <v>0</v>
      </c>
      <c r="BH31" s="33">
        <v>0</v>
      </c>
      <c r="BI31" s="33">
        <v>0</v>
      </c>
      <c r="BJ31" s="33">
        <v>0</v>
      </c>
      <c r="BK31" s="33">
        <v>642482878</v>
      </c>
      <c r="BL31" s="33">
        <v>0</v>
      </c>
      <c r="BN31" s="33">
        <v>-1343212064</v>
      </c>
      <c r="BO31" s="33">
        <v>0</v>
      </c>
      <c r="BP31" s="33">
        <v>0</v>
      </c>
      <c r="BQ31" s="33">
        <v>0</v>
      </c>
      <c r="BR31" s="33">
        <v>0</v>
      </c>
      <c r="BS31" s="33">
        <v>9805715</v>
      </c>
      <c r="BT31" s="33">
        <v>0</v>
      </c>
      <c r="BU31" s="33">
        <v>613020776</v>
      </c>
      <c r="BV31" s="33">
        <v>562443157</v>
      </c>
      <c r="BW31" s="33">
        <v>50577619</v>
      </c>
      <c r="BX31" s="33">
        <v>0</v>
      </c>
      <c r="BY31" s="33">
        <v>1676796868</v>
      </c>
      <c r="BZ31" s="33">
        <v>0</v>
      </c>
      <c r="CA31" s="33">
        <v>132153886</v>
      </c>
      <c r="CB31" s="33">
        <v>0</v>
      </c>
      <c r="CC31" s="33">
        <v>0</v>
      </c>
      <c r="CD31" s="33">
        <v>28631294</v>
      </c>
      <c r="CE31" s="33">
        <v>0</v>
      </c>
      <c r="CF31" s="33">
        <v>199731040</v>
      </c>
      <c r="CG31" s="33">
        <v>0</v>
      </c>
      <c r="CH31" s="33">
        <v>0</v>
      </c>
      <c r="CI31" s="33">
        <v>90885963</v>
      </c>
      <c r="CJ31" s="33">
        <v>0</v>
      </c>
      <c r="CL31" s="33">
        <v>-13160975</v>
      </c>
      <c r="CM31" s="33">
        <v>90879868</v>
      </c>
      <c r="CN31" s="33">
        <v>77718893</v>
      </c>
      <c r="CO31" s="33"/>
      <c r="CP31" s="33"/>
      <c r="CR31" s="33">
        <v>824229098</v>
      </c>
      <c r="CS31" s="33">
        <v>848531311</v>
      </c>
      <c r="CT31" s="33">
        <v>11506550505.007999</v>
      </c>
      <c r="CU31" s="33">
        <v>11490896702</v>
      </c>
      <c r="CV31" s="33">
        <v>0</v>
      </c>
      <c r="CW31" s="33">
        <v>0</v>
      </c>
      <c r="CX31" s="33">
        <v>0</v>
      </c>
      <c r="CY31" s="33">
        <v>0</v>
      </c>
      <c r="CZ31" s="33">
        <v>15653803</v>
      </c>
      <c r="DA31" s="33">
        <v>10658019194</v>
      </c>
      <c r="DB31" s="33">
        <v>8918225450</v>
      </c>
      <c r="DC31" s="33">
        <v>0</v>
      </c>
      <c r="DD31" s="33">
        <v>1246236244</v>
      </c>
      <c r="DE31" s="33">
        <v>0</v>
      </c>
      <c r="DF31" s="33">
        <v>0</v>
      </c>
      <c r="DG31" s="33">
        <v>493557500</v>
      </c>
      <c r="DH31" s="33">
        <v>0</v>
      </c>
      <c r="DI31" s="33">
        <v>0</v>
      </c>
      <c r="DJ31" s="33">
        <v>0</v>
      </c>
      <c r="DK31" s="33">
        <v>0</v>
      </c>
      <c r="DL31" s="33">
        <v>36570587</v>
      </c>
      <c r="DM31" s="33">
        <v>12268374</v>
      </c>
      <c r="DN31" s="33">
        <v>0</v>
      </c>
    </row>
    <row r="32" spans="2:118" x14ac:dyDescent="0.3">
      <c r="B32" s="5" t="s">
        <v>166</v>
      </c>
      <c r="C32" s="5" t="s">
        <v>168</v>
      </c>
      <c r="D32" s="6" t="s">
        <v>167</v>
      </c>
      <c r="E32" s="7" t="s">
        <v>664</v>
      </c>
      <c r="F32" s="8">
        <v>43921</v>
      </c>
      <c r="G32" s="33">
        <v>202917834</v>
      </c>
      <c r="H32" s="33"/>
      <c r="I32" s="33"/>
      <c r="J32" s="33"/>
      <c r="K32" s="33"/>
      <c r="L32" s="33"/>
      <c r="M32" s="33"/>
      <c r="N32" s="33"/>
      <c r="O32" s="33"/>
      <c r="P32" s="33"/>
      <c r="Q32" s="33">
        <v>74347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-892537</v>
      </c>
      <c r="AI32" s="33">
        <v>0</v>
      </c>
      <c r="AK32" s="33">
        <v>-26693402</v>
      </c>
      <c r="AL32" s="33">
        <v>0</v>
      </c>
      <c r="AM32" s="33">
        <v>0</v>
      </c>
      <c r="AN32" s="33">
        <v>0</v>
      </c>
      <c r="AO32" s="33">
        <v>0</v>
      </c>
      <c r="AP32" s="33">
        <v>0</v>
      </c>
      <c r="AQ32" s="33">
        <v>0</v>
      </c>
      <c r="AR32" s="33">
        <v>0</v>
      </c>
      <c r="AS32" s="33">
        <v>0</v>
      </c>
      <c r="AT32" s="33">
        <v>0</v>
      </c>
      <c r="AU32" s="33">
        <v>0</v>
      </c>
      <c r="AV32" s="33">
        <v>0</v>
      </c>
      <c r="AW32" s="33">
        <v>71310</v>
      </c>
      <c r="AX32" s="33">
        <v>0</v>
      </c>
      <c r="AY32" s="33">
        <v>27657380</v>
      </c>
      <c r="AZ32" s="33">
        <v>0</v>
      </c>
      <c r="BA32" s="33">
        <v>0</v>
      </c>
      <c r="BB32" s="33">
        <v>0</v>
      </c>
      <c r="BC32" s="33">
        <v>0</v>
      </c>
      <c r="BD32" s="33">
        <v>0</v>
      </c>
      <c r="BE32" s="33">
        <v>0</v>
      </c>
      <c r="BF32" s="33">
        <v>0</v>
      </c>
      <c r="BG32" s="33">
        <v>0</v>
      </c>
      <c r="BH32" s="33">
        <v>0</v>
      </c>
      <c r="BI32" s="33">
        <v>0</v>
      </c>
      <c r="BJ32" s="33">
        <v>0</v>
      </c>
      <c r="BK32" s="33">
        <v>1022131</v>
      </c>
      <c r="BL32" s="33">
        <v>0</v>
      </c>
      <c r="BN32" s="33">
        <v>-46413938</v>
      </c>
      <c r="BO32" s="33">
        <v>0</v>
      </c>
      <c r="BP32" s="33">
        <v>0</v>
      </c>
      <c r="BQ32" s="33">
        <v>702345173</v>
      </c>
      <c r="BR32" s="33">
        <v>0</v>
      </c>
      <c r="BS32" s="33">
        <v>0</v>
      </c>
      <c r="BT32" s="33">
        <v>0</v>
      </c>
      <c r="BU32" s="33">
        <v>535941167</v>
      </c>
      <c r="BV32" s="33">
        <v>535941167</v>
      </c>
      <c r="BW32" s="33">
        <v>0</v>
      </c>
      <c r="BX32" s="33">
        <v>549142539</v>
      </c>
      <c r="BY32" s="33">
        <v>0</v>
      </c>
      <c r="BZ32" s="33">
        <v>0</v>
      </c>
      <c r="CA32" s="33">
        <v>5381722</v>
      </c>
      <c r="CB32" s="33">
        <v>1595033232</v>
      </c>
      <c r="CC32" s="33">
        <v>0</v>
      </c>
      <c r="CD32" s="33">
        <v>228749517</v>
      </c>
      <c r="CE32" s="33">
        <v>0</v>
      </c>
      <c r="CF32" s="33">
        <v>4676937</v>
      </c>
      <c r="CG32" s="33">
        <v>0</v>
      </c>
      <c r="CH32" s="33">
        <v>0</v>
      </c>
      <c r="CI32" s="33">
        <v>-1409</v>
      </c>
      <c r="CJ32" s="33">
        <v>0</v>
      </c>
      <c r="CL32" s="33">
        <v>129810494</v>
      </c>
      <c r="CM32" s="33">
        <v>371854</v>
      </c>
      <c r="CN32" s="33">
        <v>130182348</v>
      </c>
      <c r="CO32" s="33"/>
      <c r="CP32" s="33"/>
      <c r="CR32" s="33">
        <v>202917834</v>
      </c>
      <c r="CS32" s="33">
        <v>180443121</v>
      </c>
      <c r="CT32" s="33">
        <v>277970703</v>
      </c>
      <c r="CU32" s="33">
        <v>277836346</v>
      </c>
      <c r="CV32" s="33">
        <v>0</v>
      </c>
      <c r="CW32" s="33">
        <v>0</v>
      </c>
      <c r="CX32" s="33">
        <v>0</v>
      </c>
      <c r="CY32" s="33">
        <v>0</v>
      </c>
      <c r="CZ32" s="33">
        <v>134357</v>
      </c>
      <c r="DA32" s="33">
        <v>97527582</v>
      </c>
      <c r="DB32" s="33">
        <v>80675019</v>
      </c>
      <c r="DC32" s="33">
        <v>0</v>
      </c>
      <c r="DD32" s="33">
        <v>3682229</v>
      </c>
      <c r="DE32" s="33">
        <v>0</v>
      </c>
      <c r="DF32" s="33">
        <v>0</v>
      </c>
      <c r="DG32" s="33">
        <v>13170334</v>
      </c>
      <c r="DH32" s="33">
        <v>0</v>
      </c>
      <c r="DI32" s="33">
        <v>0</v>
      </c>
      <c r="DJ32" s="33">
        <v>0</v>
      </c>
      <c r="DK32" s="33">
        <v>0</v>
      </c>
      <c r="DL32" s="33">
        <v>-23367250</v>
      </c>
      <c r="DM32" s="33">
        <v>-892537</v>
      </c>
      <c r="DN32" s="33">
        <v>0</v>
      </c>
    </row>
    <row r="33" spans="2:118" x14ac:dyDescent="0.3">
      <c r="B33" s="5" t="s">
        <v>169</v>
      </c>
      <c r="C33" s="5" t="s">
        <v>171</v>
      </c>
      <c r="D33" s="6" t="s">
        <v>170</v>
      </c>
      <c r="E33" s="7" t="s">
        <v>656</v>
      </c>
      <c r="F33" s="8">
        <v>43921</v>
      </c>
      <c r="G33" s="33">
        <v>157389325</v>
      </c>
      <c r="H33" s="33"/>
      <c r="I33" s="33"/>
      <c r="J33" s="33"/>
      <c r="K33" s="33"/>
      <c r="L33" s="33"/>
      <c r="M33" s="33"/>
      <c r="N33" s="33"/>
      <c r="O33" s="33"/>
      <c r="P33" s="33"/>
      <c r="Q33" s="33">
        <v>48020687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>
        <v>0</v>
      </c>
      <c r="AD33" s="33">
        <v>6937451</v>
      </c>
      <c r="AE33" s="33">
        <v>0</v>
      </c>
      <c r="AF33" s="33">
        <v>3458156</v>
      </c>
      <c r="AG33" s="33">
        <v>0</v>
      </c>
      <c r="AH33" s="33">
        <v>1661122</v>
      </c>
      <c r="AI33" s="33">
        <v>0</v>
      </c>
      <c r="AK33" s="33">
        <v>-61196098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3500</v>
      </c>
      <c r="AU33" s="33">
        <v>56726618</v>
      </c>
      <c r="AV33" s="33">
        <v>0</v>
      </c>
      <c r="AW33" s="33">
        <v>4472980</v>
      </c>
      <c r="AX33" s="33">
        <v>0</v>
      </c>
      <c r="AY33" s="33">
        <v>0</v>
      </c>
      <c r="AZ33" s="33">
        <v>0</v>
      </c>
      <c r="BA33" s="33">
        <v>0</v>
      </c>
      <c r="BB33" s="33">
        <v>0</v>
      </c>
      <c r="BC33" s="33">
        <v>0</v>
      </c>
      <c r="BD33" s="33">
        <v>0</v>
      </c>
      <c r="BE33" s="33">
        <v>0</v>
      </c>
      <c r="BF33" s="33">
        <v>0</v>
      </c>
      <c r="BG33" s="33">
        <v>0</v>
      </c>
      <c r="BH33" s="33">
        <v>3458156</v>
      </c>
      <c r="BI33" s="33">
        <v>0</v>
      </c>
      <c r="BJ33" s="33">
        <v>0</v>
      </c>
      <c r="BK33" s="33">
        <v>0</v>
      </c>
      <c r="BL33" s="33">
        <v>0</v>
      </c>
      <c r="BN33" s="33">
        <v>-12157780</v>
      </c>
      <c r="BO33" s="33">
        <v>0</v>
      </c>
      <c r="BP33" s="33">
        <v>0</v>
      </c>
      <c r="BQ33" s="33">
        <v>0</v>
      </c>
      <c r="BR33" s="33">
        <v>0</v>
      </c>
      <c r="BS33" s="33">
        <v>0</v>
      </c>
      <c r="BT33" s="33">
        <v>5408302</v>
      </c>
      <c r="BU33" s="33">
        <v>167939360</v>
      </c>
      <c r="BV33" s="33">
        <v>66502854</v>
      </c>
      <c r="BW33" s="33">
        <v>101436506</v>
      </c>
      <c r="BX33" s="33">
        <v>75572686</v>
      </c>
      <c r="BY33" s="33">
        <v>65983409</v>
      </c>
      <c r="BZ33" s="33">
        <v>0</v>
      </c>
      <c r="CA33" s="33">
        <v>0</v>
      </c>
      <c r="CB33" s="33">
        <v>88405180</v>
      </c>
      <c r="CC33" s="33">
        <v>0</v>
      </c>
      <c r="CD33" s="33">
        <v>77306102</v>
      </c>
      <c r="CE33" s="33">
        <v>0</v>
      </c>
      <c r="CF33" s="33">
        <v>0</v>
      </c>
      <c r="CG33" s="33">
        <v>0</v>
      </c>
      <c r="CH33" s="33">
        <v>18566833</v>
      </c>
      <c r="CI33" s="33">
        <v>0</v>
      </c>
      <c r="CJ33" s="33">
        <v>0</v>
      </c>
      <c r="CL33" s="33">
        <v>84035447</v>
      </c>
      <c r="CM33" s="33">
        <v>4720350</v>
      </c>
      <c r="CN33" s="33">
        <v>88755797</v>
      </c>
      <c r="CO33" s="33"/>
      <c r="CP33" s="33"/>
      <c r="CR33" s="33">
        <v>157389325</v>
      </c>
      <c r="CS33" s="33">
        <v>166927902</v>
      </c>
      <c r="CT33" s="33">
        <v>676194703.21000004</v>
      </c>
      <c r="CU33" s="33">
        <v>676194703.21000004</v>
      </c>
      <c r="CV33" s="33">
        <v>0</v>
      </c>
      <c r="CW33" s="33">
        <v>0</v>
      </c>
      <c r="CX33" s="33">
        <v>0</v>
      </c>
      <c r="CY33" s="33">
        <v>0</v>
      </c>
      <c r="CZ33" s="33">
        <v>0</v>
      </c>
      <c r="DA33" s="33">
        <v>509266801.20999998</v>
      </c>
      <c r="DB33" s="33">
        <v>457045239.20999998</v>
      </c>
      <c r="DC33" s="33">
        <v>0</v>
      </c>
      <c r="DD33" s="33">
        <v>24373745</v>
      </c>
      <c r="DE33" s="33">
        <v>0</v>
      </c>
      <c r="DF33" s="33">
        <v>0</v>
      </c>
      <c r="DG33" s="33">
        <v>27847817</v>
      </c>
      <c r="DH33" s="33">
        <v>0</v>
      </c>
      <c r="DI33" s="33">
        <v>6937451</v>
      </c>
      <c r="DJ33" s="33">
        <v>0</v>
      </c>
      <c r="DK33" s="33">
        <v>3458156</v>
      </c>
      <c r="DL33" s="33">
        <v>21595306</v>
      </c>
      <c r="DM33" s="33">
        <v>1661122</v>
      </c>
      <c r="DN33" s="33">
        <v>3458156</v>
      </c>
    </row>
    <row r="34" spans="2:118" x14ac:dyDescent="0.3">
      <c r="B34" s="5" t="s">
        <v>175</v>
      </c>
      <c r="C34" s="5" t="s">
        <v>16</v>
      </c>
      <c r="D34" s="6" t="s">
        <v>48</v>
      </c>
      <c r="E34" s="7" t="s">
        <v>661</v>
      </c>
      <c r="F34" s="8">
        <v>43921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>
        <v>5808070.96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L34" s="33"/>
      <c r="CM34" s="33"/>
      <c r="CN34" s="33"/>
      <c r="CO34" s="33"/>
      <c r="CP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</row>
    <row r="35" spans="2:118" x14ac:dyDescent="0.3">
      <c r="B35" s="5" t="s">
        <v>176</v>
      </c>
      <c r="C35" s="5" t="s">
        <v>178</v>
      </c>
      <c r="D35" s="6" t="s">
        <v>177</v>
      </c>
      <c r="E35" s="7" t="s">
        <v>665</v>
      </c>
      <c r="F35" s="8">
        <v>43921</v>
      </c>
      <c r="G35" s="33">
        <v>29030998</v>
      </c>
      <c r="H35" s="33"/>
      <c r="I35" s="33"/>
      <c r="J35" s="33"/>
      <c r="K35" s="33"/>
      <c r="L35" s="33"/>
      <c r="M35" s="33"/>
      <c r="N35" s="33"/>
      <c r="O35" s="33"/>
      <c r="P35" s="33"/>
      <c r="Q35" s="33">
        <v>13824553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>
        <v>0</v>
      </c>
      <c r="AD35" s="33">
        <v>0</v>
      </c>
      <c r="AE35" s="33">
        <v>1218449</v>
      </c>
      <c r="AF35" s="33">
        <v>791208</v>
      </c>
      <c r="AG35" s="33">
        <v>0</v>
      </c>
      <c r="AH35" s="33">
        <v>33764</v>
      </c>
      <c r="AI35" s="33">
        <v>0</v>
      </c>
      <c r="AK35" s="33">
        <v>-11702144</v>
      </c>
      <c r="AL35" s="33">
        <v>0</v>
      </c>
      <c r="AM35" s="33">
        <v>0</v>
      </c>
      <c r="AN35" s="33">
        <v>0</v>
      </c>
      <c r="AO35" s="33">
        <v>0</v>
      </c>
      <c r="AP35" s="33">
        <v>0</v>
      </c>
      <c r="AQ35" s="33">
        <v>0</v>
      </c>
      <c r="AR35" s="33">
        <v>0</v>
      </c>
      <c r="AS35" s="33">
        <v>0</v>
      </c>
      <c r="AT35" s="33">
        <v>0</v>
      </c>
      <c r="AU35" s="33">
        <v>6461514</v>
      </c>
      <c r="AV35" s="33">
        <v>0</v>
      </c>
      <c r="AW35" s="33">
        <v>0</v>
      </c>
      <c r="AX35" s="33">
        <v>0</v>
      </c>
      <c r="AY35" s="33">
        <v>2960464</v>
      </c>
      <c r="AZ35" s="33">
        <v>0</v>
      </c>
      <c r="BA35" s="33">
        <v>0</v>
      </c>
      <c r="BB35" s="33">
        <v>0</v>
      </c>
      <c r="BC35" s="33">
        <v>0</v>
      </c>
      <c r="BD35" s="33">
        <v>0</v>
      </c>
      <c r="BE35" s="33">
        <v>0</v>
      </c>
      <c r="BF35" s="33">
        <v>0</v>
      </c>
      <c r="BG35" s="33">
        <v>0</v>
      </c>
      <c r="BH35" s="33">
        <v>791208</v>
      </c>
      <c r="BI35" s="33">
        <v>0</v>
      </c>
      <c r="BJ35" s="33">
        <v>0</v>
      </c>
      <c r="BK35" s="33">
        <v>-2280166</v>
      </c>
      <c r="BL35" s="33">
        <v>0</v>
      </c>
      <c r="BN35" s="33">
        <v>-13701948</v>
      </c>
      <c r="BO35" s="33">
        <v>0</v>
      </c>
      <c r="BP35" s="33">
        <v>0</v>
      </c>
      <c r="BQ35" s="33">
        <v>0</v>
      </c>
      <c r="BR35" s="33">
        <v>0</v>
      </c>
      <c r="BS35" s="33">
        <v>0</v>
      </c>
      <c r="BT35" s="33">
        <v>0</v>
      </c>
      <c r="BU35" s="33">
        <v>0</v>
      </c>
      <c r="BV35" s="33">
        <v>0</v>
      </c>
      <c r="BW35" s="33">
        <v>0</v>
      </c>
      <c r="BX35" s="33">
        <v>0</v>
      </c>
      <c r="BY35" s="33">
        <v>12350538</v>
      </c>
      <c r="BZ35" s="33">
        <v>0</v>
      </c>
      <c r="CA35" s="33">
        <v>0</v>
      </c>
      <c r="CB35" s="33">
        <v>0</v>
      </c>
      <c r="CC35" s="33">
        <v>0</v>
      </c>
      <c r="CD35" s="33">
        <v>1351410</v>
      </c>
      <c r="CE35" s="33">
        <v>0</v>
      </c>
      <c r="CF35" s="33">
        <v>0</v>
      </c>
      <c r="CG35" s="33">
        <v>0</v>
      </c>
      <c r="CH35" s="33">
        <v>0</v>
      </c>
      <c r="CI35" s="33">
        <v>0</v>
      </c>
      <c r="CJ35" s="33">
        <v>0</v>
      </c>
      <c r="CL35" s="33">
        <v>3626906</v>
      </c>
      <c r="CM35" s="33">
        <v>0</v>
      </c>
      <c r="CN35" s="33">
        <v>3626906</v>
      </c>
      <c r="CO35" s="33"/>
      <c r="CP35" s="33"/>
      <c r="CR35" s="33">
        <v>29030998</v>
      </c>
      <c r="CS35" s="33">
        <v>44258388</v>
      </c>
      <c r="CT35" s="33">
        <v>298283914</v>
      </c>
      <c r="CU35" s="33">
        <v>298283914</v>
      </c>
      <c r="CV35" s="33">
        <v>0</v>
      </c>
      <c r="CW35" s="33">
        <v>0</v>
      </c>
      <c r="CX35" s="33">
        <v>0</v>
      </c>
      <c r="CY35" s="33">
        <v>0</v>
      </c>
      <c r="CZ35" s="33">
        <v>0</v>
      </c>
      <c r="DA35" s="33">
        <v>254025526</v>
      </c>
      <c r="DB35" s="33">
        <v>248092797</v>
      </c>
      <c r="DC35" s="33">
        <v>0</v>
      </c>
      <c r="DD35" s="33">
        <v>0</v>
      </c>
      <c r="DE35" s="33">
        <v>0</v>
      </c>
      <c r="DF35" s="33">
        <v>0</v>
      </c>
      <c r="DG35" s="33">
        <v>5932729</v>
      </c>
      <c r="DH35" s="33">
        <v>0</v>
      </c>
      <c r="DI35" s="33">
        <v>0</v>
      </c>
      <c r="DJ35" s="33">
        <v>1218449</v>
      </c>
      <c r="DK35" s="33">
        <v>791208</v>
      </c>
      <c r="DL35" s="33">
        <v>14833913</v>
      </c>
      <c r="DM35" s="33">
        <v>33764</v>
      </c>
      <c r="DN35" s="33">
        <v>791208</v>
      </c>
    </row>
    <row r="36" spans="2:118" x14ac:dyDescent="0.3">
      <c r="B36" s="5" t="s">
        <v>179</v>
      </c>
      <c r="C36" s="5" t="s">
        <v>181</v>
      </c>
      <c r="D36" s="6" t="s">
        <v>180</v>
      </c>
      <c r="E36" s="7" t="s">
        <v>659</v>
      </c>
      <c r="F36" s="8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L36" s="33"/>
      <c r="CM36" s="33"/>
      <c r="CN36" s="33"/>
      <c r="CO36" s="33"/>
      <c r="CP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</row>
    <row r="37" spans="2:118" x14ac:dyDescent="0.3">
      <c r="B37" s="5" t="s">
        <v>182</v>
      </c>
      <c r="C37" s="5" t="s">
        <v>184</v>
      </c>
      <c r="D37" s="6" t="s">
        <v>183</v>
      </c>
      <c r="E37" s="7" t="s">
        <v>664</v>
      </c>
      <c r="F37" s="8">
        <v>43921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L37" s="33"/>
      <c r="CM37" s="33"/>
      <c r="CN37" s="33">
        <v>0</v>
      </c>
      <c r="CO37" s="33"/>
      <c r="CP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</row>
    <row r="38" spans="2:118" x14ac:dyDescent="0.3">
      <c r="B38" s="5" t="s">
        <v>188</v>
      </c>
      <c r="C38" s="5" t="s">
        <v>190</v>
      </c>
      <c r="D38" s="6" t="s">
        <v>189</v>
      </c>
      <c r="E38" s="7" t="s">
        <v>661</v>
      </c>
      <c r="F38" s="8">
        <v>44012</v>
      </c>
      <c r="G38" s="33">
        <v>102729299</v>
      </c>
      <c r="H38" s="33"/>
      <c r="I38" s="33"/>
      <c r="J38" s="33"/>
      <c r="K38" s="33"/>
      <c r="L38" s="33"/>
      <c r="M38" s="33"/>
      <c r="N38" s="33"/>
      <c r="O38" s="33"/>
      <c r="P38" s="33"/>
      <c r="Q38" s="33">
        <v>43693398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33">
        <v>957014</v>
      </c>
      <c r="AI38" s="33">
        <v>0</v>
      </c>
      <c r="AK38" s="33">
        <v>-75004310</v>
      </c>
      <c r="AL38" s="33">
        <v>0</v>
      </c>
      <c r="AM38" s="33">
        <v>0</v>
      </c>
      <c r="AN38" s="33">
        <v>0</v>
      </c>
      <c r="AO38" s="33">
        <v>0</v>
      </c>
      <c r="AP38" s="33">
        <v>0</v>
      </c>
      <c r="AQ38" s="33">
        <v>0</v>
      </c>
      <c r="AR38" s="33">
        <v>0</v>
      </c>
      <c r="AS38" s="33">
        <v>0</v>
      </c>
      <c r="AT38" s="33">
        <v>92701</v>
      </c>
      <c r="AU38" s="33">
        <v>76764810</v>
      </c>
      <c r="AV38" s="33">
        <v>-19049</v>
      </c>
      <c r="AW38" s="33">
        <v>0</v>
      </c>
      <c r="AX38" s="33">
        <v>0</v>
      </c>
      <c r="AY38" s="33">
        <v>0</v>
      </c>
      <c r="AZ38" s="33">
        <v>0</v>
      </c>
      <c r="BA38" s="33">
        <v>0</v>
      </c>
      <c r="BB38" s="33">
        <v>0</v>
      </c>
      <c r="BC38" s="33">
        <v>0</v>
      </c>
      <c r="BD38" s="33">
        <v>0</v>
      </c>
      <c r="BE38" s="33">
        <v>96135</v>
      </c>
      <c r="BF38" s="33">
        <v>1590713</v>
      </c>
      <c r="BG38" s="33">
        <v>0</v>
      </c>
      <c r="BH38" s="33">
        <v>0</v>
      </c>
      <c r="BI38" s="33">
        <v>0</v>
      </c>
      <c r="BJ38" s="33">
        <v>0</v>
      </c>
      <c r="BK38" s="33">
        <v>0</v>
      </c>
      <c r="BL38" s="33">
        <v>0</v>
      </c>
      <c r="BN38" s="33">
        <v>-5340110</v>
      </c>
      <c r="BO38" s="33">
        <v>0</v>
      </c>
      <c r="BP38" s="33">
        <v>0</v>
      </c>
      <c r="BQ38" s="33">
        <v>0</v>
      </c>
      <c r="BR38" s="33">
        <v>0</v>
      </c>
      <c r="BS38" s="33">
        <v>0</v>
      </c>
      <c r="BT38" s="33">
        <v>0</v>
      </c>
      <c r="BU38" s="33">
        <v>51931047</v>
      </c>
      <c r="BV38" s="33">
        <v>35195610</v>
      </c>
      <c r="BW38" s="33">
        <v>16735437</v>
      </c>
      <c r="BX38" s="33">
        <v>0</v>
      </c>
      <c r="BY38" s="33">
        <v>18939751</v>
      </c>
      <c r="BZ38" s="33">
        <v>1285307</v>
      </c>
      <c r="CA38" s="33">
        <v>1306973</v>
      </c>
      <c r="CB38" s="33">
        <v>0</v>
      </c>
      <c r="CC38" s="33">
        <v>0</v>
      </c>
      <c r="CD38" s="33">
        <v>25959134</v>
      </c>
      <c r="CE38" s="33">
        <v>0</v>
      </c>
      <c r="CF38" s="33">
        <v>11400796</v>
      </c>
      <c r="CG38" s="33">
        <v>0</v>
      </c>
      <c r="CH38" s="33">
        <v>0</v>
      </c>
      <c r="CI38" s="33">
        <v>1620804</v>
      </c>
      <c r="CJ38" s="33">
        <v>0</v>
      </c>
      <c r="CL38" s="33">
        <v>22384879</v>
      </c>
      <c r="CM38" s="33">
        <v>10004437</v>
      </c>
      <c r="CN38" s="33">
        <v>32389316</v>
      </c>
      <c r="CO38" s="33"/>
      <c r="CP38" s="33"/>
      <c r="CR38" s="33">
        <v>102729299</v>
      </c>
      <c r="CS38" s="33">
        <v>116696112</v>
      </c>
      <c r="CT38" s="33">
        <v>823217256</v>
      </c>
      <c r="CU38" s="33">
        <v>823217256</v>
      </c>
      <c r="CV38" s="33">
        <v>0</v>
      </c>
      <c r="CW38" s="33">
        <v>0</v>
      </c>
      <c r="CX38" s="33">
        <v>0</v>
      </c>
      <c r="CY38" s="33">
        <v>0</v>
      </c>
      <c r="CZ38" s="33">
        <v>0</v>
      </c>
      <c r="DA38" s="33">
        <v>706521144</v>
      </c>
      <c r="DB38" s="33">
        <v>531203098</v>
      </c>
      <c r="DC38" s="33">
        <v>0</v>
      </c>
      <c r="DD38" s="33">
        <v>73574170</v>
      </c>
      <c r="DE38" s="33">
        <v>319506</v>
      </c>
      <c r="DF38" s="33">
        <v>0</v>
      </c>
      <c r="DG38" s="33">
        <v>101424370</v>
      </c>
      <c r="DH38" s="33">
        <v>0</v>
      </c>
      <c r="DI38" s="33">
        <v>0</v>
      </c>
      <c r="DJ38" s="33">
        <v>0</v>
      </c>
      <c r="DK38" s="33">
        <v>0</v>
      </c>
      <c r="DL38" s="33">
        <v>14923827</v>
      </c>
      <c r="DM38" s="33">
        <v>957014</v>
      </c>
      <c r="DN38" s="33">
        <v>0</v>
      </c>
    </row>
    <row r="39" spans="2:118" x14ac:dyDescent="0.3">
      <c r="B39" s="5" t="s">
        <v>191</v>
      </c>
      <c r="C39" s="5" t="s">
        <v>192</v>
      </c>
      <c r="D39" s="6" t="s">
        <v>189</v>
      </c>
      <c r="E39" s="7" t="s">
        <v>661</v>
      </c>
      <c r="F39" s="8">
        <v>44012</v>
      </c>
      <c r="G39" s="33">
        <v>102729299</v>
      </c>
      <c r="H39" s="33"/>
      <c r="I39" s="33"/>
      <c r="J39" s="33"/>
      <c r="K39" s="33"/>
      <c r="L39" s="33"/>
      <c r="M39" s="33"/>
      <c r="N39" s="33"/>
      <c r="O39" s="33"/>
      <c r="P39" s="33"/>
      <c r="Q39" s="33">
        <v>43693398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>
        <v>0</v>
      </c>
      <c r="AD39" s="33">
        <v>0</v>
      </c>
      <c r="AE39" s="33">
        <v>0</v>
      </c>
      <c r="AF39" s="33">
        <v>0</v>
      </c>
      <c r="AG39" s="33">
        <v>0</v>
      </c>
      <c r="AH39" s="33">
        <v>957014</v>
      </c>
      <c r="AI39" s="33">
        <v>0</v>
      </c>
      <c r="AK39" s="33">
        <v>-75004310</v>
      </c>
      <c r="AL39" s="33">
        <v>0</v>
      </c>
      <c r="AM39" s="33">
        <v>0</v>
      </c>
      <c r="AN39" s="33">
        <v>0</v>
      </c>
      <c r="AO39" s="33">
        <v>0</v>
      </c>
      <c r="AP39" s="33">
        <v>0</v>
      </c>
      <c r="AQ39" s="33">
        <v>0</v>
      </c>
      <c r="AR39" s="33">
        <v>0</v>
      </c>
      <c r="AS39" s="33">
        <v>0</v>
      </c>
      <c r="AT39" s="33">
        <v>92701</v>
      </c>
      <c r="AU39" s="33">
        <v>76764810</v>
      </c>
      <c r="AV39" s="33">
        <v>-19049</v>
      </c>
      <c r="AW39" s="33">
        <v>0</v>
      </c>
      <c r="AX39" s="33">
        <v>0</v>
      </c>
      <c r="AY39" s="33">
        <v>0</v>
      </c>
      <c r="AZ39" s="33">
        <v>0</v>
      </c>
      <c r="BA39" s="33">
        <v>0</v>
      </c>
      <c r="BB39" s="33">
        <v>0</v>
      </c>
      <c r="BC39" s="33">
        <v>0</v>
      </c>
      <c r="BD39" s="33">
        <v>0</v>
      </c>
      <c r="BE39" s="33">
        <v>96135</v>
      </c>
      <c r="BF39" s="33">
        <v>1590713</v>
      </c>
      <c r="BG39" s="33">
        <v>0</v>
      </c>
      <c r="BH39" s="33">
        <v>0</v>
      </c>
      <c r="BI39" s="33">
        <v>0</v>
      </c>
      <c r="BJ39" s="33">
        <v>0</v>
      </c>
      <c r="BK39" s="33">
        <v>0</v>
      </c>
      <c r="BL39" s="33">
        <v>0</v>
      </c>
      <c r="BN39" s="33">
        <v>-5340110</v>
      </c>
      <c r="BO39" s="33">
        <v>0</v>
      </c>
      <c r="BP39" s="33">
        <v>0</v>
      </c>
      <c r="BQ39" s="33">
        <v>0</v>
      </c>
      <c r="BR39" s="33">
        <v>0</v>
      </c>
      <c r="BS39" s="33">
        <v>0</v>
      </c>
      <c r="BT39" s="33">
        <v>0</v>
      </c>
      <c r="BU39" s="33">
        <v>51931047</v>
      </c>
      <c r="BV39" s="33">
        <v>35195610</v>
      </c>
      <c r="BW39" s="33">
        <v>16735437</v>
      </c>
      <c r="BX39" s="33">
        <v>0</v>
      </c>
      <c r="BY39" s="33">
        <v>18939751</v>
      </c>
      <c r="BZ39" s="33">
        <v>1285307</v>
      </c>
      <c r="CA39" s="33">
        <v>1306973</v>
      </c>
      <c r="CB39" s="33">
        <v>0</v>
      </c>
      <c r="CC39" s="33">
        <v>0</v>
      </c>
      <c r="CD39" s="33">
        <v>25959134</v>
      </c>
      <c r="CE39" s="33">
        <v>0</v>
      </c>
      <c r="CF39" s="33">
        <v>11400796</v>
      </c>
      <c r="CG39" s="33">
        <v>0</v>
      </c>
      <c r="CH39" s="33">
        <v>0</v>
      </c>
      <c r="CI39" s="33">
        <v>1620804</v>
      </c>
      <c r="CJ39" s="33">
        <v>0</v>
      </c>
      <c r="CL39" s="33">
        <v>22384879</v>
      </c>
      <c r="CM39" s="33">
        <v>10004437</v>
      </c>
      <c r="CN39" s="33">
        <v>32389316</v>
      </c>
      <c r="CO39" s="33"/>
      <c r="CP39" s="33"/>
      <c r="CR39" s="33">
        <v>102729299</v>
      </c>
      <c r="CS39" s="33">
        <v>116696112</v>
      </c>
      <c r="CT39" s="33">
        <v>823217256</v>
      </c>
      <c r="CU39" s="33">
        <v>823217256</v>
      </c>
      <c r="CV39" s="33">
        <v>0</v>
      </c>
      <c r="CW39" s="33">
        <v>0</v>
      </c>
      <c r="CX39" s="33">
        <v>0</v>
      </c>
      <c r="CY39" s="33">
        <v>0</v>
      </c>
      <c r="CZ39" s="33">
        <v>0</v>
      </c>
      <c r="DA39" s="33">
        <v>706521144</v>
      </c>
      <c r="DB39" s="33">
        <v>531203098</v>
      </c>
      <c r="DC39" s="33">
        <v>0</v>
      </c>
      <c r="DD39" s="33">
        <v>73574170</v>
      </c>
      <c r="DE39" s="33">
        <v>319506</v>
      </c>
      <c r="DF39" s="33">
        <v>0</v>
      </c>
      <c r="DG39" s="33">
        <v>101424370</v>
      </c>
      <c r="DH39" s="33">
        <v>0</v>
      </c>
      <c r="DI39" s="33">
        <v>0</v>
      </c>
      <c r="DJ39" s="33">
        <v>0</v>
      </c>
      <c r="DK39" s="33">
        <v>0</v>
      </c>
      <c r="DL39" s="33">
        <v>14923827</v>
      </c>
      <c r="DM39" s="33">
        <v>957014</v>
      </c>
      <c r="DN39" s="33">
        <v>0</v>
      </c>
    </row>
    <row r="40" spans="2:118" x14ac:dyDescent="0.3">
      <c r="B40" s="5" t="s">
        <v>193</v>
      </c>
      <c r="C40" s="5" t="s">
        <v>195</v>
      </c>
      <c r="D40" s="6" t="s">
        <v>194</v>
      </c>
      <c r="E40" s="7" t="s">
        <v>656</v>
      </c>
      <c r="F40" s="8">
        <v>44012</v>
      </c>
      <c r="G40" s="33">
        <v>406378987.75999999</v>
      </c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>
        <v>0</v>
      </c>
      <c r="AD40" s="33">
        <v>7071592.1600000001</v>
      </c>
      <c r="AE40" s="33">
        <v>0</v>
      </c>
      <c r="AF40" s="33">
        <v>13805720.48</v>
      </c>
      <c r="AG40" s="33">
        <v>0</v>
      </c>
      <c r="AH40" s="33">
        <v>-6325640.0999999996</v>
      </c>
      <c r="AI40" s="33">
        <v>0</v>
      </c>
      <c r="AK40" s="33">
        <v>84867333.239999995</v>
      </c>
      <c r="AL40" s="33">
        <v>0</v>
      </c>
      <c r="AM40" s="33">
        <v>0</v>
      </c>
      <c r="AN40" s="33">
        <v>0</v>
      </c>
      <c r="AO40" s="33">
        <v>0</v>
      </c>
      <c r="AP40" s="33">
        <v>0</v>
      </c>
      <c r="AQ40" s="33">
        <v>0</v>
      </c>
      <c r="AR40" s="33">
        <v>-3950.36</v>
      </c>
      <c r="AS40" s="33">
        <v>0</v>
      </c>
      <c r="AT40" s="33">
        <v>0</v>
      </c>
      <c r="AU40" s="33">
        <v>63103424.299999997</v>
      </c>
      <c r="AV40" s="33">
        <v>0</v>
      </c>
      <c r="AW40" s="33">
        <v>0</v>
      </c>
      <c r="AX40" s="33">
        <v>15427037.16</v>
      </c>
      <c r="AY40" s="33">
        <v>0</v>
      </c>
      <c r="AZ40" s="33">
        <v>0</v>
      </c>
      <c r="BA40" s="33">
        <v>0</v>
      </c>
      <c r="BB40" s="33">
        <v>0</v>
      </c>
      <c r="BC40" s="33">
        <v>0</v>
      </c>
      <c r="BD40" s="33">
        <v>0</v>
      </c>
      <c r="BE40" s="33">
        <v>0</v>
      </c>
      <c r="BF40" s="33">
        <v>0</v>
      </c>
      <c r="BG40" s="33">
        <v>0</v>
      </c>
      <c r="BH40" s="33">
        <v>13805720.48</v>
      </c>
      <c r="BI40" s="33">
        <v>0</v>
      </c>
      <c r="BJ40" s="33">
        <v>0</v>
      </c>
      <c r="BK40" s="33">
        <v>132539770.02</v>
      </c>
      <c r="BL40" s="33">
        <v>0</v>
      </c>
      <c r="BN40" s="33">
        <v>-215560259.5</v>
      </c>
      <c r="BO40" s="33">
        <v>0</v>
      </c>
      <c r="BP40" s="33">
        <v>0</v>
      </c>
      <c r="BQ40" s="33">
        <v>0</v>
      </c>
      <c r="BR40" s="33">
        <v>0</v>
      </c>
      <c r="BS40" s="33">
        <v>0</v>
      </c>
      <c r="BT40" s="33">
        <v>0</v>
      </c>
      <c r="BU40" s="33">
        <v>446385648</v>
      </c>
      <c r="BV40" s="33">
        <v>408180000</v>
      </c>
      <c r="BW40" s="33">
        <v>38205648</v>
      </c>
      <c r="BX40" s="33">
        <v>0</v>
      </c>
      <c r="BY40" s="33">
        <v>353507133.39999998</v>
      </c>
      <c r="BZ40" s="33">
        <v>0</v>
      </c>
      <c r="CA40" s="33">
        <v>7150284.7999999998</v>
      </c>
      <c r="CB40" s="33">
        <v>-16055573.76</v>
      </c>
      <c r="CC40" s="33">
        <v>0</v>
      </c>
      <c r="CD40" s="33">
        <v>215300308.40000001</v>
      </c>
      <c r="CE40" s="33">
        <v>0</v>
      </c>
      <c r="CF40" s="33">
        <v>65773001.380000003</v>
      </c>
      <c r="CG40" s="33">
        <v>0</v>
      </c>
      <c r="CH40" s="33">
        <v>0</v>
      </c>
      <c r="CI40" s="33">
        <v>-36270753.280000001</v>
      </c>
      <c r="CJ40" s="33">
        <v>0</v>
      </c>
      <c r="CL40" s="33">
        <v>275686061.5</v>
      </c>
      <c r="CM40" s="33">
        <v>-9249018.5</v>
      </c>
      <c r="CN40" s="33">
        <v>266437043</v>
      </c>
      <c r="CO40" s="33"/>
      <c r="CP40" s="33"/>
      <c r="CR40" s="33">
        <v>406378987.75999999</v>
      </c>
      <c r="CS40" s="33">
        <v>467490389.27999997</v>
      </c>
      <c r="CT40" s="33">
        <v>1341885671.98</v>
      </c>
      <c r="CU40" s="33">
        <v>1329550079.98</v>
      </c>
      <c r="CV40" s="33">
        <v>0</v>
      </c>
      <c r="CW40" s="33">
        <v>0</v>
      </c>
      <c r="CX40" s="33">
        <v>423765.48</v>
      </c>
      <c r="CY40" s="33">
        <v>0</v>
      </c>
      <c r="CZ40" s="33">
        <v>11911826.52</v>
      </c>
      <c r="DA40" s="33">
        <v>874395282.70000005</v>
      </c>
      <c r="DB40" s="33">
        <v>672000294.25999999</v>
      </c>
      <c r="DC40" s="33">
        <v>0</v>
      </c>
      <c r="DD40" s="33">
        <v>53154143.380000003</v>
      </c>
      <c r="DE40" s="33">
        <v>15763475.720000001</v>
      </c>
      <c r="DF40" s="33">
        <v>0</v>
      </c>
      <c r="DG40" s="33">
        <v>133477369.34</v>
      </c>
      <c r="DH40" s="33">
        <v>0</v>
      </c>
      <c r="DI40" s="33">
        <v>7071592.1600000001</v>
      </c>
      <c r="DJ40" s="33">
        <v>0</v>
      </c>
      <c r="DK40" s="33">
        <v>13805720.48</v>
      </c>
      <c r="DL40" s="33">
        <v>75663074.060000002</v>
      </c>
      <c r="DM40" s="33">
        <v>-6325640.0999999996</v>
      </c>
      <c r="DN40" s="33">
        <v>13805720.48</v>
      </c>
    </row>
    <row r="41" spans="2:118" x14ac:dyDescent="0.3">
      <c r="B41" s="5" t="s">
        <v>196</v>
      </c>
      <c r="C41" s="5" t="s">
        <v>198</v>
      </c>
      <c r="D41" s="6" t="s">
        <v>197</v>
      </c>
      <c r="E41" s="7" t="s">
        <v>664</v>
      </c>
      <c r="F41" s="8">
        <v>37621</v>
      </c>
      <c r="G41" s="33">
        <v>0</v>
      </c>
      <c r="H41" s="33">
        <v>0</v>
      </c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K41" s="33">
        <v>0</v>
      </c>
      <c r="AL41" s="33"/>
      <c r="AM41" s="33"/>
      <c r="AN41" s="33"/>
      <c r="AO41" s="33"/>
      <c r="AP41" s="33"/>
      <c r="AQ41" s="33"/>
      <c r="AR41" s="33"/>
      <c r="AS41" s="33"/>
      <c r="AT41" s="33">
        <v>0</v>
      </c>
      <c r="AU41" s="33">
        <v>0</v>
      </c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N41" s="33">
        <v>0</v>
      </c>
      <c r="BO41" s="33"/>
      <c r="BP41" s="33"/>
      <c r="BQ41" s="33"/>
      <c r="BR41" s="33"/>
      <c r="BS41" s="33"/>
      <c r="BT41" s="33"/>
      <c r="BU41" s="33">
        <v>0</v>
      </c>
      <c r="BV41" s="33"/>
      <c r="BW41" s="33"/>
      <c r="BX41" s="33"/>
      <c r="BY41" s="33">
        <v>0</v>
      </c>
      <c r="BZ41" s="33"/>
      <c r="CA41" s="33"/>
      <c r="CB41" s="33"/>
      <c r="CC41" s="33"/>
      <c r="CD41" s="33">
        <v>0</v>
      </c>
      <c r="CE41" s="33"/>
      <c r="CF41" s="33"/>
      <c r="CG41" s="33"/>
      <c r="CH41" s="33"/>
      <c r="CI41" s="33"/>
      <c r="CJ41" s="33"/>
      <c r="CL41" s="33"/>
      <c r="CM41" s="33"/>
      <c r="CN41" s="33">
        <v>0</v>
      </c>
      <c r="CO41" s="33">
        <v>0</v>
      </c>
      <c r="CP41" s="33">
        <v>0</v>
      </c>
      <c r="CR41" s="33">
        <v>0</v>
      </c>
      <c r="CS41" s="33"/>
      <c r="CT41" s="33"/>
      <c r="CU41" s="33"/>
      <c r="CV41" s="33"/>
      <c r="CW41" s="33"/>
      <c r="CX41" s="33"/>
      <c r="CY41" s="33"/>
      <c r="CZ41" s="33"/>
      <c r="DA41" s="33"/>
      <c r="DB41" s="33">
        <v>0</v>
      </c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</row>
    <row r="42" spans="2:118" x14ac:dyDescent="0.3">
      <c r="B42" s="5" t="s">
        <v>648</v>
      </c>
      <c r="C42" s="5" t="s">
        <v>672</v>
      </c>
      <c r="D42" s="6" t="s">
        <v>680</v>
      </c>
      <c r="E42" s="7" t="s">
        <v>666</v>
      </c>
      <c r="F42" s="8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L42" s="33"/>
      <c r="CM42" s="33"/>
      <c r="CN42" s="33"/>
      <c r="CO42" s="33"/>
      <c r="CP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</row>
    <row r="43" spans="2:118" x14ac:dyDescent="0.3">
      <c r="B43" s="5" t="s">
        <v>649</v>
      </c>
      <c r="C43" s="5" t="s">
        <v>673</v>
      </c>
      <c r="D43" s="6" t="s">
        <v>680</v>
      </c>
      <c r="E43" s="7" t="s">
        <v>666</v>
      </c>
      <c r="F43" s="8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L43" s="33"/>
      <c r="CM43" s="33"/>
      <c r="CN43" s="33"/>
      <c r="CO43" s="33"/>
      <c r="CP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</row>
    <row r="44" spans="2:118" x14ac:dyDescent="0.3">
      <c r="B44" s="5" t="s">
        <v>199</v>
      </c>
      <c r="C44" s="5" t="s">
        <v>201</v>
      </c>
      <c r="D44" s="6" t="s">
        <v>200</v>
      </c>
      <c r="E44" s="7" t="s">
        <v>666</v>
      </c>
      <c r="F44" s="8">
        <v>39082</v>
      </c>
      <c r="G44" s="33">
        <v>64460</v>
      </c>
      <c r="H44" s="33">
        <v>16698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K44" s="33">
        <v>-342</v>
      </c>
      <c r="AL44" s="33"/>
      <c r="AM44" s="33"/>
      <c r="AN44" s="33"/>
      <c r="AO44" s="33"/>
      <c r="AP44" s="33"/>
      <c r="AQ44" s="33"/>
      <c r="AR44" s="33"/>
      <c r="AS44" s="33"/>
      <c r="AT44" s="33">
        <v>0</v>
      </c>
      <c r="AU44" s="33">
        <v>-342</v>
      </c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N44" s="33">
        <v>-61487</v>
      </c>
      <c r="BO44" s="33"/>
      <c r="BP44" s="33"/>
      <c r="BQ44" s="33"/>
      <c r="BR44" s="33"/>
      <c r="BS44" s="33"/>
      <c r="BT44" s="33"/>
      <c r="BU44" s="33">
        <v>32909</v>
      </c>
      <c r="BV44" s="33"/>
      <c r="BW44" s="33"/>
      <c r="BX44" s="33"/>
      <c r="BY44" s="33">
        <v>-94396</v>
      </c>
      <c r="BZ44" s="33"/>
      <c r="CA44" s="33"/>
      <c r="CB44" s="33"/>
      <c r="CC44" s="33"/>
      <c r="CD44" s="33">
        <v>0</v>
      </c>
      <c r="CE44" s="33"/>
      <c r="CF44" s="33"/>
      <c r="CG44" s="33"/>
      <c r="CH44" s="33"/>
      <c r="CI44" s="33"/>
      <c r="CJ44" s="33"/>
      <c r="CL44" s="33"/>
      <c r="CM44" s="33"/>
      <c r="CN44" s="33">
        <v>2631</v>
      </c>
      <c r="CO44" s="33">
        <v>2</v>
      </c>
      <c r="CP44" s="33">
        <v>2631</v>
      </c>
      <c r="CR44" s="33">
        <v>64460</v>
      </c>
      <c r="CS44" s="33"/>
      <c r="CT44" s="33"/>
      <c r="CU44" s="33"/>
      <c r="CV44" s="33"/>
      <c r="CW44" s="33"/>
      <c r="CX44" s="33"/>
      <c r="CY44" s="33"/>
      <c r="CZ44" s="33"/>
      <c r="DA44" s="33"/>
      <c r="DB44" s="33">
        <v>0</v>
      </c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</row>
    <row r="45" spans="2:118" x14ac:dyDescent="0.3">
      <c r="B45" s="5" t="s">
        <v>205</v>
      </c>
      <c r="C45" s="5" t="s">
        <v>207</v>
      </c>
      <c r="D45" s="6" t="s">
        <v>206</v>
      </c>
      <c r="E45" s="7" t="s">
        <v>658</v>
      </c>
      <c r="F45" s="8">
        <v>43921</v>
      </c>
      <c r="G45" s="33">
        <v>11007364</v>
      </c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>
        <v>0</v>
      </c>
      <c r="AD45" s="33">
        <v>0</v>
      </c>
      <c r="AE45" s="33">
        <v>-1399739</v>
      </c>
      <c r="AF45" s="33">
        <v>0</v>
      </c>
      <c r="AG45" s="33">
        <v>0</v>
      </c>
      <c r="AH45" s="33">
        <v>0</v>
      </c>
      <c r="AI45" s="33">
        <v>0</v>
      </c>
      <c r="AK45" s="33">
        <v>2863100</v>
      </c>
      <c r="AL45" s="33">
        <v>3955451</v>
      </c>
      <c r="AM45" s="33">
        <v>-291499</v>
      </c>
      <c r="AN45" s="33">
        <v>0</v>
      </c>
      <c r="AO45" s="33">
        <v>0</v>
      </c>
      <c r="AP45" s="33">
        <v>0</v>
      </c>
      <c r="AQ45" s="33">
        <v>0</v>
      </c>
      <c r="AR45" s="33">
        <v>0</v>
      </c>
      <c r="AS45" s="33">
        <v>0</v>
      </c>
      <c r="AT45" s="33">
        <v>324836</v>
      </c>
      <c r="AU45" s="33">
        <v>1986827</v>
      </c>
      <c r="AV45" s="33">
        <v>0</v>
      </c>
      <c r="AW45" s="33">
        <v>0</v>
      </c>
      <c r="AX45" s="33">
        <v>0</v>
      </c>
      <c r="AY45" s="33">
        <v>0</v>
      </c>
      <c r="AZ45" s="33">
        <v>0</v>
      </c>
      <c r="BA45" s="33">
        <v>0</v>
      </c>
      <c r="BB45" s="33">
        <v>0</v>
      </c>
      <c r="BC45" s="33">
        <v>0</v>
      </c>
      <c r="BD45" s="33">
        <v>0</v>
      </c>
      <c r="BE45" s="33">
        <v>0</v>
      </c>
      <c r="BF45" s="33">
        <v>0</v>
      </c>
      <c r="BG45" s="33">
        <v>0</v>
      </c>
      <c r="BH45" s="33">
        <v>0</v>
      </c>
      <c r="BI45" s="33">
        <v>0</v>
      </c>
      <c r="BJ45" s="33">
        <v>0</v>
      </c>
      <c r="BK45" s="33">
        <v>278141</v>
      </c>
      <c r="BL45" s="33">
        <v>0</v>
      </c>
      <c r="BN45" s="33">
        <v>-7500506</v>
      </c>
      <c r="BO45" s="33">
        <v>0</v>
      </c>
      <c r="BP45" s="33">
        <v>0</v>
      </c>
      <c r="BQ45" s="33">
        <v>2754079</v>
      </c>
      <c r="BR45" s="33">
        <v>0</v>
      </c>
      <c r="BS45" s="33">
        <v>0</v>
      </c>
      <c r="BT45" s="33">
        <v>0</v>
      </c>
      <c r="BU45" s="33">
        <v>115473221</v>
      </c>
      <c r="BV45" s="33">
        <v>0</v>
      </c>
      <c r="BW45" s="33">
        <v>115473221</v>
      </c>
      <c r="BX45" s="33">
        <v>0</v>
      </c>
      <c r="BY45" s="33">
        <v>113465397</v>
      </c>
      <c r="BZ45" s="33">
        <v>0</v>
      </c>
      <c r="CA45" s="33">
        <v>0</v>
      </c>
      <c r="CB45" s="33">
        <v>0</v>
      </c>
      <c r="CC45" s="33">
        <v>0</v>
      </c>
      <c r="CD45" s="33">
        <v>40133</v>
      </c>
      <c r="CE45" s="33">
        <v>0</v>
      </c>
      <c r="CF45" s="33">
        <v>10953303</v>
      </c>
      <c r="CG45" s="33">
        <v>0</v>
      </c>
      <c r="CH45" s="33">
        <v>0</v>
      </c>
      <c r="CI45" s="33">
        <v>-1268973</v>
      </c>
      <c r="CJ45" s="33">
        <v>0</v>
      </c>
      <c r="CL45" s="33">
        <v>6369958</v>
      </c>
      <c r="CM45" s="33">
        <v>0</v>
      </c>
      <c r="CN45" s="33">
        <v>6369958</v>
      </c>
      <c r="CO45" s="33"/>
      <c r="CP45" s="33"/>
      <c r="CR45" s="33">
        <v>11007364</v>
      </c>
      <c r="CS45" s="33">
        <v>9607625</v>
      </c>
      <c r="CT45" s="33">
        <v>324603195</v>
      </c>
      <c r="CU45" s="33">
        <v>324603195</v>
      </c>
      <c r="CV45" s="33">
        <v>0</v>
      </c>
      <c r="CW45" s="33">
        <v>0</v>
      </c>
      <c r="CX45" s="33">
        <v>0</v>
      </c>
      <c r="CY45" s="33">
        <v>0</v>
      </c>
      <c r="CZ45" s="33">
        <v>0</v>
      </c>
      <c r="DA45" s="33">
        <v>314995570</v>
      </c>
      <c r="DB45" s="33">
        <v>298581833</v>
      </c>
      <c r="DC45" s="33">
        <v>0</v>
      </c>
      <c r="DD45" s="33">
        <v>16413737</v>
      </c>
      <c r="DE45" s="33">
        <v>0</v>
      </c>
      <c r="DF45" s="33">
        <v>0</v>
      </c>
      <c r="DG45" s="33">
        <v>0</v>
      </c>
      <c r="DH45" s="33">
        <v>0</v>
      </c>
      <c r="DI45" s="33">
        <v>0</v>
      </c>
      <c r="DJ45" s="33">
        <v>-1399739</v>
      </c>
      <c r="DK45" s="33">
        <v>0</v>
      </c>
      <c r="DL45" s="33">
        <v>0</v>
      </c>
      <c r="DM45" s="33">
        <v>0</v>
      </c>
      <c r="DN45" s="33">
        <v>0</v>
      </c>
    </row>
    <row r="46" spans="2:118" x14ac:dyDescent="0.3">
      <c r="B46" s="5" t="s">
        <v>208</v>
      </c>
      <c r="C46" s="5" t="s">
        <v>17</v>
      </c>
      <c r="D46" s="6" t="s">
        <v>49</v>
      </c>
      <c r="E46" s="7" t="s">
        <v>661</v>
      </c>
      <c r="F46" s="8">
        <v>44012</v>
      </c>
      <c r="G46" s="33">
        <v>199478272</v>
      </c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>
        <v>0</v>
      </c>
      <c r="AD46" s="33">
        <v>649940</v>
      </c>
      <c r="AE46" s="33">
        <v>25953048</v>
      </c>
      <c r="AF46" s="33">
        <v>4870689</v>
      </c>
      <c r="AG46" s="33">
        <v>0</v>
      </c>
      <c r="AH46" s="33">
        <v>14956900</v>
      </c>
      <c r="AI46" s="33">
        <v>0</v>
      </c>
      <c r="AK46" s="33">
        <v>-163772980</v>
      </c>
      <c r="AL46" s="33">
        <v>0</v>
      </c>
      <c r="AM46" s="33">
        <v>904940</v>
      </c>
      <c r="AN46" s="33">
        <v>0</v>
      </c>
      <c r="AO46" s="33">
        <v>0</v>
      </c>
      <c r="AP46" s="33">
        <v>0</v>
      </c>
      <c r="AQ46" s="33">
        <v>1273947</v>
      </c>
      <c r="AR46" s="33">
        <v>32837010</v>
      </c>
      <c r="AS46" s="33">
        <v>0</v>
      </c>
      <c r="AT46" s="33">
        <v>3374942</v>
      </c>
      <c r="AU46" s="33">
        <v>140586850</v>
      </c>
      <c r="AV46" s="33">
        <v>0</v>
      </c>
      <c r="AW46" s="33">
        <v>5306932</v>
      </c>
      <c r="AX46" s="33">
        <v>11200000</v>
      </c>
      <c r="AY46" s="33">
        <v>0</v>
      </c>
      <c r="AZ46" s="33">
        <v>0</v>
      </c>
      <c r="BA46" s="33">
        <v>0</v>
      </c>
      <c r="BB46" s="33">
        <v>0</v>
      </c>
      <c r="BC46" s="33">
        <v>0</v>
      </c>
      <c r="BD46" s="33">
        <v>0</v>
      </c>
      <c r="BE46" s="33">
        <v>0</v>
      </c>
      <c r="BF46" s="33">
        <v>0</v>
      </c>
      <c r="BG46" s="33">
        <v>0</v>
      </c>
      <c r="BH46" s="33">
        <v>4870689</v>
      </c>
      <c r="BI46" s="33">
        <v>0</v>
      </c>
      <c r="BJ46" s="33">
        <v>0</v>
      </c>
      <c r="BK46" s="33">
        <v>13863</v>
      </c>
      <c r="BL46" s="33">
        <v>0</v>
      </c>
      <c r="BN46" s="33">
        <v>84059295</v>
      </c>
      <c r="BO46" s="33">
        <v>0</v>
      </c>
      <c r="BP46" s="33">
        <v>48257</v>
      </c>
      <c r="BQ46" s="33">
        <v>0</v>
      </c>
      <c r="BR46" s="33">
        <v>0</v>
      </c>
      <c r="BS46" s="33">
        <v>0</v>
      </c>
      <c r="BT46" s="33">
        <v>0</v>
      </c>
      <c r="BU46" s="33">
        <v>269931106</v>
      </c>
      <c r="BV46" s="33">
        <v>206956830</v>
      </c>
      <c r="BW46" s="33">
        <v>62974276</v>
      </c>
      <c r="BX46" s="33">
        <v>0</v>
      </c>
      <c r="BY46" s="33">
        <v>64375335</v>
      </c>
      <c r="BZ46" s="33">
        <v>2933473</v>
      </c>
      <c r="CA46" s="33">
        <v>3809137</v>
      </c>
      <c r="CB46" s="33">
        <v>0</v>
      </c>
      <c r="CC46" s="33">
        <v>0</v>
      </c>
      <c r="CD46" s="33">
        <v>115997050</v>
      </c>
      <c r="CE46" s="33">
        <v>0</v>
      </c>
      <c r="CF46" s="33">
        <v>0</v>
      </c>
      <c r="CG46" s="33">
        <v>0</v>
      </c>
      <c r="CH46" s="33">
        <v>0</v>
      </c>
      <c r="CI46" s="33">
        <v>1291441</v>
      </c>
      <c r="CJ46" s="33">
        <v>0</v>
      </c>
      <c r="CL46" s="33">
        <v>119764587</v>
      </c>
      <c r="CM46" s="33">
        <v>-12529773</v>
      </c>
      <c r="CN46" s="33">
        <v>107234814</v>
      </c>
      <c r="CO46" s="33">
        <v>196369224</v>
      </c>
      <c r="CP46" s="33">
        <v>260687178</v>
      </c>
      <c r="CR46" s="33">
        <v>199478272</v>
      </c>
      <c r="CS46" s="33">
        <v>245594658</v>
      </c>
      <c r="CT46" s="33">
        <v>2379056281</v>
      </c>
      <c r="CU46" s="33">
        <v>2349882787</v>
      </c>
      <c r="CV46" s="33">
        <v>0</v>
      </c>
      <c r="CW46" s="33">
        <v>0</v>
      </c>
      <c r="CX46" s="33">
        <v>0</v>
      </c>
      <c r="CY46" s="33">
        <v>0</v>
      </c>
      <c r="CZ46" s="33">
        <v>29173494</v>
      </c>
      <c r="DA46" s="33">
        <v>2133461623</v>
      </c>
      <c r="DB46" s="33">
        <v>1576225568</v>
      </c>
      <c r="DC46" s="33">
        <v>0</v>
      </c>
      <c r="DD46" s="33">
        <v>242241951</v>
      </c>
      <c r="DE46" s="33">
        <v>0</v>
      </c>
      <c r="DF46" s="33">
        <v>0</v>
      </c>
      <c r="DG46" s="33">
        <v>314994104</v>
      </c>
      <c r="DH46" s="33">
        <v>0</v>
      </c>
      <c r="DI46" s="33">
        <v>649940</v>
      </c>
      <c r="DJ46" s="33">
        <v>25953048</v>
      </c>
      <c r="DK46" s="33">
        <v>4870689</v>
      </c>
      <c r="DL46" s="33">
        <v>40640867</v>
      </c>
      <c r="DM46" s="33">
        <v>14956900</v>
      </c>
      <c r="DN46" s="33">
        <v>4870689</v>
      </c>
    </row>
    <row r="47" spans="2:118" x14ac:dyDescent="0.3">
      <c r="B47" s="5" t="s">
        <v>209</v>
      </c>
      <c r="C47" s="5" t="s">
        <v>211</v>
      </c>
      <c r="D47" s="6" t="s">
        <v>210</v>
      </c>
      <c r="E47" s="7" t="s">
        <v>661</v>
      </c>
      <c r="F47" s="8">
        <v>43921</v>
      </c>
      <c r="G47" s="33">
        <v>3202001</v>
      </c>
      <c r="H47" s="33"/>
      <c r="I47" s="33"/>
      <c r="J47" s="33"/>
      <c r="K47" s="33"/>
      <c r="L47" s="33"/>
      <c r="M47" s="33"/>
      <c r="N47" s="33"/>
      <c r="O47" s="33"/>
      <c r="P47" s="33"/>
      <c r="Q47" s="33">
        <v>1502780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>
        <v>0</v>
      </c>
      <c r="AD47" s="33">
        <v>0</v>
      </c>
      <c r="AE47" s="33">
        <v>0</v>
      </c>
      <c r="AF47" s="33">
        <v>447277</v>
      </c>
      <c r="AG47" s="33">
        <v>0</v>
      </c>
      <c r="AH47" s="33">
        <v>10000</v>
      </c>
      <c r="AI47" s="33">
        <v>0</v>
      </c>
      <c r="AK47" s="33">
        <v>-4800030</v>
      </c>
      <c r="AL47" s="33">
        <v>0</v>
      </c>
      <c r="AM47" s="33">
        <v>0</v>
      </c>
      <c r="AN47" s="33">
        <v>0</v>
      </c>
      <c r="AO47" s="33">
        <v>0</v>
      </c>
      <c r="AP47" s="33">
        <v>0</v>
      </c>
      <c r="AQ47" s="33">
        <v>0</v>
      </c>
      <c r="AR47" s="33">
        <v>0</v>
      </c>
      <c r="AS47" s="33">
        <v>0</v>
      </c>
      <c r="AT47" s="33">
        <v>39144</v>
      </c>
      <c r="AU47" s="33">
        <v>10272008</v>
      </c>
      <c r="AV47" s="33">
        <v>0</v>
      </c>
      <c r="AW47" s="33">
        <v>0</v>
      </c>
      <c r="AX47" s="33">
        <v>0</v>
      </c>
      <c r="AY47" s="33">
        <v>0</v>
      </c>
      <c r="AZ47" s="33">
        <v>0</v>
      </c>
      <c r="BA47" s="33">
        <v>0</v>
      </c>
      <c r="BB47" s="33">
        <v>0</v>
      </c>
      <c r="BC47" s="33">
        <v>0</v>
      </c>
      <c r="BD47" s="33">
        <v>0</v>
      </c>
      <c r="BE47" s="33">
        <v>0</v>
      </c>
      <c r="BF47" s="33">
        <v>0</v>
      </c>
      <c r="BG47" s="33">
        <v>0</v>
      </c>
      <c r="BH47" s="33">
        <v>447277</v>
      </c>
      <c r="BI47" s="33">
        <v>0</v>
      </c>
      <c r="BJ47" s="33">
        <v>0</v>
      </c>
      <c r="BK47" s="33">
        <v>5432834</v>
      </c>
      <c r="BL47" s="33">
        <v>0</v>
      </c>
      <c r="BN47" s="33">
        <v>-4694211</v>
      </c>
      <c r="BO47" s="33">
        <v>0</v>
      </c>
      <c r="BP47" s="33">
        <v>0</v>
      </c>
      <c r="BQ47" s="33">
        <v>0</v>
      </c>
      <c r="BR47" s="33">
        <v>0</v>
      </c>
      <c r="BS47" s="33">
        <v>0</v>
      </c>
      <c r="BT47" s="33">
        <v>0</v>
      </c>
      <c r="BU47" s="33">
        <v>3580508</v>
      </c>
      <c r="BV47" s="33">
        <v>0</v>
      </c>
      <c r="BW47" s="33">
        <v>3580508</v>
      </c>
      <c r="BX47" s="33">
        <v>0</v>
      </c>
      <c r="BY47" s="33">
        <v>1865575</v>
      </c>
      <c r="BZ47" s="33">
        <v>0</v>
      </c>
      <c r="CA47" s="33">
        <v>0</v>
      </c>
      <c r="CB47" s="33">
        <v>0</v>
      </c>
      <c r="CC47" s="33">
        <v>0</v>
      </c>
      <c r="CD47" s="33">
        <v>6337446</v>
      </c>
      <c r="CE47" s="33">
        <v>0</v>
      </c>
      <c r="CF47" s="33">
        <v>71698</v>
      </c>
      <c r="CG47" s="33">
        <v>0</v>
      </c>
      <c r="CH47" s="33">
        <v>0</v>
      </c>
      <c r="CI47" s="33">
        <v>0</v>
      </c>
      <c r="CJ47" s="33">
        <v>0</v>
      </c>
      <c r="CL47" s="33">
        <v>-6292240</v>
      </c>
      <c r="CM47" s="33">
        <v>77260</v>
      </c>
      <c r="CN47" s="33">
        <v>-6214980</v>
      </c>
      <c r="CO47" s="33"/>
      <c r="CP47" s="33"/>
      <c r="CR47" s="33">
        <v>3202001</v>
      </c>
      <c r="CS47" s="33">
        <v>3340823</v>
      </c>
      <c r="CT47" s="33">
        <v>28454752</v>
      </c>
      <c r="CU47" s="33">
        <v>27325134</v>
      </c>
      <c r="CV47" s="33">
        <v>0</v>
      </c>
      <c r="CW47" s="33">
        <v>0</v>
      </c>
      <c r="CX47" s="33">
        <v>0</v>
      </c>
      <c r="CY47" s="33">
        <v>0</v>
      </c>
      <c r="CZ47" s="33">
        <v>1129618</v>
      </c>
      <c r="DA47" s="33">
        <v>25113929</v>
      </c>
      <c r="DB47" s="33">
        <v>13291317</v>
      </c>
      <c r="DC47" s="33">
        <v>0</v>
      </c>
      <c r="DD47" s="33">
        <v>10015589</v>
      </c>
      <c r="DE47" s="33">
        <v>633945</v>
      </c>
      <c r="DF47" s="33">
        <v>0</v>
      </c>
      <c r="DG47" s="33">
        <v>1173078</v>
      </c>
      <c r="DH47" s="33">
        <v>0</v>
      </c>
      <c r="DI47" s="33">
        <v>0</v>
      </c>
      <c r="DJ47" s="33">
        <v>0</v>
      </c>
      <c r="DK47" s="33">
        <v>447277</v>
      </c>
      <c r="DL47" s="33">
        <v>596099</v>
      </c>
      <c r="DM47" s="33">
        <v>10000</v>
      </c>
      <c r="DN47" s="33">
        <v>447277</v>
      </c>
    </row>
    <row r="48" spans="2:118" x14ac:dyDescent="0.3">
      <c r="B48" s="5" t="s">
        <v>215</v>
      </c>
      <c r="C48" s="5" t="s">
        <v>217</v>
      </c>
      <c r="D48" s="6" t="s">
        <v>216</v>
      </c>
      <c r="E48" s="7" t="s">
        <v>656</v>
      </c>
      <c r="F48" s="8">
        <v>43921</v>
      </c>
      <c r="G48" s="33">
        <v>2106352</v>
      </c>
      <c r="H48" s="33"/>
      <c r="I48" s="33"/>
      <c r="J48" s="33"/>
      <c r="K48" s="33"/>
      <c r="L48" s="33"/>
      <c r="M48" s="33"/>
      <c r="N48" s="33"/>
      <c r="O48" s="33"/>
      <c r="P48" s="33"/>
      <c r="Q48" s="33">
        <v>653454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>
        <v>0</v>
      </c>
      <c r="AD48" s="33">
        <v>0</v>
      </c>
      <c r="AE48" s="33">
        <v>20390</v>
      </c>
      <c r="AF48" s="33">
        <v>11897</v>
      </c>
      <c r="AG48" s="33">
        <v>0</v>
      </c>
      <c r="AH48" s="33">
        <v>618757</v>
      </c>
      <c r="AI48" s="33">
        <v>0</v>
      </c>
      <c r="AK48" s="33">
        <v>-1426129</v>
      </c>
      <c r="AL48" s="33">
        <v>0</v>
      </c>
      <c r="AM48" s="33">
        <v>0</v>
      </c>
      <c r="AN48" s="33">
        <v>0</v>
      </c>
      <c r="AO48" s="33">
        <v>0</v>
      </c>
      <c r="AP48" s="33">
        <v>0</v>
      </c>
      <c r="AQ48" s="33">
        <v>0</v>
      </c>
      <c r="AR48" s="33">
        <v>0</v>
      </c>
      <c r="AS48" s="33">
        <v>0</v>
      </c>
      <c r="AT48" s="33">
        <v>84282</v>
      </c>
      <c r="AU48" s="33">
        <v>1510411</v>
      </c>
      <c r="AV48" s="33">
        <v>0</v>
      </c>
      <c r="AW48" s="33">
        <v>0</v>
      </c>
      <c r="AX48" s="33">
        <v>0</v>
      </c>
      <c r="AY48" s="33">
        <v>0</v>
      </c>
      <c r="AZ48" s="33">
        <v>0</v>
      </c>
      <c r="BA48" s="33">
        <v>0</v>
      </c>
      <c r="BB48" s="33">
        <v>0</v>
      </c>
      <c r="BC48" s="33">
        <v>0</v>
      </c>
      <c r="BD48" s="33">
        <v>0</v>
      </c>
      <c r="BE48" s="33">
        <v>0</v>
      </c>
      <c r="BF48" s="33">
        <v>0</v>
      </c>
      <c r="BG48" s="33">
        <v>0</v>
      </c>
      <c r="BH48" s="33">
        <v>11897</v>
      </c>
      <c r="BI48" s="33">
        <v>0</v>
      </c>
      <c r="BJ48" s="33">
        <v>0</v>
      </c>
      <c r="BK48" s="33">
        <v>0</v>
      </c>
      <c r="BL48" s="33">
        <v>0</v>
      </c>
      <c r="BN48" s="33">
        <v>-326409</v>
      </c>
      <c r="BO48" s="33">
        <v>0</v>
      </c>
      <c r="BP48" s="33">
        <v>0</v>
      </c>
      <c r="BQ48" s="33">
        <v>0</v>
      </c>
      <c r="BR48" s="33">
        <v>0</v>
      </c>
      <c r="BS48" s="33">
        <v>0</v>
      </c>
      <c r="BT48" s="33">
        <v>0</v>
      </c>
      <c r="BU48" s="33">
        <v>0</v>
      </c>
      <c r="BV48" s="33">
        <v>0</v>
      </c>
      <c r="BW48" s="33">
        <v>0</v>
      </c>
      <c r="BX48" s="33">
        <v>15744799</v>
      </c>
      <c r="BY48" s="33">
        <v>0</v>
      </c>
      <c r="BZ48" s="33">
        <v>0</v>
      </c>
      <c r="CA48" s="33">
        <v>0</v>
      </c>
      <c r="CB48" s="33">
        <v>15691208</v>
      </c>
      <c r="CC48" s="33">
        <v>0</v>
      </c>
      <c r="CD48" s="33">
        <v>380000</v>
      </c>
      <c r="CE48" s="33">
        <v>0</v>
      </c>
      <c r="CF48" s="33">
        <v>0</v>
      </c>
      <c r="CG48" s="33">
        <v>0</v>
      </c>
      <c r="CH48" s="33">
        <v>0</v>
      </c>
      <c r="CI48" s="33">
        <v>0</v>
      </c>
      <c r="CJ48" s="33">
        <v>0</v>
      </c>
      <c r="CL48" s="33">
        <v>353814</v>
      </c>
      <c r="CM48" s="33">
        <v>0</v>
      </c>
      <c r="CN48" s="33">
        <v>353814</v>
      </c>
      <c r="CO48" s="33"/>
      <c r="CP48" s="33"/>
      <c r="CR48" s="33">
        <v>2106352</v>
      </c>
      <c r="CS48" s="33">
        <v>1794492</v>
      </c>
      <c r="CT48" s="33">
        <v>19492131</v>
      </c>
      <c r="CU48" s="33">
        <v>19511005</v>
      </c>
      <c r="CV48" s="33">
        <v>0</v>
      </c>
      <c r="CW48" s="33">
        <v>0</v>
      </c>
      <c r="CX48" s="33">
        <v>0</v>
      </c>
      <c r="CY48" s="33">
        <v>0</v>
      </c>
      <c r="CZ48" s="33">
        <v>-18874</v>
      </c>
      <c r="DA48" s="33">
        <v>17697639</v>
      </c>
      <c r="DB48" s="33">
        <v>16889525</v>
      </c>
      <c r="DC48" s="33">
        <v>0</v>
      </c>
      <c r="DD48" s="33">
        <v>808114</v>
      </c>
      <c r="DE48" s="33">
        <v>0</v>
      </c>
      <c r="DF48" s="33">
        <v>0</v>
      </c>
      <c r="DG48" s="33">
        <v>0</v>
      </c>
      <c r="DH48" s="33">
        <v>0</v>
      </c>
      <c r="DI48" s="33">
        <v>0</v>
      </c>
      <c r="DJ48" s="33">
        <v>20390</v>
      </c>
      <c r="DK48" s="33">
        <v>11897</v>
      </c>
      <c r="DL48" s="33">
        <v>298404</v>
      </c>
      <c r="DM48" s="33">
        <v>618757</v>
      </c>
      <c r="DN48" s="33">
        <v>11897</v>
      </c>
    </row>
    <row r="49" spans="2:118" x14ac:dyDescent="0.3">
      <c r="B49" s="5" t="s">
        <v>218</v>
      </c>
      <c r="C49" s="5" t="s">
        <v>220</v>
      </c>
      <c r="D49" s="6" t="s">
        <v>219</v>
      </c>
      <c r="E49" s="7" t="s">
        <v>661</v>
      </c>
      <c r="F49" s="8">
        <v>44012</v>
      </c>
      <c r="G49" s="33">
        <v>74664089</v>
      </c>
      <c r="H49" s="33"/>
      <c r="I49" s="33"/>
      <c r="J49" s="33"/>
      <c r="K49" s="33"/>
      <c r="L49" s="33"/>
      <c r="M49" s="33"/>
      <c r="N49" s="33"/>
      <c r="O49" s="33"/>
      <c r="P49" s="33"/>
      <c r="Q49" s="33">
        <v>38387860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>
        <v>0</v>
      </c>
      <c r="AD49" s="33">
        <v>1231483</v>
      </c>
      <c r="AE49" s="33">
        <v>15030661</v>
      </c>
      <c r="AF49" s="33">
        <v>810349</v>
      </c>
      <c r="AG49" s="33">
        <v>0</v>
      </c>
      <c r="AH49" s="33">
        <v>781812</v>
      </c>
      <c r="AI49" s="33">
        <v>0</v>
      </c>
      <c r="AK49" s="33">
        <v>-71629943</v>
      </c>
      <c r="AL49" s="33">
        <v>0</v>
      </c>
      <c r="AM49" s="33">
        <v>0</v>
      </c>
      <c r="AN49" s="33">
        <v>2971</v>
      </c>
      <c r="AO49" s="33">
        <v>21587602</v>
      </c>
      <c r="AP49" s="33">
        <v>-21594912</v>
      </c>
      <c r="AQ49" s="33">
        <v>-36640</v>
      </c>
      <c r="AR49" s="33">
        <v>0</v>
      </c>
      <c r="AS49" s="33">
        <v>-1240</v>
      </c>
      <c r="AT49" s="33">
        <v>984195</v>
      </c>
      <c r="AU49" s="33">
        <v>71719723</v>
      </c>
      <c r="AV49" s="33">
        <v>0</v>
      </c>
      <c r="AW49" s="33">
        <v>872218</v>
      </c>
      <c r="AX49" s="33">
        <v>0</v>
      </c>
      <c r="AY49" s="33">
        <v>0</v>
      </c>
      <c r="AZ49" s="33">
        <v>0</v>
      </c>
      <c r="BA49" s="33">
        <v>0</v>
      </c>
      <c r="BB49" s="33">
        <v>0</v>
      </c>
      <c r="BC49" s="33">
        <v>3265831</v>
      </c>
      <c r="BD49" s="33">
        <v>2691750</v>
      </c>
      <c r="BE49" s="33">
        <v>1019</v>
      </c>
      <c r="BF49" s="33">
        <v>510394</v>
      </c>
      <c r="BG49" s="33">
        <v>0</v>
      </c>
      <c r="BH49" s="33">
        <v>810349</v>
      </c>
      <c r="BI49" s="33">
        <v>0</v>
      </c>
      <c r="BJ49" s="33">
        <v>0</v>
      </c>
      <c r="BK49" s="33">
        <v>86152</v>
      </c>
      <c r="BL49" s="33">
        <v>0</v>
      </c>
      <c r="BN49" s="33">
        <v>140998622</v>
      </c>
      <c r="BO49" s="33">
        <v>0</v>
      </c>
      <c r="BP49" s="33">
        <v>0</v>
      </c>
      <c r="BQ49" s="33">
        <v>47882</v>
      </c>
      <c r="BR49" s="33">
        <v>0</v>
      </c>
      <c r="BS49" s="33">
        <v>0</v>
      </c>
      <c r="BT49" s="33">
        <v>0</v>
      </c>
      <c r="BU49" s="33">
        <v>321478085</v>
      </c>
      <c r="BV49" s="33">
        <v>124196294</v>
      </c>
      <c r="BW49" s="33">
        <v>197281791</v>
      </c>
      <c r="BX49" s="33">
        <v>20000</v>
      </c>
      <c r="BY49" s="33">
        <v>160940418</v>
      </c>
      <c r="BZ49" s="33">
        <v>0</v>
      </c>
      <c r="CA49" s="33">
        <v>0</v>
      </c>
      <c r="CB49" s="33">
        <v>28022</v>
      </c>
      <c r="CC49" s="33">
        <v>0</v>
      </c>
      <c r="CD49" s="33">
        <v>18826984</v>
      </c>
      <c r="CE49" s="33">
        <v>0</v>
      </c>
      <c r="CF49" s="33">
        <v>666270</v>
      </c>
      <c r="CG49" s="33">
        <v>0</v>
      </c>
      <c r="CH49" s="33">
        <v>0</v>
      </c>
      <c r="CI49" s="33">
        <v>-85651</v>
      </c>
      <c r="CJ49" s="33">
        <v>0</v>
      </c>
      <c r="CL49" s="33">
        <v>144032768</v>
      </c>
      <c r="CM49" s="33">
        <v>94807</v>
      </c>
      <c r="CN49" s="33">
        <v>144127575</v>
      </c>
      <c r="CO49" s="33"/>
      <c r="CP49" s="33"/>
      <c r="CR49" s="33">
        <v>74664089</v>
      </c>
      <c r="CS49" s="33">
        <v>100027578</v>
      </c>
      <c r="CT49" s="33">
        <v>895447983</v>
      </c>
      <c r="CU49" s="33">
        <v>895447983</v>
      </c>
      <c r="CV49" s="33">
        <v>0</v>
      </c>
      <c r="CW49" s="33">
        <v>0</v>
      </c>
      <c r="CX49" s="33">
        <v>0</v>
      </c>
      <c r="CY49" s="33">
        <v>0</v>
      </c>
      <c r="CZ49" s="33">
        <v>0</v>
      </c>
      <c r="DA49" s="33">
        <v>795420405</v>
      </c>
      <c r="DB49" s="33">
        <v>676976331</v>
      </c>
      <c r="DC49" s="33">
        <v>0</v>
      </c>
      <c r="DD49" s="33">
        <v>106038548</v>
      </c>
      <c r="DE49" s="33">
        <v>0</v>
      </c>
      <c r="DF49" s="33">
        <v>0</v>
      </c>
      <c r="DG49" s="33">
        <v>12405526</v>
      </c>
      <c r="DH49" s="33">
        <v>0</v>
      </c>
      <c r="DI49" s="33">
        <v>1231483</v>
      </c>
      <c r="DJ49" s="33">
        <v>15030661</v>
      </c>
      <c r="DK49" s="33">
        <v>810349</v>
      </c>
      <c r="DL49" s="33">
        <v>13156472</v>
      </c>
      <c r="DM49" s="33">
        <v>781812</v>
      </c>
      <c r="DN49" s="33">
        <v>810349</v>
      </c>
    </row>
    <row r="50" spans="2:118" x14ac:dyDescent="0.3">
      <c r="B50" s="5" t="s">
        <v>221</v>
      </c>
      <c r="C50" s="5" t="s">
        <v>223</v>
      </c>
      <c r="D50" s="6" t="s">
        <v>222</v>
      </c>
      <c r="E50" s="7" t="s">
        <v>656</v>
      </c>
      <c r="F50" s="8">
        <v>43921</v>
      </c>
      <c r="G50" s="33">
        <v>294978485</v>
      </c>
      <c r="H50" s="33"/>
      <c r="I50" s="33"/>
      <c r="J50" s="33"/>
      <c r="K50" s="33"/>
      <c r="L50" s="33"/>
      <c r="M50" s="33"/>
      <c r="N50" s="33"/>
      <c r="O50" s="33"/>
      <c r="P50" s="33"/>
      <c r="Q50" s="33">
        <v>81985187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>
        <v>0</v>
      </c>
      <c r="AD50" s="33">
        <v>1437224</v>
      </c>
      <c r="AE50" s="33">
        <v>0</v>
      </c>
      <c r="AF50" s="33">
        <v>17584403</v>
      </c>
      <c r="AG50" s="33">
        <v>0</v>
      </c>
      <c r="AH50" s="33">
        <v>-6553780</v>
      </c>
      <c r="AI50" s="33">
        <v>0</v>
      </c>
      <c r="AK50" s="33">
        <v>-14364554</v>
      </c>
      <c r="AL50" s="33">
        <v>122780596</v>
      </c>
      <c r="AM50" s="33">
        <v>0</v>
      </c>
      <c r="AN50" s="33">
        <v>208</v>
      </c>
      <c r="AO50" s="33">
        <v>0</v>
      </c>
      <c r="AP50" s="33">
        <v>-8054838</v>
      </c>
      <c r="AQ50" s="33">
        <v>0</v>
      </c>
      <c r="AR50" s="33">
        <v>3765636</v>
      </c>
      <c r="AS50" s="33">
        <v>0</v>
      </c>
      <c r="AT50" s="33">
        <v>9182768</v>
      </c>
      <c r="AU50" s="33">
        <v>124728566</v>
      </c>
      <c r="AV50" s="33">
        <v>0</v>
      </c>
      <c r="AW50" s="33">
        <v>9341781</v>
      </c>
      <c r="AX50" s="33">
        <v>0</v>
      </c>
      <c r="AY50" s="33">
        <v>0</v>
      </c>
      <c r="AZ50" s="33">
        <v>5213</v>
      </c>
      <c r="BA50" s="33">
        <v>0</v>
      </c>
      <c r="BB50" s="33">
        <v>0</v>
      </c>
      <c r="BC50" s="33">
        <v>0</v>
      </c>
      <c r="BD50" s="33">
        <v>0</v>
      </c>
      <c r="BE50" s="33">
        <v>0</v>
      </c>
      <c r="BF50" s="33">
        <v>0</v>
      </c>
      <c r="BG50" s="33">
        <v>0</v>
      </c>
      <c r="BH50" s="33">
        <v>17584403</v>
      </c>
      <c r="BI50" s="33">
        <v>0</v>
      </c>
      <c r="BJ50" s="33">
        <v>0</v>
      </c>
      <c r="BK50" s="33">
        <v>-442102</v>
      </c>
      <c r="BL50" s="33">
        <v>0</v>
      </c>
      <c r="BN50" s="33">
        <v>24149183</v>
      </c>
      <c r="BO50" s="33">
        <v>0</v>
      </c>
      <c r="BP50" s="33">
        <v>0</v>
      </c>
      <c r="BQ50" s="33">
        <v>0</v>
      </c>
      <c r="BR50" s="33">
        <v>0</v>
      </c>
      <c r="BS50" s="33">
        <v>0</v>
      </c>
      <c r="BT50" s="33">
        <v>0</v>
      </c>
      <c r="BU50" s="33">
        <v>711986864</v>
      </c>
      <c r="BV50" s="33">
        <v>211858836</v>
      </c>
      <c r="BW50" s="33">
        <v>500128028</v>
      </c>
      <c r="BX50" s="33">
        <v>33515291</v>
      </c>
      <c r="BY50" s="33">
        <v>479928559</v>
      </c>
      <c r="BZ50" s="33">
        <v>0</v>
      </c>
      <c r="CA50" s="33">
        <v>0</v>
      </c>
      <c r="CB50" s="33">
        <v>24065585</v>
      </c>
      <c r="CC50" s="33">
        <v>0</v>
      </c>
      <c r="CD50" s="33">
        <v>133485707</v>
      </c>
      <c r="CE50" s="33">
        <v>0</v>
      </c>
      <c r="CF50" s="33">
        <v>81616245</v>
      </c>
      <c r="CG50" s="33">
        <v>0</v>
      </c>
      <c r="CH50" s="33">
        <v>2693310</v>
      </c>
      <c r="CI50" s="33">
        <v>436434</v>
      </c>
      <c r="CJ50" s="33">
        <v>0</v>
      </c>
      <c r="CL50" s="33">
        <v>304763114</v>
      </c>
      <c r="CM50" s="33">
        <v>63859</v>
      </c>
      <c r="CN50" s="33">
        <v>304826973</v>
      </c>
      <c r="CO50" s="33"/>
      <c r="CP50" s="33"/>
      <c r="CR50" s="33">
        <v>294978485</v>
      </c>
      <c r="CS50" s="33">
        <v>283397155</v>
      </c>
      <c r="CT50" s="33">
        <v>2077489736</v>
      </c>
      <c r="CU50" s="33">
        <v>2027865954</v>
      </c>
      <c r="CV50" s="33">
        <v>0</v>
      </c>
      <c r="CW50" s="33">
        <v>0</v>
      </c>
      <c r="CX50" s="33">
        <v>15476659</v>
      </c>
      <c r="CY50" s="33">
        <v>0</v>
      </c>
      <c r="CZ50" s="33">
        <v>34147123</v>
      </c>
      <c r="DA50" s="33">
        <v>1794092581</v>
      </c>
      <c r="DB50" s="33">
        <v>1661086120</v>
      </c>
      <c r="DC50" s="33">
        <v>0</v>
      </c>
      <c r="DD50" s="33">
        <v>65177667</v>
      </c>
      <c r="DE50" s="33">
        <v>0</v>
      </c>
      <c r="DF50" s="33">
        <v>0</v>
      </c>
      <c r="DG50" s="33">
        <v>67828794</v>
      </c>
      <c r="DH50" s="33">
        <v>0</v>
      </c>
      <c r="DI50" s="33">
        <v>1437224</v>
      </c>
      <c r="DJ50" s="33">
        <v>0</v>
      </c>
      <c r="DK50" s="33">
        <v>17584403</v>
      </c>
      <c r="DL50" s="33">
        <v>886517</v>
      </c>
      <c r="DM50" s="33">
        <v>-6553780</v>
      </c>
      <c r="DN50" s="33">
        <v>17584403</v>
      </c>
    </row>
    <row r="51" spans="2:118" x14ac:dyDescent="0.3">
      <c r="B51" s="5" t="s">
        <v>224</v>
      </c>
      <c r="C51" s="5" t="s">
        <v>226</v>
      </c>
      <c r="D51" s="6" t="s">
        <v>225</v>
      </c>
      <c r="E51" s="7" t="s">
        <v>662</v>
      </c>
      <c r="F51" s="8">
        <v>43921</v>
      </c>
      <c r="G51" s="33">
        <v>9337577</v>
      </c>
      <c r="H51" s="33"/>
      <c r="I51" s="33"/>
      <c r="J51" s="33"/>
      <c r="K51" s="33"/>
      <c r="L51" s="33"/>
      <c r="M51" s="33"/>
      <c r="N51" s="33"/>
      <c r="O51" s="33"/>
      <c r="P51" s="33"/>
      <c r="Q51" s="33">
        <v>5766639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>
        <v>0</v>
      </c>
      <c r="AD51" s="33">
        <v>0</v>
      </c>
      <c r="AE51" s="33">
        <v>346669</v>
      </c>
      <c r="AF51" s="33">
        <v>1104615</v>
      </c>
      <c r="AG51" s="33">
        <v>0</v>
      </c>
      <c r="AH51" s="33">
        <v>-557137</v>
      </c>
      <c r="AI51" s="33">
        <v>0</v>
      </c>
      <c r="AK51" s="33">
        <v>-22670096</v>
      </c>
      <c r="AL51" s="33">
        <v>0</v>
      </c>
      <c r="AM51" s="33">
        <v>0</v>
      </c>
      <c r="AN51" s="33">
        <v>0</v>
      </c>
      <c r="AO51" s="33">
        <v>2806168</v>
      </c>
      <c r="AP51" s="33">
        <v>-526</v>
      </c>
      <c r="AQ51" s="33">
        <v>0</v>
      </c>
      <c r="AR51" s="33">
        <v>0</v>
      </c>
      <c r="AS51" s="33">
        <v>0</v>
      </c>
      <c r="AT51" s="33">
        <v>0</v>
      </c>
      <c r="AU51" s="33">
        <v>26721607</v>
      </c>
      <c r="AV51" s="33">
        <v>0</v>
      </c>
      <c r="AW51" s="33">
        <v>0</v>
      </c>
      <c r="AX51" s="33">
        <v>0</v>
      </c>
      <c r="AY51" s="33">
        <v>0</v>
      </c>
      <c r="AZ51" s="33">
        <v>0</v>
      </c>
      <c r="BA51" s="33">
        <v>0</v>
      </c>
      <c r="BB51" s="33">
        <v>0</v>
      </c>
      <c r="BC51" s="33">
        <v>0</v>
      </c>
      <c r="BD51" s="33">
        <v>-640</v>
      </c>
      <c r="BE51" s="33">
        <v>0</v>
      </c>
      <c r="BF51" s="33">
        <v>1246509</v>
      </c>
      <c r="BG51" s="33">
        <v>0</v>
      </c>
      <c r="BH51" s="33">
        <v>1104615</v>
      </c>
      <c r="BI51" s="33">
        <v>0</v>
      </c>
      <c r="BJ51" s="33">
        <v>0</v>
      </c>
      <c r="BK51" s="33">
        <v>0</v>
      </c>
      <c r="BL51" s="33">
        <v>0</v>
      </c>
      <c r="BN51" s="33">
        <v>47411512</v>
      </c>
      <c r="BO51" s="33">
        <v>0</v>
      </c>
      <c r="BP51" s="33">
        <v>0</v>
      </c>
      <c r="BQ51" s="33">
        <v>0</v>
      </c>
      <c r="BR51" s="33">
        <v>0</v>
      </c>
      <c r="BS51" s="33">
        <v>0</v>
      </c>
      <c r="BT51" s="33">
        <v>0</v>
      </c>
      <c r="BU51" s="33">
        <v>70766160</v>
      </c>
      <c r="BV51" s="33">
        <v>55805763</v>
      </c>
      <c r="BW51" s="33">
        <v>14960397</v>
      </c>
      <c r="BX51" s="33">
        <v>0</v>
      </c>
      <c r="BY51" s="33">
        <v>17264329</v>
      </c>
      <c r="BZ51" s="33">
        <v>0</v>
      </c>
      <c r="CA51" s="33">
        <v>0</v>
      </c>
      <c r="CB51" s="33">
        <v>0</v>
      </c>
      <c r="CC51" s="33">
        <v>0</v>
      </c>
      <c r="CD51" s="33">
        <v>6090319</v>
      </c>
      <c r="CE51" s="33">
        <v>0</v>
      </c>
      <c r="CF51" s="33">
        <v>0</v>
      </c>
      <c r="CG51" s="33">
        <v>0</v>
      </c>
      <c r="CH51" s="33">
        <v>0</v>
      </c>
      <c r="CI51" s="33">
        <v>0</v>
      </c>
      <c r="CJ51" s="33">
        <v>0</v>
      </c>
      <c r="CL51" s="33">
        <v>34078993</v>
      </c>
      <c r="CM51" s="33">
        <v>129459</v>
      </c>
      <c r="CN51" s="33">
        <v>34208452</v>
      </c>
      <c r="CO51" s="33"/>
      <c r="CP51" s="33"/>
      <c r="CR51" s="33">
        <v>9337577</v>
      </c>
      <c r="CS51" s="33">
        <v>19374925</v>
      </c>
      <c r="CT51" s="33">
        <v>136252446</v>
      </c>
      <c r="CU51" s="33">
        <v>136252446</v>
      </c>
      <c r="CV51" s="33">
        <v>0</v>
      </c>
      <c r="CW51" s="33">
        <v>0</v>
      </c>
      <c r="CX51" s="33">
        <v>0</v>
      </c>
      <c r="CY51" s="33">
        <v>0</v>
      </c>
      <c r="CZ51" s="33">
        <v>0</v>
      </c>
      <c r="DA51" s="33">
        <v>116877521</v>
      </c>
      <c r="DB51" s="33">
        <v>98329012</v>
      </c>
      <c r="DC51" s="33">
        <v>0</v>
      </c>
      <c r="DD51" s="33">
        <v>14277286</v>
      </c>
      <c r="DE51" s="33">
        <v>0</v>
      </c>
      <c r="DF51" s="33">
        <v>0</v>
      </c>
      <c r="DG51" s="33">
        <v>4271223</v>
      </c>
      <c r="DH51" s="33">
        <v>0</v>
      </c>
      <c r="DI51" s="33">
        <v>0</v>
      </c>
      <c r="DJ51" s="33">
        <v>346669</v>
      </c>
      <c r="DK51" s="33">
        <v>1104615</v>
      </c>
      <c r="DL51" s="33">
        <v>10238157</v>
      </c>
      <c r="DM51" s="33">
        <v>-557137</v>
      </c>
      <c r="DN51" s="33">
        <v>1104615</v>
      </c>
    </row>
    <row r="52" spans="2:118" x14ac:dyDescent="0.3">
      <c r="B52" s="5" t="s">
        <v>227</v>
      </c>
      <c r="C52" s="5" t="s">
        <v>229</v>
      </c>
      <c r="D52" s="6" t="s">
        <v>228</v>
      </c>
      <c r="E52" s="7" t="s">
        <v>657</v>
      </c>
      <c r="F52" s="8">
        <v>43921</v>
      </c>
      <c r="G52" s="33">
        <v>27911830.07</v>
      </c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>
        <v>0</v>
      </c>
      <c r="AD52" s="33">
        <v>0</v>
      </c>
      <c r="AE52" s="33">
        <v>0</v>
      </c>
      <c r="AF52" s="33">
        <v>0</v>
      </c>
      <c r="AG52" s="33">
        <v>0</v>
      </c>
      <c r="AH52" s="33">
        <v>203281.26</v>
      </c>
      <c r="AI52" s="33">
        <v>0</v>
      </c>
      <c r="AK52" s="33">
        <v>-9326513.9700000007</v>
      </c>
      <c r="AL52" s="33">
        <v>0</v>
      </c>
      <c r="AM52" s="33">
        <v>0</v>
      </c>
      <c r="AN52" s="33">
        <v>0</v>
      </c>
      <c r="AO52" s="33">
        <v>0</v>
      </c>
      <c r="AP52" s="33">
        <v>0</v>
      </c>
      <c r="AQ52" s="33">
        <v>0</v>
      </c>
      <c r="AR52" s="33">
        <v>0</v>
      </c>
      <c r="AS52" s="33">
        <v>0</v>
      </c>
      <c r="AT52" s="33">
        <v>0</v>
      </c>
      <c r="AU52" s="33">
        <v>9635961.8800000008</v>
      </c>
      <c r="AV52" s="33">
        <v>0</v>
      </c>
      <c r="AW52" s="33">
        <v>0</v>
      </c>
      <c r="AX52" s="33">
        <v>0</v>
      </c>
      <c r="AY52" s="33">
        <v>0</v>
      </c>
      <c r="AZ52" s="33">
        <v>0</v>
      </c>
      <c r="BA52" s="33">
        <v>0</v>
      </c>
      <c r="BB52" s="33">
        <v>0</v>
      </c>
      <c r="BC52" s="33">
        <v>0</v>
      </c>
      <c r="BD52" s="33">
        <v>0</v>
      </c>
      <c r="BE52" s="33">
        <v>0</v>
      </c>
      <c r="BF52" s="33">
        <v>0</v>
      </c>
      <c r="BG52" s="33">
        <v>0</v>
      </c>
      <c r="BH52" s="33">
        <v>0</v>
      </c>
      <c r="BI52" s="33">
        <v>0</v>
      </c>
      <c r="BJ52" s="33">
        <v>0</v>
      </c>
      <c r="BK52" s="33">
        <v>0</v>
      </c>
      <c r="BL52" s="33">
        <v>0</v>
      </c>
      <c r="BN52" s="33">
        <v>-17555655.66</v>
      </c>
      <c r="BO52" s="33">
        <v>0</v>
      </c>
      <c r="BP52" s="33">
        <v>0</v>
      </c>
      <c r="BQ52" s="33">
        <v>0</v>
      </c>
      <c r="BR52" s="33">
        <v>63.53</v>
      </c>
      <c r="BS52" s="33">
        <v>758767.78</v>
      </c>
      <c r="BT52" s="33">
        <v>3629277.88</v>
      </c>
      <c r="BU52" s="33">
        <v>46166440</v>
      </c>
      <c r="BV52" s="33">
        <v>46166440</v>
      </c>
      <c r="BW52" s="33">
        <v>0</v>
      </c>
      <c r="BX52" s="33">
        <v>0</v>
      </c>
      <c r="BY52" s="33">
        <v>49082549.07</v>
      </c>
      <c r="BZ52" s="33">
        <v>0</v>
      </c>
      <c r="CA52" s="33">
        <v>0</v>
      </c>
      <c r="CB52" s="33">
        <v>0</v>
      </c>
      <c r="CC52" s="33">
        <v>0</v>
      </c>
      <c r="CD52" s="33">
        <v>2108274.2599999998</v>
      </c>
      <c r="CE52" s="33">
        <v>0</v>
      </c>
      <c r="CF52" s="33">
        <v>6539378.7199999997</v>
      </c>
      <c r="CG52" s="33">
        <v>0</v>
      </c>
      <c r="CH52" s="33">
        <v>0</v>
      </c>
      <c r="CI52" s="33">
        <v>-1603911.48</v>
      </c>
      <c r="CJ52" s="33">
        <v>0</v>
      </c>
      <c r="CL52" s="33">
        <v>1029660.44</v>
      </c>
      <c r="CM52" s="33">
        <v>0</v>
      </c>
      <c r="CN52" s="33">
        <v>1029660.44</v>
      </c>
      <c r="CO52" s="33"/>
      <c r="CP52" s="33"/>
      <c r="CR52" s="33">
        <v>27911830.07</v>
      </c>
      <c r="CS52" s="33">
        <v>27708548.809999999</v>
      </c>
      <c r="CT52" s="33">
        <v>65118152.280000001</v>
      </c>
      <c r="CU52" s="33">
        <v>65118152.280000001</v>
      </c>
      <c r="CV52" s="33">
        <v>0</v>
      </c>
      <c r="CW52" s="33">
        <v>0</v>
      </c>
      <c r="CX52" s="33">
        <v>0</v>
      </c>
      <c r="CY52" s="33">
        <v>0</v>
      </c>
      <c r="CZ52" s="33">
        <v>0</v>
      </c>
      <c r="DA52" s="33">
        <v>37409603.469999999</v>
      </c>
      <c r="DB52" s="33">
        <v>32252069.010000002</v>
      </c>
      <c r="DC52" s="33">
        <v>0</v>
      </c>
      <c r="DD52" s="33">
        <v>5157534.46</v>
      </c>
      <c r="DE52" s="33">
        <v>0</v>
      </c>
      <c r="DF52" s="33">
        <v>0</v>
      </c>
      <c r="DG52" s="33">
        <v>0</v>
      </c>
      <c r="DH52" s="33">
        <v>0</v>
      </c>
      <c r="DI52" s="33">
        <v>0</v>
      </c>
      <c r="DJ52" s="33">
        <v>0</v>
      </c>
      <c r="DK52" s="33">
        <v>0</v>
      </c>
      <c r="DL52" s="33">
        <v>0</v>
      </c>
      <c r="DM52" s="33">
        <v>203281.26</v>
      </c>
      <c r="DN52" s="33">
        <v>0</v>
      </c>
    </row>
    <row r="53" spans="2:118" x14ac:dyDescent="0.3">
      <c r="B53" s="5" t="s">
        <v>230</v>
      </c>
      <c r="C53" s="5" t="s">
        <v>18</v>
      </c>
      <c r="D53" s="6" t="s">
        <v>50</v>
      </c>
      <c r="E53" s="7" t="s">
        <v>658</v>
      </c>
      <c r="F53" s="8">
        <v>43921</v>
      </c>
      <c r="G53" s="33">
        <v>29967550.32</v>
      </c>
      <c r="H53" s="33"/>
      <c r="I53" s="33"/>
      <c r="J53" s="33"/>
      <c r="K53" s="33"/>
      <c r="L53" s="33"/>
      <c r="M53" s="33"/>
      <c r="N53" s="33"/>
      <c r="O53" s="33"/>
      <c r="P53" s="33"/>
      <c r="Q53" s="33">
        <v>24041877.359999999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>
        <v>0</v>
      </c>
      <c r="AD53" s="33">
        <v>895777.86</v>
      </c>
      <c r="AE53" s="33">
        <v>3859739.32</v>
      </c>
      <c r="AF53" s="33">
        <v>27550.94</v>
      </c>
      <c r="AG53" s="33">
        <v>0</v>
      </c>
      <c r="AH53" s="33">
        <v>507830.84</v>
      </c>
      <c r="AI53" s="33">
        <v>0</v>
      </c>
      <c r="AK53" s="33">
        <v>-46665518.039999999</v>
      </c>
      <c r="AL53" s="33">
        <v>0</v>
      </c>
      <c r="AM53" s="33">
        <v>0</v>
      </c>
      <c r="AN53" s="33">
        <v>0</v>
      </c>
      <c r="AO53" s="33">
        <v>0</v>
      </c>
      <c r="AP53" s="33">
        <v>0</v>
      </c>
      <c r="AQ53" s="33">
        <v>0</v>
      </c>
      <c r="AR53" s="33">
        <v>0</v>
      </c>
      <c r="AS53" s="33">
        <v>0</v>
      </c>
      <c r="AT53" s="33">
        <v>1076104.6299999999</v>
      </c>
      <c r="AU53" s="33">
        <v>47741622.670000002</v>
      </c>
      <c r="AV53" s="33">
        <v>0</v>
      </c>
      <c r="AW53" s="33">
        <v>0</v>
      </c>
      <c r="AX53" s="33">
        <v>0</v>
      </c>
      <c r="AY53" s="33">
        <v>0</v>
      </c>
      <c r="AZ53" s="33">
        <v>0</v>
      </c>
      <c r="BA53" s="33">
        <v>0</v>
      </c>
      <c r="BB53" s="33">
        <v>0</v>
      </c>
      <c r="BC53" s="33">
        <v>0</v>
      </c>
      <c r="BD53" s="33">
        <v>0</v>
      </c>
      <c r="BE53" s="33">
        <v>0</v>
      </c>
      <c r="BF53" s="33">
        <v>0</v>
      </c>
      <c r="BG53" s="33">
        <v>0</v>
      </c>
      <c r="BH53" s="33">
        <v>27550.94</v>
      </c>
      <c r="BI53" s="33">
        <v>0</v>
      </c>
      <c r="BJ53" s="33">
        <v>0</v>
      </c>
      <c r="BK53" s="33">
        <v>0</v>
      </c>
      <c r="BL53" s="33">
        <v>0</v>
      </c>
      <c r="BN53" s="33">
        <v>42500334.719999999</v>
      </c>
      <c r="BO53" s="33">
        <v>0</v>
      </c>
      <c r="BP53" s="33">
        <v>0</v>
      </c>
      <c r="BQ53" s="33">
        <v>0</v>
      </c>
      <c r="BR53" s="33">
        <v>0</v>
      </c>
      <c r="BS53" s="33">
        <v>0</v>
      </c>
      <c r="BT53" s="33">
        <v>0</v>
      </c>
      <c r="BU53" s="33">
        <v>67248942.939999998</v>
      </c>
      <c r="BV53" s="33">
        <v>0</v>
      </c>
      <c r="BW53" s="33">
        <v>67248942.939999998</v>
      </c>
      <c r="BX53" s="33">
        <v>0</v>
      </c>
      <c r="BY53" s="33">
        <v>12005181.539999999</v>
      </c>
      <c r="BZ53" s="33">
        <v>0</v>
      </c>
      <c r="CA53" s="33">
        <v>0</v>
      </c>
      <c r="CB53" s="33">
        <v>0</v>
      </c>
      <c r="CC53" s="33">
        <v>0</v>
      </c>
      <c r="CD53" s="33">
        <v>12743426.68</v>
      </c>
      <c r="CE53" s="33">
        <v>0</v>
      </c>
      <c r="CF53" s="33">
        <v>0</v>
      </c>
      <c r="CG53" s="33">
        <v>0</v>
      </c>
      <c r="CH53" s="33">
        <v>0</v>
      </c>
      <c r="CI53" s="33">
        <v>0</v>
      </c>
      <c r="CJ53" s="33">
        <v>0</v>
      </c>
      <c r="CL53" s="33">
        <v>25802367</v>
      </c>
      <c r="CM53" s="33">
        <v>-2616950.44</v>
      </c>
      <c r="CN53" s="33">
        <v>23185416.559999999</v>
      </c>
      <c r="CO53" s="33"/>
      <c r="CP53" s="33"/>
      <c r="CR53" s="33">
        <v>29967550.32</v>
      </c>
      <c r="CS53" s="33">
        <v>36764070.920000002</v>
      </c>
      <c r="CT53" s="33">
        <v>510928436.16000003</v>
      </c>
      <c r="CU53" s="33">
        <v>510928436.16000003</v>
      </c>
      <c r="CV53" s="33">
        <v>0</v>
      </c>
      <c r="CW53" s="33">
        <v>0</v>
      </c>
      <c r="CX53" s="33">
        <v>0</v>
      </c>
      <c r="CY53" s="33">
        <v>0</v>
      </c>
      <c r="CZ53" s="33">
        <v>0</v>
      </c>
      <c r="DA53" s="33">
        <v>474164365.24000001</v>
      </c>
      <c r="DB53" s="33">
        <v>418936608.51999998</v>
      </c>
      <c r="DC53" s="33">
        <v>0</v>
      </c>
      <c r="DD53" s="33">
        <v>55227756.719999999</v>
      </c>
      <c r="DE53" s="33">
        <v>0</v>
      </c>
      <c r="DF53" s="33">
        <v>0</v>
      </c>
      <c r="DG53" s="33">
        <v>0</v>
      </c>
      <c r="DH53" s="33">
        <v>0</v>
      </c>
      <c r="DI53" s="33">
        <v>895777.86</v>
      </c>
      <c r="DJ53" s="33">
        <v>3859739.32</v>
      </c>
      <c r="DK53" s="33">
        <v>27550.94</v>
      </c>
      <c r="DL53" s="33">
        <v>4367940.92</v>
      </c>
      <c r="DM53" s="33">
        <v>507830.84</v>
      </c>
      <c r="DN53" s="33">
        <v>27550.94</v>
      </c>
    </row>
    <row r="54" spans="2:118" x14ac:dyDescent="0.3">
      <c r="B54" s="5" t="s">
        <v>231</v>
      </c>
      <c r="C54" s="5" t="s">
        <v>19</v>
      </c>
      <c r="D54" s="6" t="s">
        <v>51</v>
      </c>
      <c r="E54" s="7" t="s">
        <v>657</v>
      </c>
      <c r="F54" s="8">
        <v>44012</v>
      </c>
      <c r="G54" s="33">
        <v>13623664.199999999</v>
      </c>
      <c r="H54" s="33"/>
      <c r="I54" s="33"/>
      <c r="J54" s="33"/>
      <c r="K54" s="33"/>
      <c r="L54" s="33"/>
      <c r="M54" s="33"/>
      <c r="N54" s="33"/>
      <c r="O54" s="33"/>
      <c r="P54" s="33"/>
      <c r="Q54" s="33">
        <v>10468208.039999999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2428.14</v>
      </c>
      <c r="AI54" s="33">
        <v>0</v>
      </c>
      <c r="AK54" s="33">
        <v>-238825639.36000001</v>
      </c>
      <c r="AL54" s="33">
        <v>0</v>
      </c>
      <c r="AM54" s="33">
        <v>0</v>
      </c>
      <c r="AN54" s="33">
        <v>0</v>
      </c>
      <c r="AO54" s="33">
        <v>0</v>
      </c>
      <c r="AP54" s="33">
        <v>0</v>
      </c>
      <c r="AQ54" s="33">
        <v>3265.44</v>
      </c>
      <c r="AR54" s="33">
        <v>296355361.56</v>
      </c>
      <c r="AS54" s="33">
        <v>0</v>
      </c>
      <c r="AT54" s="33">
        <v>2977353.8</v>
      </c>
      <c r="AU54" s="33">
        <v>11913.92</v>
      </c>
      <c r="AV54" s="33">
        <v>0</v>
      </c>
      <c r="AW54" s="33">
        <v>0</v>
      </c>
      <c r="AX54" s="33">
        <v>0</v>
      </c>
      <c r="AY54" s="33">
        <v>0</v>
      </c>
      <c r="AZ54" s="33">
        <v>0</v>
      </c>
      <c r="BA54" s="33">
        <v>0</v>
      </c>
      <c r="BB54" s="33">
        <v>0</v>
      </c>
      <c r="BC54" s="33">
        <v>0</v>
      </c>
      <c r="BD54" s="33">
        <v>0</v>
      </c>
      <c r="BE54" s="33">
        <v>0</v>
      </c>
      <c r="BF54" s="33">
        <v>54236536.32</v>
      </c>
      <c r="BG54" s="33">
        <v>0</v>
      </c>
      <c r="BH54" s="33">
        <v>0</v>
      </c>
      <c r="BI54" s="33">
        <v>0</v>
      </c>
      <c r="BJ54" s="33">
        <v>0</v>
      </c>
      <c r="BK54" s="33">
        <v>0</v>
      </c>
      <c r="BL54" s="33">
        <v>0</v>
      </c>
      <c r="BN54" s="33">
        <v>282769034.83999997</v>
      </c>
      <c r="BO54" s="33">
        <v>0</v>
      </c>
      <c r="BP54" s="33">
        <v>0</v>
      </c>
      <c r="BQ54" s="33">
        <v>0</v>
      </c>
      <c r="BR54" s="33">
        <v>0</v>
      </c>
      <c r="BS54" s="33">
        <v>0</v>
      </c>
      <c r="BT54" s="33">
        <v>0</v>
      </c>
      <c r="BU54" s="33">
        <v>77092512.239999995</v>
      </c>
      <c r="BV54" s="33">
        <v>119213620.62</v>
      </c>
      <c r="BW54" s="33">
        <v>-42121108.380000003</v>
      </c>
      <c r="BX54" s="33">
        <v>269189400</v>
      </c>
      <c r="BY54" s="33">
        <v>8128700</v>
      </c>
      <c r="BZ54" s="33">
        <v>14951173.5</v>
      </c>
      <c r="CA54" s="33">
        <v>6425569.5599999996</v>
      </c>
      <c r="CB54" s="33">
        <v>22338600</v>
      </c>
      <c r="CC54" s="33">
        <v>0</v>
      </c>
      <c r="CD54" s="33">
        <v>0</v>
      </c>
      <c r="CE54" s="33">
        <v>0</v>
      </c>
      <c r="CF54" s="33">
        <v>9750534.4800000004</v>
      </c>
      <c r="CG54" s="33">
        <v>0</v>
      </c>
      <c r="CH54" s="33">
        <v>0</v>
      </c>
      <c r="CI54" s="33">
        <v>-1918299.86</v>
      </c>
      <c r="CJ54" s="33">
        <v>0</v>
      </c>
      <c r="CL54" s="33">
        <v>57567059.68</v>
      </c>
      <c r="CM54" s="33">
        <v>-873054.58</v>
      </c>
      <c r="CN54" s="33">
        <v>56694005.100000001</v>
      </c>
      <c r="CO54" s="33"/>
      <c r="CP54" s="33"/>
      <c r="CR54" s="33">
        <v>13623664.199999999</v>
      </c>
      <c r="CS54" s="33">
        <v>14555565.98</v>
      </c>
      <c r="CT54" s="33">
        <v>58288548.640000001</v>
      </c>
      <c r="CU54" s="33">
        <v>57513490.979999997</v>
      </c>
      <c r="CV54" s="33">
        <v>0</v>
      </c>
      <c r="CW54" s="33">
        <v>0</v>
      </c>
      <c r="CX54" s="33">
        <v>0</v>
      </c>
      <c r="CY54" s="33">
        <v>0</v>
      </c>
      <c r="CZ54" s="33">
        <v>775057.66</v>
      </c>
      <c r="DA54" s="33">
        <v>43732982.659999996</v>
      </c>
      <c r="DB54" s="33">
        <v>39755528.899999999</v>
      </c>
      <c r="DC54" s="33">
        <v>0</v>
      </c>
      <c r="DD54" s="33">
        <v>3942682.22</v>
      </c>
      <c r="DE54" s="33">
        <v>0</v>
      </c>
      <c r="DF54" s="33">
        <v>0</v>
      </c>
      <c r="DG54" s="33">
        <v>34771.54</v>
      </c>
      <c r="DH54" s="33">
        <v>0</v>
      </c>
      <c r="DI54" s="33">
        <v>0</v>
      </c>
      <c r="DJ54" s="33">
        <v>0</v>
      </c>
      <c r="DK54" s="33">
        <v>0</v>
      </c>
      <c r="DL54" s="33">
        <v>934329.92</v>
      </c>
      <c r="DM54" s="33">
        <v>2428.14</v>
      </c>
      <c r="DN54" s="33">
        <v>0</v>
      </c>
    </row>
    <row r="55" spans="2:118" x14ac:dyDescent="0.3">
      <c r="B55" s="5" t="s">
        <v>232</v>
      </c>
      <c r="C55" s="5" t="s">
        <v>234</v>
      </c>
      <c r="D55" s="6" t="s">
        <v>233</v>
      </c>
      <c r="E55" s="7" t="s">
        <v>661</v>
      </c>
      <c r="F55" s="8">
        <v>43921</v>
      </c>
      <c r="G55" s="33">
        <v>11176965</v>
      </c>
      <c r="H55" s="33"/>
      <c r="I55" s="33"/>
      <c r="J55" s="33"/>
      <c r="K55" s="33"/>
      <c r="L55" s="33"/>
      <c r="M55" s="33"/>
      <c r="N55" s="33"/>
      <c r="O55" s="33"/>
      <c r="P55" s="33"/>
      <c r="Q55" s="33">
        <v>2150971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>
        <v>0</v>
      </c>
      <c r="AD55" s="33">
        <v>0</v>
      </c>
      <c r="AE55" s="33">
        <v>0</v>
      </c>
      <c r="AF55" s="33">
        <v>0</v>
      </c>
      <c r="AG55" s="33">
        <v>0</v>
      </c>
      <c r="AH55" s="33">
        <v>-498030</v>
      </c>
      <c r="AI55" s="33">
        <v>0</v>
      </c>
      <c r="AK55" s="33">
        <v>-2940925</v>
      </c>
      <c r="AL55" s="33">
        <v>0</v>
      </c>
      <c r="AM55" s="33">
        <v>0</v>
      </c>
      <c r="AN55" s="33">
        <v>0</v>
      </c>
      <c r="AO55" s="33">
        <v>0</v>
      </c>
      <c r="AP55" s="33">
        <v>0</v>
      </c>
      <c r="AQ55" s="33">
        <v>0</v>
      </c>
      <c r="AR55" s="33">
        <v>0</v>
      </c>
      <c r="AS55" s="33">
        <v>0</v>
      </c>
      <c r="AT55" s="33">
        <v>0</v>
      </c>
      <c r="AU55" s="33">
        <v>2705992</v>
      </c>
      <c r="AV55" s="33">
        <v>0</v>
      </c>
      <c r="AW55" s="33">
        <v>234933</v>
      </c>
      <c r="AX55" s="33">
        <v>0</v>
      </c>
      <c r="AY55" s="33">
        <v>0</v>
      </c>
      <c r="AZ55" s="33">
        <v>0</v>
      </c>
      <c r="BA55" s="33">
        <v>0</v>
      </c>
      <c r="BB55" s="33">
        <v>0</v>
      </c>
      <c r="BC55" s="33">
        <v>0</v>
      </c>
      <c r="BD55" s="33">
        <v>0</v>
      </c>
      <c r="BE55" s="33">
        <v>0</v>
      </c>
      <c r="BF55" s="33">
        <v>0</v>
      </c>
      <c r="BG55" s="33">
        <v>0</v>
      </c>
      <c r="BH55" s="33">
        <v>0</v>
      </c>
      <c r="BI55" s="33">
        <v>0</v>
      </c>
      <c r="BJ55" s="33">
        <v>0</v>
      </c>
      <c r="BK55" s="33">
        <v>0</v>
      </c>
      <c r="BL55" s="33">
        <v>0</v>
      </c>
      <c r="BN55" s="33">
        <v>-6931990</v>
      </c>
      <c r="BO55" s="33">
        <v>0</v>
      </c>
      <c r="BP55" s="33">
        <v>0</v>
      </c>
      <c r="BQ55" s="33">
        <v>0</v>
      </c>
      <c r="BR55" s="33">
        <v>0</v>
      </c>
      <c r="BS55" s="33">
        <v>0</v>
      </c>
      <c r="BT55" s="33">
        <v>0</v>
      </c>
      <c r="BU55" s="33">
        <v>25591536</v>
      </c>
      <c r="BV55" s="33">
        <v>30597823</v>
      </c>
      <c r="BW55" s="33">
        <v>-5006287</v>
      </c>
      <c r="BX55" s="33">
        <v>0</v>
      </c>
      <c r="BY55" s="33">
        <v>37083168</v>
      </c>
      <c r="BZ55" s="33">
        <v>0</v>
      </c>
      <c r="CA55" s="33">
        <v>0</v>
      </c>
      <c r="CB55" s="33">
        <v>-7242301</v>
      </c>
      <c r="CC55" s="33">
        <v>0</v>
      </c>
      <c r="CD55" s="33">
        <v>2008415</v>
      </c>
      <c r="CE55" s="33">
        <v>0</v>
      </c>
      <c r="CF55" s="33">
        <v>674244</v>
      </c>
      <c r="CG55" s="33">
        <v>0</v>
      </c>
      <c r="CH55" s="33">
        <v>0</v>
      </c>
      <c r="CI55" s="33">
        <v>0</v>
      </c>
      <c r="CJ55" s="33">
        <v>0</v>
      </c>
      <c r="CL55" s="33">
        <v>1304050</v>
      </c>
      <c r="CM55" s="33">
        <v>9298</v>
      </c>
      <c r="CN55" s="33">
        <v>1313348</v>
      </c>
      <c r="CO55" s="33"/>
      <c r="CP55" s="33"/>
      <c r="CR55" s="33">
        <v>11176965</v>
      </c>
      <c r="CS55" s="33">
        <v>11549374</v>
      </c>
      <c r="CT55" s="33">
        <v>83959714</v>
      </c>
      <c r="CU55" s="33">
        <v>83959714</v>
      </c>
      <c r="CV55" s="33">
        <v>0</v>
      </c>
      <c r="CW55" s="33">
        <v>0</v>
      </c>
      <c r="CX55" s="33">
        <v>0</v>
      </c>
      <c r="CY55" s="33">
        <v>0</v>
      </c>
      <c r="CZ55" s="33">
        <v>0</v>
      </c>
      <c r="DA55" s="33">
        <v>72410340</v>
      </c>
      <c r="DB55" s="33">
        <v>52903085</v>
      </c>
      <c r="DC55" s="33">
        <v>0</v>
      </c>
      <c r="DD55" s="33">
        <v>14550362</v>
      </c>
      <c r="DE55" s="33">
        <v>0</v>
      </c>
      <c r="DF55" s="33">
        <v>0</v>
      </c>
      <c r="DG55" s="33">
        <v>4956893</v>
      </c>
      <c r="DH55" s="33">
        <v>0</v>
      </c>
      <c r="DI55" s="33">
        <v>0</v>
      </c>
      <c r="DJ55" s="33">
        <v>0</v>
      </c>
      <c r="DK55" s="33">
        <v>0</v>
      </c>
      <c r="DL55" s="33">
        <v>-125621</v>
      </c>
      <c r="DM55" s="33">
        <v>-498030</v>
      </c>
      <c r="DN55" s="33">
        <v>0</v>
      </c>
    </row>
    <row r="56" spans="2:118" x14ac:dyDescent="0.3">
      <c r="B56" s="5" t="s">
        <v>235</v>
      </c>
      <c r="C56" s="5" t="s">
        <v>237</v>
      </c>
      <c r="D56" s="6" t="s">
        <v>236</v>
      </c>
      <c r="E56" s="7" t="s">
        <v>657</v>
      </c>
      <c r="F56" s="8">
        <v>43921</v>
      </c>
      <c r="G56" s="33">
        <v>11138251</v>
      </c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>
        <v>0</v>
      </c>
      <c r="AD56" s="33">
        <v>9831998</v>
      </c>
      <c r="AE56" s="33">
        <v>0</v>
      </c>
      <c r="AF56" s="33">
        <v>1497987</v>
      </c>
      <c r="AG56" s="33">
        <v>0</v>
      </c>
      <c r="AH56" s="33">
        <v>428284</v>
      </c>
      <c r="AI56" s="33">
        <v>0</v>
      </c>
      <c r="AK56" s="33">
        <v>437815449</v>
      </c>
      <c r="AL56" s="33">
        <v>0</v>
      </c>
      <c r="AM56" s="33">
        <v>0</v>
      </c>
      <c r="AN56" s="33">
        <v>0</v>
      </c>
      <c r="AO56" s="33">
        <v>0</v>
      </c>
      <c r="AP56" s="33">
        <v>0</v>
      </c>
      <c r="AQ56" s="33">
        <v>0</v>
      </c>
      <c r="AR56" s="33">
        <v>0</v>
      </c>
      <c r="AS56" s="33">
        <v>0</v>
      </c>
      <c r="AT56" s="33">
        <v>0</v>
      </c>
      <c r="AU56" s="33">
        <v>0</v>
      </c>
      <c r="AV56" s="33">
        <v>0</v>
      </c>
      <c r="AW56" s="33">
        <v>0</v>
      </c>
      <c r="AX56" s="33">
        <v>437815449</v>
      </c>
      <c r="AY56" s="33">
        <v>0</v>
      </c>
      <c r="AZ56" s="33">
        <v>0</v>
      </c>
      <c r="BA56" s="33">
        <v>0</v>
      </c>
      <c r="BB56" s="33">
        <v>0</v>
      </c>
      <c r="BC56" s="33">
        <v>0</v>
      </c>
      <c r="BD56" s="33">
        <v>0</v>
      </c>
      <c r="BE56" s="33">
        <v>0</v>
      </c>
      <c r="BF56" s="33">
        <v>0</v>
      </c>
      <c r="BG56" s="33">
        <v>0</v>
      </c>
      <c r="BH56" s="33">
        <v>1497987</v>
      </c>
      <c r="BI56" s="33">
        <v>0</v>
      </c>
      <c r="BJ56" s="33">
        <v>0</v>
      </c>
      <c r="BK56" s="33">
        <v>0</v>
      </c>
      <c r="BL56" s="33">
        <v>0</v>
      </c>
      <c r="BN56" s="33">
        <v>-394678632</v>
      </c>
      <c r="BO56" s="33">
        <v>0</v>
      </c>
      <c r="BP56" s="33">
        <v>0</v>
      </c>
      <c r="BQ56" s="33">
        <v>0</v>
      </c>
      <c r="BR56" s="33">
        <v>0</v>
      </c>
      <c r="BS56" s="33">
        <v>0</v>
      </c>
      <c r="BT56" s="33">
        <v>0</v>
      </c>
      <c r="BU56" s="33">
        <v>67424800</v>
      </c>
      <c r="BV56" s="33">
        <v>67424800</v>
      </c>
      <c r="BW56" s="33">
        <v>0</v>
      </c>
      <c r="BX56" s="33">
        <v>13236600</v>
      </c>
      <c r="BY56" s="33">
        <v>180718263</v>
      </c>
      <c r="BZ56" s="33">
        <v>0</v>
      </c>
      <c r="CA56" s="33">
        <v>0</v>
      </c>
      <c r="CB56" s="33">
        <v>52908368</v>
      </c>
      <c r="CC56" s="33">
        <v>0</v>
      </c>
      <c r="CD56" s="33">
        <v>228361929</v>
      </c>
      <c r="CE56" s="33">
        <v>0</v>
      </c>
      <c r="CF56" s="33">
        <v>11637783</v>
      </c>
      <c r="CG56" s="33">
        <v>0</v>
      </c>
      <c r="CH56" s="33">
        <v>0</v>
      </c>
      <c r="CI56" s="33">
        <v>-1713689</v>
      </c>
      <c r="CJ56" s="33">
        <v>0</v>
      </c>
      <c r="CL56" s="33">
        <v>54275068</v>
      </c>
      <c r="CM56" s="33">
        <v>20921112</v>
      </c>
      <c r="CN56" s="33">
        <v>75196180</v>
      </c>
      <c r="CO56" s="33"/>
      <c r="CP56" s="33"/>
      <c r="CR56" s="33">
        <v>11138251</v>
      </c>
      <c r="CS56" s="33">
        <v>-588566</v>
      </c>
      <c r="CT56" s="33">
        <v>0</v>
      </c>
      <c r="CU56" s="33">
        <v>0</v>
      </c>
      <c r="CV56" s="33">
        <v>0</v>
      </c>
      <c r="CW56" s="33">
        <v>0</v>
      </c>
      <c r="CX56" s="33">
        <v>0</v>
      </c>
      <c r="CY56" s="33">
        <v>0</v>
      </c>
      <c r="CZ56" s="33">
        <v>0</v>
      </c>
      <c r="DA56" s="33">
        <v>588566</v>
      </c>
      <c r="DB56" s="33">
        <v>588566</v>
      </c>
      <c r="DC56" s="33">
        <v>0</v>
      </c>
      <c r="DD56" s="33">
        <v>0</v>
      </c>
      <c r="DE56" s="33">
        <v>0</v>
      </c>
      <c r="DF56" s="33">
        <v>0</v>
      </c>
      <c r="DG56" s="33">
        <v>0</v>
      </c>
      <c r="DH56" s="33">
        <v>0</v>
      </c>
      <c r="DI56" s="33">
        <v>9831998</v>
      </c>
      <c r="DJ56" s="33">
        <v>0</v>
      </c>
      <c r="DK56" s="33">
        <v>1497987</v>
      </c>
      <c r="DL56" s="33">
        <v>31452</v>
      </c>
      <c r="DM56" s="33">
        <v>428284</v>
      </c>
      <c r="DN56" s="33">
        <v>1497987</v>
      </c>
    </row>
    <row r="57" spans="2:118" x14ac:dyDescent="0.3">
      <c r="B57" s="5" t="s">
        <v>238</v>
      </c>
      <c r="C57" s="5" t="s">
        <v>20</v>
      </c>
      <c r="D57" s="6" t="s">
        <v>52</v>
      </c>
      <c r="E57" s="7" t="s">
        <v>661</v>
      </c>
      <c r="F57" s="8">
        <v>44012</v>
      </c>
      <c r="G57" s="33">
        <v>43421641</v>
      </c>
      <c r="H57" s="33"/>
      <c r="I57" s="33"/>
      <c r="J57" s="33"/>
      <c r="K57" s="33"/>
      <c r="L57" s="33"/>
      <c r="M57" s="33"/>
      <c r="N57" s="33"/>
      <c r="O57" s="33"/>
      <c r="P57" s="33"/>
      <c r="Q57" s="33">
        <v>21833656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>
        <v>0</v>
      </c>
      <c r="AD57" s="33">
        <v>-278987</v>
      </c>
      <c r="AE57" s="33">
        <v>6100587</v>
      </c>
      <c r="AF57" s="33">
        <v>584275</v>
      </c>
      <c r="AG57" s="33"/>
      <c r="AH57" s="33">
        <v>-1745940</v>
      </c>
      <c r="AI57" s="33">
        <v>0</v>
      </c>
      <c r="AK57" s="33">
        <v>-65087005</v>
      </c>
      <c r="AL57" s="33"/>
      <c r="AM57" s="33"/>
      <c r="AN57" s="33"/>
      <c r="AO57" s="33">
        <v>330838</v>
      </c>
      <c r="AP57" s="33">
        <v>-8838</v>
      </c>
      <c r="AQ57" s="33"/>
      <c r="AR57" s="33"/>
      <c r="AS57" s="33">
        <v>36640</v>
      </c>
      <c r="AT57" s="33">
        <v>588881</v>
      </c>
      <c r="AU57" s="33">
        <v>64788433</v>
      </c>
      <c r="AV57" s="33"/>
      <c r="AW57" s="33">
        <v>782075</v>
      </c>
      <c r="AX57" s="33"/>
      <c r="AY57" s="33"/>
      <c r="AZ57" s="33"/>
      <c r="BA57" s="33"/>
      <c r="BB57" s="33"/>
      <c r="BC57" s="33">
        <v>3265831</v>
      </c>
      <c r="BD57" s="33">
        <v>2691750</v>
      </c>
      <c r="BE57" s="33"/>
      <c r="BF57" s="33"/>
      <c r="BG57" s="33"/>
      <c r="BH57" s="33">
        <v>584275</v>
      </c>
      <c r="BI57" s="33"/>
      <c r="BJ57" s="33"/>
      <c r="BK57" s="33"/>
      <c r="BL57" s="33"/>
      <c r="BN57" s="33">
        <v>62630781</v>
      </c>
      <c r="BO57" s="33">
        <v>0</v>
      </c>
      <c r="BP57" s="33">
        <v>0</v>
      </c>
      <c r="BQ57" s="33">
        <v>47882</v>
      </c>
      <c r="BR57" s="33">
        <v>0</v>
      </c>
      <c r="BS57" s="33">
        <v>0</v>
      </c>
      <c r="BT57" s="33">
        <v>0</v>
      </c>
      <c r="BU57" s="33">
        <v>108799108</v>
      </c>
      <c r="BV57" s="33">
        <v>65696294</v>
      </c>
      <c r="BW57" s="33">
        <v>43102814</v>
      </c>
      <c r="BX57" s="33">
        <v>20000</v>
      </c>
      <c r="BY57" s="33">
        <v>33317002</v>
      </c>
      <c r="BZ57" s="33">
        <v>0</v>
      </c>
      <c r="CA57" s="33">
        <v>0</v>
      </c>
      <c r="CB57" s="33">
        <v>28022</v>
      </c>
      <c r="CC57" s="33">
        <v>0</v>
      </c>
      <c r="CD57" s="33">
        <v>12790616</v>
      </c>
      <c r="CE57" s="33">
        <v>0</v>
      </c>
      <c r="CF57" s="33">
        <v>0</v>
      </c>
      <c r="CG57" s="33">
        <v>0</v>
      </c>
      <c r="CH57" s="33">
        <v>0</v>
      </c>
      <c r="CI57" s="33">
        <v>-100569</v>
      </c>
      <c r="CJ57" s="33">
        <v>0</v>
      </c>
      <c r="CL57" s="33">
        <v>40965417</v>
      </c>
      <c r="CM57" s="33">
        <v>128228</v>
      </c>
      <c r="CN57" s="33">
        <v>41093645</v>
      </c>
      <c r="CO57" s="33"/>
      <c r="CP57" s="33"/>
      <c r="CR57" s="33">
        <v>43421641</v>
      </c>
      <c r="CS57" s="33">
        <v>59065908</v>
      </c>
      <c r="CT57" s="33">
        <v>341351613</v>
      </c>
      <c r="CU57" s="33">
        <v>341351613</v>
      </c>
      <c r="CV57" s="33">
        <v>0</v>
      </c>
      <c r="CW57" s="33">
        <v>0</v>
      </c>
      <c r="CX57" s="33">
        <v>0</v>
      </c>
      <c r="CY57" s="33">
        <v>0</v>
      </c>
      <c r="CZ57" s="33">
        <v>0</v>
      </c>
      <c r="DA57" s="33">
        <v>282285705</v>
      </c>
      <c r="DB57" s="33">
        <v>226615480</v>
      </c>
      <c r="DC57" s="33">
        <v>0</v>
      </c>
      <c r="DD57" s="33">
        <v>45936922</v>
      </c>
      <c r="DE57" s="33">
        <v>0</v>
      </c>
      <c r="DF57" s="33">
        <v>0</v>
      </c>
      <c r="DG57" s="33">
        <v>9733303</v>
      </c>
      <c r="DH57" s="33">
        <v>0</v>
      </c>
      <c r="DI57" s="33">
        <v>-278987</v>
      </c>
      <c r="DJ57" s="33">
        <v>6100587</v>
      </c>
      <c r="DK57" s="33">
        <v>584275</v>
      </c>
      <c r="DL57" s="33">
        <v>8103028</v>
      </c>
      <c r="DM57" s="33">
        <v>-1745940</v>
      </c>
      <c r="DN57" s="33">
        <v>584275</v>
      </c>
    </row>
    <row r="58" spans="2:118" x14ac:dyDescent="0.3">
      <c r="B58" s="5" t="s">
        <v>239</v>
      </c>
      <c r="C58" s="5" t="s">
        <v>241</v>
      </c>
      <c r="D58" s="6" t="s">
        <v>240</v>
      </c>
      <c r="E58" s="7" t="s">
        <v>659</v>
      </c>
      <c r="F58" s="8">
        <v>43921</v>
      </c>
      <c r="G58" s="33">
        <v>2780293</v>
      </c>
      <c r="H58" s="33"/>
      <c r="I58" s="33"/>
      <c r="J58" s="33"/>
      <c r="K58" s="33"/>
      <c r="L58" s="33"/>
      <c r="M58" s="33"/>
      <c r="N58" s="33"/>
      <c r="O58" s="33"/>
      <c r="P58" s="33"/>
      <c r="Q58" s="33">
        <v>3014462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>
        <v>0</v>
      </c>
      <c r="AD58" s="33">
        <v>0</v>
      </c>
      <c r="AE58" s="33">
        <v>0</v>
      </c>
      <c r="AF58" s="33">
        <v>0</v>
      </c>
      <c r="AG58" s="33">
        <v>0</v>
      </c>
      <c r="AH58" s="33">
        <v>0</v>
      </c>
      <c r="AI58" s="33">
        <v>0</v>
      </c>
      <c r="AK58" s="33">
        <v>-1975795</v>
      </c>
      <c r="AL58" s="33">
        <v>0</v>
      </c>
      <c r="AM58" s="33">
        <v>0</v>
      </c>
      <c r="AN58" s="33">
        <v>0</v>
      </c>
      <c r="AO58" s="33">
        <v>365325</v>
      </c>
      <c r="AP58" s="33">
        <v>0</v>
      </c>
      <c r="AQ58" s="33">
        <v>743053</v>
      </c>
      <c r="AR58" s="33">
        <v>0</v>
      </c>
      <c r="AS58" s="33">
        <v>0</v>
      </c>
      <c r="AT58" s="33">
        <v>0</v>
      </c>
      <c r="AU58" s="33">
        <v>440390</v>
      </c>
      <c r="AV58" s="33">
        <v>0</v>
      </c>
      <c r="AW58" s="33">
        <v>2643783</v>
      </c>
      <c r="AX58" s="33">
        <v>0</v>
      </c>
      <c r="AY58" s="33">
        <v>0</v>
      </c>
      <c r="AZ58" s="33">
        <v>0</v>
      </c>
      <c r="BA58" s="33">
        <v>0</v>
      </c>
      <c r="BB58" s="33">
        <v>0</v>
      </c>
      <c r="BC58" s="33">
        <v>0</v>
      </c>
      <c r="BD58" s="33">
        <v>0</v>
      </c>
      <c r="BE58" s="33">
        <v>0</v>
      </c>
      <c r="BF58" s="33">
        <v>0</v>
      </c>
      <c r="BG58" s="33">
        <v>0</v>
      </c>
      <c r="BH58" s="33">
        <v>0</v>
      </c>
      <c r="BI58" s="33">
        <v>0</v>
      </c>
      <c r="BJ58" s="33">
        <v>0</v>
      </c>
      <c r="BK58" s="33">
        <v>0</v>
      </c>
      <c r="BL58" s="33">
        <v>0</v>
      </c>
      <c r="BN58" s="33">
        <v>0</v>
      </c>
      <c r="BO58" s="33">
        <v>0</v>
      </c>
      <c r="BP58" s="33">
        <v>0</v>
      </c>
      <c r="BQ58" s="33">
        <v>0</v>
      </c>
      <c r="BR58" s="33">
        <v>0</v>
      </c>
      <c r="BS58" s="33">
        <v>0</v>
      </c>
      <c r="BT58" s="33">
        <v>0</v>
      </c>
      <c r="BU58" s="33">
        <v>0</v>
      </c>
      <c r="BV58" s="33">
        <v>0</v>
      </c>
      <c r="BW58" s="33">
        <v>0</v>
      </c>
      <c r="BX58" s="33">
        <v>0</v>
      </c>
      <c r="BY58" s="33">
        <v>0</v>
      </c>
      <c r="BZ58" s="33">
        <v>0</v>
      </c>
      <c r="CA58" s="33">
        <v>0</v>
      </c>
      <c r="CB58" s="33">
        <v>0</v>
      </c>
      <c r="CC58" s="33">
        <v>0</v>
      </c>
      <c r="CD58" s="33">
        <v>0</v>
      </c>
      <c r="CE58" s="33">
        <v>0</v>
      </c>
      <c r="CF58" s="33">
        <v>0</v>
      </c>
      <c r="CG58" s="33">
        <v>0</v>
      </c>
      <c r="CH58" s="33">
        <v>0</v>
      </c>
      <c r="CI58" s="33">
        <v>0</v>
      </c>
      <c r="CJ58" s="33">
        <v>0</v>
      </c>
      <c r="CL58" s="33">
        <v>804498</v>
      </c>
      <c r="CM58" s="33">
        <v>0</v>
      </c>
      <c r="CN58" s="33">
        <v>804498</v>
      </c>
      <c r="CO58" s="33"/>
      <c r="CP58" s="33"/>
      <c r="CR58" s="33">
        <v>2780293</v>
      </c>
      <c r="CS58" s="33">
        <v>2780293</v>
      </c>
      <c r="CT58" s="33">
        <v>14959436</v>
      </c>
      <c r="CU58" s="33">
        <v>14141088</v>
      </c>
      <c r="CV58" s="33">
        <v>0</v>
      </c>
      <c r="CW58" s="33">
        <v>0</v>
      </c>
      <c r="CX58" s="33">
        <v>0</v>
      </c>
      <c r="CY58" s="33">
        <v>0</v>
      </c>
      <c r="CZ58" s="33">
        <v>818348</v>
      </c>
      <c r="DA58" s="33">
        <v>12179143</v>
      </c>
      <c r="DB58" s="33">
        <v>5923786</v>
      </c>
      <c r="DC58" s="33">
        <v>0</v>
      </c>
      <c r="DD58" s="33">
        <v>6253746</v>
      </c>
      <c r="DE58" s="33">
        <v>0</v>
      </c>
      <c r="DF58" s="33">
        <v>0</v>
      </c>
      <c r="DG58" s="33">
        <v>1611</v>
      </c>
      <c r="DH58" s="33">
        <v>0</v>
      </c>
      <c r="DI58" s="33">
        <v>0</v>
      </c>
      <c r="DJ58" s="33">
        <v>0</v>
      </c>
      <c r="DK58" s="33">
        <v>0</v>
      </c>
      <c r="DL58" s="33">
        <v>0</v>
      </c>
      <c r="DM58" s="33">
        <v>0</v>
      </c>
      <c r="DN58" s="33">
        <v>0</v>
      </c>
    </row>
    <row r="59" spans="2:118" x14ac:dyDescent="0.3">
      <c r="B59" s="5" t="s">
        <v>248</v>
      </c>
      <c r="C59" s="5" t="s">
        <v>250</v>
      </c>
      <c r="D59" s="6" t="s">
        <v>249</v>
      </c>
      <c r="E59" s="7" t="s">
        <v>656</v>
      </c>
      <c r="F59" s="8">
        <v>43921</v>
      </c>
      <c r="G59" s="33">
        <v>8606706</v>
      </c>
      <c r="H59" s="33"/>
      <c r="I59" s="33"/>
      <c r="J59" s="33"/>
      <c r="K59" s="33"/>
      <c r="L59" s="33"/>
      <c r="M59" s="33"/>
      <c r="N59" s="33"/>
      <c r="O59" s="33"/>
      <c r="P59" s="33"/>
      <c r="Q59" s="33">
        <v>5069182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>
        <v>0</v>
      </c>
      <c r="AD59" s="33">
        <v>0</v>
      </c>
      <c r="AE59" s="33">
        <v>0</v>
      </c>
      <c r="AF59" s="33">
        <v>0</v>
      </c>
      <c r="AG59" s="33">
        <v>0</v>
      </c>
      <c r="AH59" s="33">
        <v>19910</v>
      </c>
      <c r="AI59" s="33">
        <v>0</v>
      </c>
      <c r="AK59" s="33">
        <v>-3524902</v>
      </c>
      <c r="AL59" s="33">
        <v>0</v>
      </c>
      <c r="AM59" s="33">
        <v>0</v>
      </c>
      <c r="AN59" s="33">
        <v>0</v>
      </c>
      <c r="AO59" s="33">
        <v>4703520</v>
      </c>
      <c r="AP59" s="33">
        <v>0</v>
      </c>
      <c r="AQ59" s="33">
        <v>0</v>
      </c>
      <c r="AR59" s="33">
        <v>0</v>
      </c>
      <c r="AS59" s="33">
        <v>0</v>
      </c>
      <c r="AT59" s="33">
        <v>61416</v>
      </c>
      <c r="AU59" s="33">
        <v>7859478</v>
      </c>
      <c r="AV59" s="33">
        <v>0</v>
      </c>
      <c r="AW59" s="33">
        <v>8219</v>
      </c>
      <c r="AX59" s="33">
        <v>0</v>
      </c>
      <c r="AY59" s="33">
        <v>0</v>
      </c>
      <c r="AZ59" s="33">
        <v>0</v>
      </c>
      <c r="BA59" s="33">
        <v>0</v>
      </c>
      <c r="BB59" s="33">
        <v>0</v>
      </c>
      <c r="BC59" s="33">
        <v>422080</v>
      </c>
      <c r="BD59" s="33">
        <v>0</v>
      </c>
      <c r="BE59" s="33">
        <v>0</v>
      </c>
      <c r="BF59" s="33">
        <v>0</v>
      </c>
      <c r="BG59" s="33">
        <v>0</v>
      </c>
      <c r="BH59" s="33">
        <v>0</v>
      </c>
      <c r="BI59" s="33">
        <v>0</v>
      </c>
      <c r="BJ59" s="33">
        <v>0</v>
      </c>
      <c r="BK59" s="33">
        <v>-2892</v>
      </c>
      <c r="BL59" s="33">
        <v>0</v>
      </c>
      <c r="BN59" s="33">
        <v>-9367884</v>
      </c>
      <c r="BO59" s="33">
        <v>0</v>
      </c>
      <c r="BP59" s="33">
        <v>0</v>
      </c>
      <c r="BQ59" s="33">
        <v>0</v>
      </c>
      <c r="BR59" s="33">
        <v>0</v>
      </c>
      <c r="BS59" s="33">
        <v>0</v>
      </c>
      <c r="BT59" s="33">
        <v>0</v>
      </c>
      <c r="BU59" s="33">
        <v>0</v>
      </c>
      <c r="BV59" s="33">
        <v>0</v>
      </c>
      <c r="BW59" s="33">
        <v>0</v>
      </c>
      <c r="BX59" s="33">
        <v>0</v>
      </c>
      <c r="BY59" s="33">
        <v>4558562</v>
      </c>
      <c r="BZ59" s="33">
        <v>3417758</v>
      </c>
      <c r="CA59" s="33">
        <v>156911</v>
      </c>
      <c r="CB59" s="33">
        <v>0</v>
      </c>
      <c r="CC59" s="33">
        <v>0</v>
      </c>
      <c r="CD59" s="33">
        <v>4961</v>
      </c>
      <c r="CE59" s="33">
        <v>0</v>
      </c>
      <c r="CF59" s="33">
        <v>1229692</v>
      </c>
      <c r="CG59" s="33">
        <v>0</v>
      </c>
      <c r="CH59" s="33">
        <v>0</v>
      </c>
      <c r="CI59" s="33">
        <v>0</v>
      </c>
      <c r="CJ59" s="33">
        <v>0</v>
      </c>
      <c r="CL59" s="33">
        <v>-4286080</v>
      </c>
      <c r="CM59" s="33">
        <v>242283</v>
      </c>
      <c r="CN59" s="33">
        <v>-4043797</v>
      </c>
      <c r="CO59" s="33"/>
      <c r="CP59" s="33"/>
      <c r="CR59" s="33">
        <v>8606706</v>
      </c>
      <c r="CS59" s="33">
        <v>8572942</v>
      </c>
      <c r="CT59" s="33">
        <v>18619825</v>
      </c>
      <c r="CU59" s="33">
        <v>18619825</v>
      </c>
      <c r="CV59" s="33">
        <v>0</v>
      </c>
      <c r="CW59" s="33">
        <v>0</v>
      </c>
      <c r="CX59" s="33">
        <v>0</v>
      </c>
      <c r="CY59" s="33">
        <v>0</v>
      </c>
      <c r="CZ59" s="33">
        <v>0</v>
      </c>
      <c r="DA59" s="33">
        <v>10046883</v>
      </c>
      <c r="DB59" s="33">
        <v>7577697</v>
      </c>
      <c r="DC59" s="33">
        <v>0</v>
      </c>
      <c r="DD59" s="33">
        <v>1777784</v>
      </c>
      <c r="DE59" s="33">
        <v>691402</v>
      </c>
      <c r="DF59" s="33">
        <v>0</v>
      </c>
      <c r="DG59" s="33">
        <v>0</v>
      </c>
      <c r="DH59" s="33">
        <v>0</v>
      </c>
      <c r="DI59" s="33">
        <v>0</v>
      </c>
      <c r="DJ59" s="33">
        <v>0</v>
      </c>
      <c r="DK59" s="33">
        <v>0</v>
      </c>
      <c r="DL59" s="33">
        <v>-13854</v>
      </c>
      <c r="DM59" s="33">
        <v>19910</v>
      </c>
      <c r="DN59" s="33">
        <v>0</v>
      </c>
    </row>
    <row r="60" spans="2:118" x14ac:dyDescent="0.3">
      <c r="B60" s="5" t="s">
        <v>251</v>
      </c>
      <c r="C60" s="5" t="s">
        <v>253</v>
      </c>
      <c r="D60" s="6" t="s">
        <v>252</v>
      </c>
      <c r="E60" s="7" t="s">
        <v>661</v>
      </c>
      <c r="F60" s="8">
        <v>43921</v>
      </c>
      <c r="G60" s="33">
        <v>-3060847</v>
      </c>
      <c r="H60" s="33"/>
      <c r="I60" s="33"/>
      <c r="J60" s="33"/>
      <c r="K60" s="33"/>
      <c r="L60" s="33"/>
      <c r="M60" s="33"/>
      <c r="N60" s="33"/>
      <c r="O60" s="33"/>
      <c r="P60" s="33"/>
      <c r="Q60" s="33">
        <v>8704370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>
        <v>0</v>
      </c>
      <c r="AD60" s="33">
        <v>0</v>
      </c>
      <c r="AE60" s="33">
        <v>0</v>
      </c>
      <c r="AF60" s="33">
        <v>296723</v>
      </c>
      <c r="AG60" s="33">
        <v>0</v>
      </c>
      <c r="AH60" s="33">
        <v>0</v>
      </c>
      <c r="AI60" s="33">
        <v>0</v>
      </c>
      <c r="AK60" s="33">
        <v>-4897347</v>
      </c>
      <c r="AL60" s="33">
        <v>0</v>
      </c>
      <c r="AM60" s="33">
        <v>0</v>
      </c>
      <c r="AN60" s="33">
        <v>0</v>
      </c>
      <c r="AO60" s="33">
        <v>0</v>
      </c>
      <c r="AP60" s="33">
        <v>0</v>
      </c>
      <c r="AQ60" s="33">
        <v>0</v>
      </c>
      <c r="AR60" s="33">
        <v>0</v>
      </c>
      <c r="AS60" s="33">
        <v>0</v>
      </c>
      <c r="AT60" s="33">
        <v>0</v>
      </c>
      <c r="AU60" s="33">
        <v>4897347</v>
      </c>
      <c r="AV60" s="33">
        <v>0</v>
      </c>
      <c r="AW60" s="33">
        <v>0</v>
      </c>
      <c r="AX60" s="33">
        <v>0</v>
      </c>
      <c r="AY60" s="33">
        <v>0</v>
      </c>
      <c r="AZ60" s="33">
        <v>0</v>
      </c>
      <c r="BA60" s="33">
        <v>0</v>
      </c>
      <c r="BB60" s="33">
        <v>0</v>
      </c>
      <c r="BC60" s="33">
        <v>0</v>
      </c>
      <c r="BD60" s="33">
        <v>0</v>
      </c>
      <c r="BE60" s="33">
        <v>0</v>
      </c>
      <c r="BF60" s="33">
        <v>0</v>
      </c>
      <c r="BG60" s="33">
        <v>0</v>
      </c>
      <c r="BH60" s="33">
        <v>296723</v>
      </c>
      <c r="BI60" s="33">
        <v>0</v>
      </c>
      <c r="BJ60" s="33">
        <v>0</v>
      </c>
      <c r="BK60" s="33">
        <v>0</v>
      </c>
      <c r="BL60" s="33">
        <v>0</v>
      </c>
      <c r="BN60" s="33">
        <v>-5425458</v>
      </c>
      <c r="BO60" s="33">
        <v>0</v>
      </c>
      <c r="BP60" s="33">
        <v>0</v>
      </c>
      <c r="BQ60" s="33">
        <v>0</v>
      </c>
      <c r="BR60" s="33">
        <v>0</v>
      </c>
      <c r="BS60" s="33">
        <v>0</v>
      </c>
      <c r="BT60" s="33">
        <v>0</v>
      </c>
      <c r="BU60" s="33">
        <v>16363047</v>
      </c>
      <c r="BV60" s="33">
        <v>0</v>
      </c>
      <c r="BW60" s="33">
        <v>16363047</v>
      </c>
      <c r="BX60" s="33">
        <v>0</v>
      </c>
      <c r="BY60" s="33">
        <v>5500000</v>
      </c>
      <c r="BZ60" s="33">
        <v>-411361</v>
      </c>
      <c r="CA60" s="33">
        <v>1268241</v>
      </c>
      <c r="CB60" s="33">
        <v>652290</v>
      </c>
      <c r="CC60" s="33">
        <v>0</v>
      </c>
      <c r="CD60" s="33">
        <v>13074</v>
      </c>
      <c r="CE60" s="33">
        <v>0</v>
      </c>
      <c r="CF60" s="33">
        <v>991788</v>
      </c>
      <c r="CG60" s="33">
        <v>0</v>
      </c>
      <c r="CH60" s="33">
        <v>0</v>
      </c>
      <c r="CI60" s="33">
        <v>-13774473</v>
      </c>
      <c r="CJ60" s="33">
        <v>0</v>
      </c>
      <c r="CL60" s="33">
        <v>-13383652</v>
      </c>
      <c r="CM60" s="33">
        <v>548925</v>
      </c>
      <c r="CN60" s="33">
        <v>-12834727</v>
      </c>
      <c r="CO60" s="33"/>
      <c r="CP60" s="33"/>
      <c r="CR60" s="33">
        <v>-3060847</v>
      </c>
      <c r="CS60" s="33">
        <v>-308578</v>
      </c>
      <c r="CT60" s="33">
        <v>187430288</v>
      </c>
      <c r="CU60" s="33">
        <v>187064979</v>
      </c>
      <c r="CV60" s="33">
        <v>0</v>
      </c>
      <c r="CW60" s="33">
        <v>0</v>
      </c>
      <c r="CX60" s="33">
        <v>0</v>
      </c>
      <c r="CY60" s="33">
        <v>0</v>
      </c>
      <c r="CZ60" s="33">
        <v>365309</v>
      </c>
      <c r="DA60" s="33">
        <v>187738866</v>
      </c>
      <c r="DB60" s="33">
        <v>162094544</v>
      </c>
      <c r="DC60" s="33">
        <v>0</v>
      </c>
      <c r="DD60" s="33">
        <v>25851797</v>
      </c>
      <c r="DE60" s="33">
        <v>0</v>
      </c>
      <c r="DF60" s="33">
        <v>0</v>
      </c>
      <c r="DG60" s="33">
        <v>-207475</v>
      </c>
      <c r="DH60" s="33">
        <v>0</v>
      </c>
      <c r="DI60" s="33">
        <v>0</v>
      </c>
      <c r="DJ60" s="33">
        <v>0</v>
      </c>
      <c r="DK60" s="33">
        <v>296723</v>
      </c>
      <c r="DL60" s="33">
        <v>3048992</v>
      </c>
      <c r="DM60" s="33">
        <v>0</v>
      </c>
      <c r="DN60" s="33">
        <v>296723</v>
      </c>
    </row>
    <row r="61" spans="2:118" x14ac:dyDescent="0.3">
      <c r="B61" s="5" t="s">
        <v>254</v>
      </c>
      <c r="C61" s="5" t="s">
        <v>256</v>
      </c>
      <c r="D61" s="6" t="s">
        <v>255</v>
      </c>
      <c r="E61" s="7" t="s">
        <v>661</v>
      </c>
      <c r="F61" s="8">
        <v>44012</v>
      </c>
      <c r="G61" s="33">
        <v>262631439</v>
      </c>
      <c r="H61" s="33"/>
      <c r="I61" s="33"/>
      <c r="J61" s="33"/>
      <c r="K61" s="33"/>
      <c r="L61" s="33"/>
      <c r="M61" s="33"/>
      <c r="N61" s="33"/>
      <c r="O61" s="33"/>
      <c r="P61" s="33"/>
      <c r="Q61" s="33">
        <v>111317080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>
        <v>0</v>
      </c>
      <c r="AD61" s="33">
        <v>170237</v>
      </c>
      <c r="AE61" s="33">
        <v>35644682</v>
      </c>
      <c r="AF61" s="33">
        <v>2777105</v>
      </c>
      <c r="AG61" s="33">
        <v>0</v>
      </c>
      <c r="AH61" s="33">
        <v>-3428110</v>
      </c>
      <c r="AI61" s="33">
        <v>0</v>
      </c>
      <c r="AK61" s="33">
        <v>-101600118</v>
      </c>
      <c r="AL61" s="33">
        <v>0</v>
      </c>
      <c r="AM61" s="33">
        <v>0</v>
      </c>
      <c r="AN61" s="33">
        <v>0</v>
      </c>
      <c r="AO61" s="33">
        <v>0</v>
      </c>
      <c r="AP61" s="33">
        <v>0</v>
      </c>
      <c r="AQ61" s="33">
        <v>0</v>
      </c>
      <c r="AR61" s="33">
        <v>0</v>
      </c>
      <c r="AS61" s="33">
        <v>0</v>
      </c>
      <c r="AT61" s="33">
        <v>16915</v>
      </c>
      <c r="AU61" s="33">
        <v>106414019</v>
      </c>
      <c r="AV61" s="33">
        <v>0</v>
      </c>
      <c r="AW61" s="33">
        <v>138472</v>
      </c>
      <c r="AX61" s="33">
        <v>0</v>
      </c>
      <c r="AY61" s="33">
        <v>-69499</v>
      </c>
      <c r="AZ61" s="33">
        <v>0</v>
      </c>
      <c r="BA61" s="33">
        <v>0</v>
      </c>
      <c r="BB61" s="33">
        <v>1135035</v>
      </c>
      <c r="BC61" s="33">
        <v>187313</v>
      </c>
      <c r="BD61" s="33">
        <v>4039956</v>
      </c>
      <c r="BE61" s="33">
        <v>0</v>
      </c>
      <c r="BF61" s="33">
        <v>0</v>
      </c>
      <c r="BG61" s="33">
        <v>0</v>
      </c>
      <c r="BH61" s="33">
        <v>2777105</v>
      </c>
      <c r="BI61" s="33">
        <v>0</v>
      </c>
      <c r="BJ61" s="33">
        <v>0</v>
      </c>
      <c r="BK61" s="33">
        <v>-121719</v>
      </c>
      <c r="BL61" s="33">
        <v>0</v>
      </c>
      <c r="BN61" s="33">
        <v>93551428</v>
      </c>
      <c r="BO61" s="33">
        <v>0</v>
      </c>
      <c r="BP61" s="33">
        <v>0</v>
      </c>
      <c r="BQ61" s="33">
        <v>0</v>
      </c>
      <c r="BR61" s="33">
        <v>0</v>
      </c>
      <c r="BS61" s="33">
        <v>0</v>
      </c>
      <c r="BT61" s="33">
        <v>0</v>
      </c>
      <c r="BU61" s="33">
        <v>-25529695</v>
      </c>
      <c r="BV61" s="33">
        <v>0</v>
      </c>
      <c r="BW61" s="33">
        <v>-25529695</v>
      </c>
      <c r="BX61" s="33">
        <v>0</v>
      </c>
      <c r="BY61" s="33">
        <v>-14614</v>
      </c>
      <c r="BZ61" s="33">
        <v>1760481</v>
      </c>
      <c r="CA61" s="33">
        <v>1665591</v>
      </c>
      <c r="CB61" s="33">
        <v>0</v>
      </c>
      <c r="CC61" s="33">
        <v>0</v>
      </c>
      <c r="CD61" s="33">
        <v>91840387</v>
      </c>
      <c r="CE61" s="33">
        <v>0</v>
      </c>
      <c r="CF61" s="33">
        <v>0</v>
      </c>
      <c r="CG61" s="33">
        <v>0</v>
      </c>
      <c r="CH61" s="33">
        <v>0</v>
      </c>
      <c r="CI61" s="33">
        <v>214332968</v>
      </c>
      <c r="CJ61" s="33">
        <v>0</v>
      </c>
      <c r="CL61" s="33">
        <v>254582749</v>
      </c>
      <c r="CM61" s="33">
        <v>-927841</v>
      </c>
      <c r="CN61" s="33">
        <v>253654908</v>
      </c>
      <c r="CO61" s="33"/>
      <c r="CP61" s="33"/>
      <c r="CR61" s="33">
        <v>262631439</v>
      </c>
      <c r="CS61" s="33">
        <v>330207010</v>
      </c>
      <c r="CT61" s="33">
        <v>2615608099</v>
      </c>
      <c r="CU61" s="33">
        <v>0</v>
      </c>
      <c r="CV61" s="33">
        <v>2615608099</v>
      </c>
      <c r="CW61" s="33">
        <v>0</v>
      </c>
      <c r="CX61" s="33">
        <v>0</v>
      </c>
      <c r="CY61" s="33">
        <v>0</v>
      </c>
      <c r="CZ61" s="33">
        <v>0</v>
      </c>
      <c r="DA61" s="33">
        <v>2285401089</v>
      </c>
      <c r="DB61" s="33">
        <v>1794119920</v>
      </c>
      <c r="DC61" s="33">
        <v>0</v>
      </c>
      <c r="DD61" s="33">
        <v>204103061</v>
      </c>
      <c r="DE61" s="33">
        <v>0</v>
      </c>
      <c r="DF61" s="33">
        <v>0</v>
      </c>
      <c r="DG61" s="33">
        <v>287178108</v>
      </c>
      <c r="DH61" s="33">
        <v>0</v>
      </c>
      <c r="DI61" s="33">
        <v>170237</v>
      </c>
      <c r="DJ61" s="33">
        <v>35644682</v>
      </c>
      <c r="DK61" s="33">
        <v>2777105</v>
      </c>
      <c r="DL61" s="33">
        <v>31450121</v>
      </c>
      <c r="DM61" s="33">
        <v>-3428110</v>
      </c>
      <c r="DN61" s="33">
        <v>2777105</v>
      </c>
    </row>
    <row r="62" spans="2:118" x14ac:dyDescent="0.3">
      <c r="B62" s="5" t="s">
        <v>257</v>
      </c>
      <c r="C62" s="5" t="s">
        <v>258</v>
      </c>
      <c r="D62" s="6" t="s">
        <v>255</v>
      </c>
      <c r="E62" s="7" t="s">
        <v>661</v>
      </c>
      <c r="F62" s="8">
        <v>44012</v>
      </c>
      <c r="G62" s="33">
        <v>262631439</v>
      </c>
      <c r="H62" s="33"/>
      <c r="I62" s="33"/>
      <c r="J62" s="33"/>
      <c r="K62" s="33"/>
      <c r="L62" s="33"/>
      <c r="M62" s="33"/>
      <c r="N62" s="33"/>
      <c r="O62" s="33"/>
      <c r="P62" s="33"/>
      <c r="Q62" s="33">
        <v>111317080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>
        <v>0</v>
      </c>
      <c r="AD62" s="33">
        <v>170237</v>
      </c>
      <c r="AE62" s="33">
        <v>35644682</v>
      </c>
      <c r="AF62" s="33">
        <v>2777105</v>
      </c>
      <c r="AG62" s="33">
        <v>0</v>
      </c>
      <c r="AH62" s="33">
        <v>-3428110</v>
      </c>
      <c r="AI62" s="33">
        <v>0</v>
      </c>
      <c r="AK62" s="33">
        <v>-101600118</v>
      </c>
      <c r="AL62" s="33">
        <v>0</v>
      </c>
      <c r="AM62" s="33">
        <v>0</v>
      </c>
      <c r="AN62" s="33">
        <v>0</v>
      </c>
      <c r="AO62" s="33">
        <v>0</v>
      </c>
      <c r="AP62" s="33">
        <v>0</v>
      </c>
      <c r="AQ62" s="33">
        <v>0</v>
      </c>
      <c r="AR62" s="33">
        <v>0</v>
      </c>
      <c r="AS62" s="33">
        <v>0</v>
      </c>
      <c r="AT62" s="33">
        <v>16915</v>
      </c>
      <c r="AU62" s="33">
        <v>106414019</v>
      </c>
      <c r="AV62" s="33">
        <v>0</v>
      </c>
      <c r="AW62" s="33">
        <v>138472</v>
      </c>
      <c r="AX62" s="33">
        <v>0</v>
      </c>
      <c r="AY62" s="33">
        <v>-69499</v>
      </c>
      <c r="AZ62" s="33">
        <v>0</v>
      </c>
      <c r="BA62" s="33">
        <v>0</v>
      </c>
      <c r="BB62" s="33">
        <v>1135035</v>
      </c>
      <c r="BC62" s="33">
        <v>187313</v>
      </c>
      <c r="BD62" s="33">
        <v>4039956</v>
      </c>
      <c r="BE62" s="33">
        <v>0</v>
      </c>
      <c r="BF62" s="33">
        <v>0</v>
      </c>
      <c r="BG62" s="33">
        <v>0</v>
      </c>
      <c r="BH62" s="33">
        <v>2777105</v>
      </c>
      <c r="BI62" s="33">
        <v>0</v>
      </c>
      <c r="BJ62" s="33">
        <v>0</v>
      </c>
      <c r="BK62" s="33">
        <v>-121719</v>
      </c>
      <c r="BL62" s="33">
        <v>0</v>
      </c>
      <c r="BN62" s="33">
        <v>93551428</v>
      </c>
      <c r="BO62" s="33">
        <v>0</v>
      </c>
      <c r="BP62" s="33">
        <v>0</v>
      </c>
      <c r="BQ62" s="33">
        <v>0</v>
      </c>
      <c r="BR62" s="33">
        <v>0</v>
      </c>
      <c r="BS62" s="33">
        <v>0</v>
      </c>
      <c r="BT62" s="33">
        <v>0</v>
      </c>
      <c r="BU62" s="33">
        <v>-25529695</v>
      </c>
      <c r="BV62" s="33">
        <v>0</v>
      </c>
      <c r="BW62" s="33">
        <v>-25529695</v>
      </c>
      <c r="BX62" s="33">
        <v>0</v>
      </c>
      <c r="BY62" s="33">
        <v>-14614</v>
      </c>
      <c r="BZ62" s="33">
        <v>1760481</v>
      </c>
      <c r="CA62" s="33">
        <v>1665591</v>
      </c>
      <c r="CB62" s="33">
        <v>0</v>
      </c>
      <c r="CC62" s="33">
        <v>0</v>
      </c>
      <c r="CD62" s="33">
        <v>91840387</v>
      </c>
      <c r="CE62" s="33">
        <v>0</v>
      </c>
      <c r="CF62" s="33">
        <v>0</v>
      </c>
      <c r="CG62" s="33">
        <v>0</v>
      </c>
      <c r="CH62" s="33">
        <v>0</v>
      </c>
      <c r="CI62" s="33">
        <v>214332968</v>
      </c>
      <c r="CJ62" s="33">
        <v>0</v>
      </c>
      <c r="CL62" s="33">
        <v>254582749</v>
      </c>
      <c r="CM62" s="33">
        <v>-927841</v>
      </c>
      <c r="CN62" s="33">
        <v>253654908</v>
      </c>
      <c r="CO62" s="33"/>
      <c r="CP62" s="33"/>
      <c r="CR62" s="33">
        <v>262631439</v>
      </c>
      <c r="CS62" s="33">
        <v>330207010</v>
      </c>
      <c r="CT62" s="33">
        <v>2615608099</v>
      </c>
      <c r="CU62" s="33">
        <v>0</v>
      </c>
      <c r="CV62" s="33">
        <v>2615608099</v>
      </c>
      <c r="CW62" s="33">
        <v>0</v>
      </c>
      <c r="CX62" s="33">
        <v>0</v>
      </c>
      <c r="CY62" s="33">
        <v>0</v>
      </c>
      <c r="CZ62" s="33">
        <v>0</v>
      </c>
      <c r="DA62" s="33">
        <v>2285401089</v>
      </c>
      <c r="DB62" s="33">
        <v>1794119920</v>
      </c>
      <c r="DC62" s="33">
        <v>0</v>
      </c>
      <c r="DD62" s="33">
        <v>204103061</v>
      </c>
      <c r="DE62" s="33">
        <v>0</v>
      </c>
      <c r="DF62" s="33">
        <v>0</v>
      </c>
      <c r="DG62" s="33">
        <v>287178108</v>
      </c>
      <c r="DH62" s="33">
        <v>0</v>
      </c>
      <c r="DI62" s="33">
        <v>170237</v>
      </c>
      <c r="DJ62" s="33">
        <v>35644682</v>
      </c>
      <c r="DK62" s="33">
        <v>2777105</v>
      </c>
      <c r="DL62" s="33">
        <v>31450121</v>
      </c>
      <c r="DM62" s="33">
        <v>-3428110</v>
      </c>
      <c r="DN62" s="33">
        <v>2777105</v>
      </c>
    </row>
    <row r="63" spans="2:118" x14ac:dyDescent="0.3">
      <c r="B63" s="5" t="s">
        <v>259</v>
      </c>
      <c r="C63" s="5" t="s">
        <v>261</v>
      </c>
      <c r="D63" s="6" t="s">
        <v>260</v>
      </c>
      <c r="E63" s="7" t="s">
        <v>656</v>
      </c>
      <c r="F63" s="8">
        <v>44012</v>
      </c>
      <c r="G63" s="33">
        <v>5458520</v>
      </c>
      <c r="H63" s="33"/>
      <c r="I63" s="33"/>
      <c r="J63" s="33"/>
      <c r="K63" s="33"/>
      <c r="L63" s="33"/>
      <c r="M63" s="33"/>
      <c r="N63" s="33"/>
      <c r="O63" s="33"/>
      <c r="P63" s="33"/>
      <c r="Q63" s="33">
        <v>8072836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K63" s="33">
        <v>-16406139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  <c r="AR63" s="33">
        <v>0</v>
      </c>
      <c r="AS63" s="33">
        <v>0</v>
      </c>
      <c r="AT63" s="33">
        <v>0</v>
      </c>
      <c r="AU63" s="33">
        <v>16406139</v>
      </c>
      <c r="AV63" s="33">
        <v>0</v>
      </c>
      <c r="AW63" s="33">
        <v>0</v>
      </c>
      <c r="AX63" s="33">
        <v>0</v>
      </c>
      <c r="AY63" s="33">
        <v>0</v>
      </c>
      <c r="AZ63" s="33">
        <v>0</v>
      </c>
      <c r="BA63" s="33">
        <v>0</v>
      </c>
      <c r="BB63" s="33">
        <v>0</v>
      </c>
      <c r="BC63" s="33">
        <v>0</v>
      </c>
      <c r="BD63" s="33">
        <v>0</v>
      </c>
      <c r="BE63" s="33">
        <v>0</v>
      </c>
      <c r="BF63" s="33">
        <v>0</v>
      </c>
      <c r="BG63" s="33">
        <v>0</v>
      </c>
      <c r="BH63" s="33">
        <v>0</v>
      </c>
      <c r="BI63" s="33">
        <v>0</v>
      </c>
      <c r="BJ63" s="33">
        <v>0</v>
      </c>
      <c r="BK63" s="33">
        <v>0</v>
      </c>
      <c r="BL63" s="33">
        <v>0</v>
      </c>
      <c r="BN63" s="33">
        <v>14419171</v>
      </c>
      <c r="BO63" s="33">
        <v>0</v>
      </c>
      <c r="BP63" s="33">
        <v>0</v>
      </c>
      <c r="BQ63" s="33">
        <v>0</v>
      </c>
      <c r="BR63" s="33">
        <v>0</v>
      </c>
      <c r="BS63" s="33">
        <v>0</v>
      </c>
      <c r="BT63" s="33">
        <v>0</v>
      </c>
      <c r="BU63" s="33">
        <v>20571418</v>
      </c>
      <c r="BV63" s="33">
        <v>1192751</v>
      </c>
      <c r="BW63" s="33">
        <v>19378667</v>
      </c>
      <c r="BX63" s="33">
        <v>0</v>
      </c>
      <c r="BY63" s="33">
        <v>0</v>
      </c>
      <c r="BZ63" s="33">
        <v>0</v>
      </c>
      <c r="CA63" s="33">
        <v>0</v>
      </c>
      <c r="CB63" s="33">
        <v>0</v>
      </c>
      <c r="CC63" s="33">
        <v>0</v>
      </c>
      <c r="CD63" s="33">
        <v>0</v>
      </c>
      <c r="CE63" s="33">
        <v>0</v>
      </c>
      <c r="CF63" s="33">
        <v>6152247</v>
      </c>
      <c r="CG63" s="33">
        <v>0</v>
      </c>
      <c r="CH63" s="33">
        <v>0</v>
      </c>
      <c r="CI63" s="33">
        <v>0</v>
      </c>
      <c r="CJ63" s="33">
        <v>0</v>
      </c>
      <c r="CL63" s="33">
        <v>3471552</v>
      </c>
      <c r="CM63" s="33">
        <v>0</v>
      </c>
      <c r="CN63" s="33">
        <v>3471552</v>
      </c>
      <c r="CO63" s="33"/>
      <c r="CP63" s="33"/>
      <c r="CR63" s="33">
        <v>5458520</v>
      </c>
      <c r="CS63" s="33">
        <v>5458520</v>
      </c>
      <c r="CT63" s="33">
        <v>64385720</v>
      </c>
      <c r="CU63" s="33">
        <v>64014898</v>
      </c>
      <c r="CV63" s="33">
        <v>0</v>
      </c>
      <c r="CW63" s="33">
        <v>0</v>
      </c>
      <c r="CX63" s="33">
        <v>370822</v>
      </c>
      <c r="CY63" s="33">
        <v>0</v>
      </c>
      <c r="CZ63" s="33">
        <v>0</v>
      </c>
      <c r="DA63" s="33">
        <v>58927200</v>
      </c>
      <c r="DB63" s="33">
        <v>40396162</v>
      </c>
      <c r="DC63" s="33">
        <v>0</v>
      </c>
      <c r="DD63" s="33">
        <v>11753061</v>
      </c>
      <c r="DE63" s="33">
        <v>0</v>
      </c>
      <c r="DF63" s="33">
        <v>0</v>
      </c>
      <c r="DG63" s="33">
        <v>6777977</v>
      </c>
      <c r="DH63" s="33">
        <v>0</v>
      </c>
      <c r="DI63" s="33">
        <v>0</v>
      </c>
      <c r="DJ63" s="33">
        <v>0</v>
      </c>
      <c r="DK63" s="33">
        <v>0</v>
      </c>
      <c r="DL63" s="33">
        <v>0</v>
      </c>
      <c r="DM63" s="33">
        <v>0</v>
      </c>
      <c r="DN63" s="33">
        <v>0</v>
      </c>
    </row>
    <row r="64" spans="2:118" x14ac:dyDescent="0.3">
      <c r="B64" s="5" t="s">
        <v>262</v>
      </c>
      <c r="C64" s="5" t="s">
        <v>263</v>
      </c>
      <c r="D64" s="6" t="s">
        <v>260</v>
      </c>
      <c r="E64" s="7" t="s">
        <v>656</v>
      </c>
      <c r="F64" s="8">
        <v>44012</v>
      </c>
      <c r="G64" s="33">
        <v>5458520</v>
      </c>
      <c r="H64" s="33"/>
      <c r="I64" s="33"/>
      <c r="J64" s="33"/>
      <c r="K64" s="33"/>
      <c r="L64" s="33"/>
      <c r="M64" s="33"/>
      <c r="N64" s="33"/>
      <c r="O64" s="33"/>
      <c r="P64" s="33"/>
      <c r="Q64" s="33">
        <v>8072836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>
        <v>0</v>
      </c>
      <c r="AD64" s="33">
        <v>0</v>
      </c>
      <c r="AE64" s="33">
        <v>0</v>
      </c>
      <c r="AF64" s="33">
        <v>0</v>
      </c>
      <c r="AG64" s="33">
        <v>0</v>
      </c>
      <c r="AH64" s="33">
        <v>0</v>
      </c>
      <c r="AI64" s="33">
        <v>0</v>
      </c>
      <c r="AK64" s="33">
        <v>-16406139</v>
      </c>
      <c r="AL64" s="33">
        <v>0</v>
      </c>
      <c r="AM64" s="33">
        <v>0</v>
      </c>
      <c r="AN64" s="33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  <c r="AT64" s="33">
        <v>0</v>
      </c>
      <c r="AU64" s="33">
        <v>16406139</v>
      </c>
      <c r="AV64" s="33">
        <v>0</v>
      </c>
      <c r="AW64" s="33">
        <v>0</v>
      </c>
      <c r="AX64" s="33">
        <v>0</v>
      </c>
      <c r="AY64" s="33">
        <v>0</v>
      </c>
      <c r="AZ64" s="33">
        <v>0</v>
      </c>
      <c r="BA64" s="33">
        <v>0</v>
      </c>
      <c r="BB64" s="33">
        <v>0</v>
      </c>
      <c r="BC64" s="33">
        <v>0</v>
      </c>
      <c r="BD64" s="33">
        <v>0</v>
      </c>
      <c r="BE64" s="33">
        <v>0</v>
      </c>
      <c r="BF64" s="33">
        <v>0</v>
      </c>
      <c r="BG64" s="33">
        <v>0</v>
      </c>
      <c r="BH64" s="33">
        <v>0</v>
      </c>
      <c r="BI64" s="33">
        <v>0</v>
      </c>
      <c r="BJ64" s="33">
        <v>0</v>
      </c>
      <c r="BK64" s="33">
        <v>0</v>
      </c>
      <c r="BL64" s="33">
        <v>0</v>
      </c>
      <c r="BN64" s="33">
        <v>14419171</v>
      </c>
      <c r="BO64" s="33">
        <v>0</v>
      </c>
      <c r="BP64" s="33">
        <v>0</v>
      </c>
      <c r="BQ64" s="33">
        <v>0</v>
      </c>
      <c r="BR64" s="33">
        <v>0</v>
      </c>
      <c r="BS64" s="33">
        <v>0</v>
      </c>
      <c r="BT64" s="33">
        <v>0</v>
      </c>
      <c r="BU64" s="33">
        <v>20571418</v>
      </c>
      <c r="BV64" s="33">
        <v>1192751</v>
      </c>
      <c r="BW64" s="33">
        <v>19378667</v>
      </c>
      <c r="BX64" s="33">
        <v>0</v>
      </c>
      <c r="BY64" s="33">
        <v>0</v>
      </c>
      <c r="BZ64" s="33">
        <v>0</v>
      </c>
      <c r="CA64" s="33">
        <v>0</v>
      </c>
      <c r="CB64" s="33">
        <v>0</v>
      </c>
      <c r="CC64" s="33">
        <v>0</v>
      </c>
      <c r="CD64" s="33">
        <v>0</v>
      </c>
      <c r="CE64" s="33">
        <v>0</v>
      </c>
      <c r="CF64" s="33">
        <v>6152247</v>
      </c>
      <c r="CG64" s="33">
        <v>0</v>
      </c>
      <c r="CH64" s="33">
        <v>0</v>
      </c>
      <c r="CI64" s="33">
        <v>0</v>
      </c>
      <c r="CJ64" s="33">
        <v>0</v>
      </c>
      <c r="CL64" s="33">
        <v>3471552</v>
      </c>
      <c r="CM64" s="33">
        <v>0</v>
      </c>
      <c r="CN64" s="33">
        <v>3471552</v>
      </c>
      <c r="CO64" s="33"/>
      <c r="CP64" s="33"/>
      <c r="CR64" s="33">
        <v>5458520</v>
      </c>
      <c r="CS64" s="33">
        <v>5458520</v>
      </c>
      <c r="CT64" s="33">
        <v>64385720</v>
      </c>
      <c r="CU64" s="33">
        <v>64014898</v>
      </c>
      <c r="CV64" s="33">
        <v>0</v>
      </c>
      <c r="CW64" s="33">
        <v>0</v>
      </c>
      <c r="CX64" s="33">
        <v>370822</v>
      </c>
      <c r="CY64" s="33">
        <v>0</v>
      </c>
      <c r="CZ64" s="33">
        <v>0</v>
      </c>
      <c r="DA64" s="33">
        <v>58927200</v>
      </c>
      <c r="DB64" s="33">
        <v>40396162</v>
      </c>
      <c r="DC64" s="33">
        <v>0</v>
      </c>
      <c r="DD64" s="33">
        <v>11753061</v>
      </c>
      <c r="DE64" s="33">
        <v>0</v>
      </c>
      <c r="DF64" s="33">
        <v>0</v>
      </c>
      <c r="DG64" s="33">
        <v>6777977</v>
      </c>
      <c r="DH64" s="33">
        <v>0</v>
      </c>
      <c r="DI64" s="33">
        <v>0</v>
      </c>
      <c r="DJ64" s="33">
        <v>0</v>
      </c>
      <c r="DK64" s="33">
        <v>0</v>
      </c>
      <c r="DL64" s="33">
        <v>0</v>
      </c>
      <c r="DM64" s="33">
        <v>0</v>
      </c>
      <c r="DN64" s="33">
        <v>0</v>
      </c>
    </row>
    <row r="65" spans="2:118" x14ac:dyDescent="0.3">
      <c r="B65" s="5" t="s">
        <v>264</v>
      </c>
      <c r="C65" s="5" t="s">
        <v>266</v>
      </c>
      <c r="D65" s="6" t="s">
        <v>265</v>
      </c>
      <c r="E65" s="7" t="s">
        <v>660</v>
      </c>
      <c r="F65" s="8">
        <v>44012</v>
      </c>
      <c r="G65" s="33">
        <v>-56507832</v>
      </c>
      <c r="H65" s="33"/>
      <c r="I65" s="33"/>
      <c r="J65" s="33"/>
      <c r="K65" s="33"/>
      <c r="L65" s="33"/>
      <c r="M65" s="33"/>
      <c r="N65" s="33"/>
      <c r="O65" s="33"/>
      <c r="P65" s="33"/>
      <c r="Q65" s="33">
        <v>542630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>
        <v>2921486</v>
      </c>
      <c r="AD65" s="33">
        <v>0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K65" s="33">
        <v>-7204741</v>
      </c>
      <c r="AL65" s="33">
        <v>0</v>
      </c>
      <c r="AM65" s="33">
        <v>45900</v>
      </c>
      <c r="AN65" s="33">
        <v>-40400</v>
      </c>
      <c r="AO65" s="33">
        <v>0</v>
      </c>
      <c r="AP65" s="33">
        <v>0</v>
      </c>
      <c r="AQ65" s="33">
        <v>0</v>
      </c>
      <c r="AR65" s="33">
        <v>0</v>
      </c>
      <c r="AS65" s="33">
        <v>3152373</v>
      </c>
      <c r="AT65" s="33">
        <v>0</v>
      </c>
      <c r="AU65" s="33">
        <v>429025</v>
      </c>
      <c r="AV65" s="33">
        <v>0</v>
      </c>
      <c r="AW65" s="33">
        <v>12276</v>
      </c>
      <c r="AX65" s="33">
        <v>0</v>
      </c>
      <c r="AY65" s="33">
        <v>0</v>
      </c>
      <c r="AZ65" s="33">
        <v>0</v>
      </c>
      <c r="BA65" s="33">
        <v>0</v>
      </c>
      <c r="BB65" s="33">
        <v>0</v>
      </c>
      <c r="BC65" s="33">
        <v>0</v>
      </c>
      <c r="BD65" s="33">
        <v>0</v>
      </c>
      <c r="BE65" s="33">
        <v>-5212407</v>
      </c>
      <c r="BF65" s="33">
        <v>1436532</v>
      </c>
      <c r="BG65" s="33">
        <v>0</v>
      </c>
      <c r="BH65" s="33">
        <v>0</v>
      </c>
      <c r="BI65" s="33">
        <v>0</v>
      </c>
      <c r="BJ65" s="33">
        <v>0</v>
      </c>
      <c r="BK65" s="33">
        <v>0</v>
      </c>
      <c r="BL65" s="33">
        <v>0</v>
      </c>
      <c r="BN65" s="33">
        <v>62651557</v>
      </c>
      <c r="BO65" s="33">
        <v>0</v>
      </c>
      <c r="BP65" s="33">
        <v>0</v>
      </c>
      <c r="BQ65" s="33">
        <v>0</v>
      </c>
      <c r="BR65" s="33">
        <v>0</v>
      </c>
      <c r="BS65" s="33">
        <v>0</v>
      </c>
      <c r="BT65" s="33">
        <v>0</v>
      </c>
      <c r="BU65" s="33">
        <v>87137778</v>
      </c>
      <c r="BV65" s="33">
        <v>0</v>
      </c>
      <c r="BW65" s="33">
        <v>87137778</v>
      </c>
      <c r="BX65" s="33">
        <v>13437095</v>
      </c>
      <c r="BY65" s="33">
        <v>32068671</v>
      </c>
      <c r="BZ65" s="33">
        <v>0</v>
      </c>
      <c r="CA65" s="33">
        <v>22568</v>
      </c>
      <c r="CB65" s="33">
        <v>2327390</v>
      </c>
      <c r="CC65" s="33">
        <v>0</v>
      </c>
      <c r="CD65" s="33">
        <v>0</v>
      </c>
      <c r="CE65" s="33">
        <v>0</v>
      </c>
      <c r="CF65" s="33">
        <v>3504687</v>
      </c>
      <c r="CG65" s="33">
        <v>0</v>
      </c>
      <c r="CH65" s="33">
        <v>0</v>
      </c>
      <c r="CI65" s="33">
        <v>0</v>
      </c>
      <c r="CJ65" s="33">
        <v>0</v>
      </c>
      <c r="CL65" s="33">
        <v>-1061016</v>
      </c>
      <c r="CM65" s="33">
        <v>0</v>
      </c>
      <c r="CN65" s="33">
        <v>-1061016</v>
      </c>
      <c r="CO65" s="33"/>
      <c r="CP65" s="33"/>
      <c r="CR65" s="33">
        <v>-56507832</v>
      </c>
      <c r="CS65" s="33">
        <v>-50330672</v>
      </c>
      <c r="CT65" s="33">
        <v>174059039</v>
      </c>
      <c r="CU65" s="33">
        <v>174059039</v>
      </c>
      <c r="CV65" s="33">
        <v>0</v>
      </c>
      <c r="CW65" s="33">
        <v>0</v>
      </c>
      <c r="CX65" s="33">
        <v>0</v>
      </c>
      <c r="CY65" s="33">
        <v>0</v>
      </c>
      <c r="CZ65" s="33">
        <v>0</v>
      </c>
      <c r="DA65" s="33">
        <v>224389711</v>
      </c>
      <c r="DB65" s="33">
        <v>177488150</v>
      </c>
      <c r="DC65" s="33">
        <v>0</v>
      </c>
      <c r="DD65" s="33">
        <v>45855704</v>
      </c>
      <c r="DE65" s="33">
        <v>0</v>
      </c>
      <c r="DF65" s="33">
        <v>0</v>
      </c>
      <c r="DG65" s="33">
        <v>1045857</v>
      </c>
      <c r="DH65" s="33">
        <v>2921486</v>
      </c>
      <c r="DI65" s="33">
        <v>0</v>
      </c>
      <c r="DJ65" s="33">
        <v>0</v>
      </c>
      <c r="DK65" s="33">
        <v>0</v>
      </c>
      <c r="DL65" s="33">
        <v>3255674</v>
      </c>
      <c r="DM65" s="33">
        <v>0</v>
      </c>
      <c r="DN65" s="33">
        <v>0</v>
      </c>
    </row>
    <row r="66" spans="2:118" x14ac:dyDescent="0.3">
      <c r="B66" s="5" t="s">
        <v>267</v>
      </c>
      <c r="C66" s="5" t="s">
        <v>269</v>
      </c>
      <c r="D66" s="6" t="s">
        <v>268</v>
      </c>
      <c r="E66" s="7" t="s">
        <v>656</v>
      </c>
      <c r="F66" s="8">
        <v>43921</v>
      </c>
      <c r="G66" s="33">
        <v>10356201</v>
      </c>
      <c r="H66" s="33"/>
      <c r="I66" s="33"/>
      <c r="J66" s="33"/>
      <c r="K66" s="33"/>
      <c r="L66" s="33"/>
      <c r="M66" s="33"/>
      <c r="N66" s="33"/>
      <c r="O66" s="33"/>
      <c r="P66" s="33"/>
      <c r="Q66" s="33">
        <v>5450909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>
        <v>0</v>
      </c>
      <c r="AD66" s="33">
        <v>0</v>
      </c>
      <c r="AE66" s="33">
        <v>0</v>
      </c>
      <c r="AF66" s="33">
        <v>1</v>
      </c>
      <c r="AG66" s="33">
        <v>0</v>
      </c>
      <c r="AH66" s="33">
        <v>15859</v>
      </c>
      <c r="AI66" s="33">
        <v>0</v>
      </c>
      <c r="AK66" s="33">
        <v>-2065855</v>
      </c>
      <c r="AL66" s="33">
        <v>0</v>
      </c>
      <c r="AM66" s="33">
        <v>0</v>
      </c>
      <c r="AN66" s="33">
        <v>0</v>
      </c>
      <c r="AO66" s="33">
        <v>0</v>
      </c>
      <c r="AP66" s="33">
        <v>0</v>
      </c>
      <c r="AQ66" s="33">
        <v>0</v>
      </c>
      <c r="AR66" s="33">
        <v>0</v>
      </c>
      <c r="AS66" s="33">
        <v>0</v>
      </c>
      <c r="AT66" s="33">
        <v>0</v>
      </c>
      <c r="AU66" s="33">
        <v>2065855</v>
      </c>
      <c r="AV66" s="33">
        <v>0</v>
      </c>
      <c r="AW66" s="33">
        <v>0</v>
      </c>
      <c r="AX66" s="33">
        <v>0</v>
      </c>
      <c r="AY66" s="33">
        <v>0</v>
      </c>
      <c r="AZ66" s="33">
        <v>0</v>
      </c>
      <c r="BA66" s="33">
        <v>0</v>
      </c>
      <c r="BB66" s="33">
        <v>0</v>
      </c>
      <c r="BC66" s="33">
        <v>0</v>
      </c>
      <c r="BD66" s="33">
        <v>0</v>
      </c>
      <c r="BE66" s="33">
        <v>0</v>
      </c>
      <c r="BF66" s="33">
        <v>0</v>
      </c>
      <c r="BG66" s="33">
        <v>0</v>
      </c>
      <c r="BH66" s="33">
        <v>1</v>
      </c>
      <c r="BI66" s="33">
        <v>0</v>
      </c>
      <c r="BJ66" s="33">
        <v>0</v>
      </c>
      <c r="BK66" s="33">
        <v>0</v>
      </c>
      <c r="BL66" s="33">
        <v>0</v>
      </c>
      <c r="BN66" s="33">
        <v>-7674375</v>
      </c>
      <c r="BO66" s="33">
        <v>0</v>
      </c>
      <c r="BP66" s="33">
        <v>0</v>
      </c>
      <c r="BQ66" s="33">
        <v>0</v>
      </c>
      <c r="BR66" s="33">
        <v>0</v>
      </c>
      <c r="BS66" s="33">
        <v>0</v>
      </c>
      <c r="BT66" s="33">
        <v>0</v>
      </c>
      <c r="BU66" s="33">
        <v>0</v>
      </c>
      <c r="BV66" s="33">
        <v>0</v>
      </c>
      <c r="BW66" s="33">
        <v>0</v>
      </c>
      <c r="BX66" s="33">
        <v>74287802</v>
      </c>
      <c r="BY66" s="33">
        <v>0</v>
      </c>
      <c r="BZ66" s="33">
        <v>0</v>
      </c>
      <c r="CA66" s="33">
        <v>0</v>
      </c>
      <c r="CB66" s="33">
        <v>76734364</v>
      </c>
      <c r="CC66" s="33">
        <v>0</v>
      </c>
      <c r="CD66" s="33">
        <v>5079535</v>
      </c>
      <c r="CE66" s="33">
        <v>0</v>
      </c>
      <c r="CF66" s="33">
        <v>-182019</v>
      </c>
      <c r="CG66" s="33">
        <v>0</v>
      </c>
      <c r="CH66" s="33">
        <v>330297</v>
      </c>
      <c r="CI66" s="33">
        <v>0</v>
      </c>
      <c r="CJ66" s="33">
        <v>0</v>
      </c>
      <c r="CL66" s="33">
        <v>615971</v>
      </c>
      <c r="CM66" s="33">
        <v>0</v>
      </c>
      <c r="CN66" s="33">
        <v>615971</v>
      </c>
      <c r="CO66" s="33"/>
      <c r="CP66" s="33"/>
      <c r="CR66" s="33">
        <v>10356201</v>
      </c>
      <c r="CS66" s="33">
        <v>11365040</v>
      </c>
      <c r="CT66" s="33">
        <v>47846490</v>
      </c>
      <c r="CU66" s="33">
        <v>47598513</v>
      </c>
      <c r="CV66" s="33">
        <v>0</v>
      </c>
      <c r="CW66" s="33">
        <v>0</v>
      </c>
      <c r="CX66" s="33">
        <v>100185</v>
      </c>
      <c r="CY66" s="33">
        <v>0</v>
      </c>
      <c r="CZ66" s="33">
        <v>147792</v>
      </c>
      <c r="DA66" s="33">
        <v>36481450</v>
      </c>
      <c r="DB66" s="33">
        <v>29112583</v>
      </c>
      <c r="DC66" s="33">
        <v>0</v>
      </c>
      <c r="DD66" s="33">
        <v>3490526</v>
      </c>
      <c r="DE66" s="33">
        <v>0</v>
      </c>
      <c r="DF66" s="33">
        <v>0</v>
      </c>
      <c r="DG66" s="33">
        <v>3878341</v>
      </c>
      <c r="DH66" s="33">
        <v>0</v>
      </c>
      <c r="DI66" s="33">
        <v>0</v>
      </c>
      <c r="DJ66" s="33">
        <v>0</v>
      </c>
      <c r="DK66" s="33">
        <v>1</v>
      </c>
      <c r="DL66" s="33">
        <v>1024699</v>
      </c>
      <c r="DM66" s="33">
        <v>15859</v>
      </c>
      <c r="DN66" s="33">
        <v>1</v>
      </c>
    </row>
    <row r="67" spans="2:118" x14ac:dyDescent="0.3">
      <c r="B67" s="5" t="s">
        <v>270</v>
      </c>
      <c r="C67" s="5" t="s">
        <v>272</v>
      </c>
      <c r="D67" s="6" t="s">
        <v>271</v>
      </c>
      <c r="E67" s="7" t="s">
        <v>656</v>
      </c>
      <c r="F67" s="8">
        <v>44012</v>
      </c>
      <c r="G67" s="33">
        <v>81001195</v>
      </c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>
        <v>0</v>
      </c>
      <c r="AD67" s="33">
        <v>0</v>
      </c>
      <c r="AE67" s="33">
        <v>0</v>
      </c>
      <c r="AF67" s="33">
        <v>0</v>
      </c>
      <c r="AG67" s="33">
        <v>0</v>
      </c>
      <c r="AH67" s="33">
        <v>0</v>
      </c>
      <c r="AI67" s="33">
        <v>0</v>
      </c>
      <c r="AK67" s="33">
        <v>3613775</v>
      </c>
      <c r="AL67" s="33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  <c r="AR67" s="33">
        <v>0</v>
      </c>
      <c r="AS67" s="33">
        <v>59866120</v>
      </c>
      <c r="AT67" s="33">
        <v>0</v>
      </c>
      <c r="AU67" s="33">
        <v>528824</v>
      </c>
      <c r="AV67" s="33">
        <v>0</v>
      </c>
      <c r="AW67" s="33">
        <v>522971</v>
      </c>
      <c r="AX67" s="33">
        <v>0</v>
      </c>
      <c r="AY67" s="33">
        <v>0</v>
      </c>
      <c r="AZ67" s="33">
        <v>0</v>
      </c>
      <c r="BA67" s="33">
        <v>0</v>
      </c>
      <c r="BB67" s="33">
        <v>0</v>
      </c>
      <c r="BC67" s="33">
        <v>0</v>
      </c>
      <c r="BD67" s="33">
        <v>0</v>
      </c>
      <c r="BE67" s="33">
        <v>64392928</v>
      </c>
      <c r="BF67" s="33">
        <v>0</v>
      </c>
      <c r="BG67" s="33">
        <v>0</v>
      </c>
      <c r="BH67" s="33">
        <v>0</v>
      </c>
      <c r="BI67" s="33">
        <v>0</v>
      </c>
      <c r="BJ67" s="33">
        <v>0</v>
      </c>
      <c r="BK67" s="33">
        <v>0</v>
      </c>
      <c r="BL67" s="33">
        <v>0</v>
      </c>
      <c r="BN67" s="33">
        <v>-84750681</v>
      </c>
      <c r="BO67" s="33">
        <v>0</v>
      </c>
      <c r="BP67" s="33">
        <v>0</v>
      </c>
      <c r="BQ67" s="33">
        <v>0</v>
      </c>
      <c r="BR67" s="33">
        <v>0</v>
      </c>
      <c r="BS67" s="33">
        <v>0</v>
      </c>
      <c r="BT67" s="33">
        <v>0</v>
      </c>
      <c r="BU67" s="33">
        <v>0</v>
      </c>
      <c r="BV67" s="33">
        <v>0</v>
      </c>
      <c r="BW67" s="33">
        <v>0</v>
      </c>
      <c r="BX67" s="33">
        <v>30494345</v>
      </c>
      <c r="BY67" s="33">
        <v>0</v>
      </c>
      <c r="BZ67" s="33">
        <v>0</v>
      </c>
      <c r="CA67" s="33">
        <v>0</v>
      </c>
      <c r="CB67" s="33">
        <v>30319681</v>
      </c>
      <c r="CC67" s="33">
        <v>0</v>
      </c>
      <c r="CD67" s="33">
        <v>84898394</v>
      </c>
      <c r="CE67" s="33">
        <v>0</v>
      </c>
      <c r="CF67" s="33">
        <v>26951</v>
      </c>
      <c r="CG67" s="33">
        <v>0</v>
      </c>
      <c r="CH67" s="33">
        <v>0</v>
      </c>
      <c r="CI67" s="33">
        <v>0</v>
      </c>
      <c r="CJ67" s="33">
        <v>0</v>
      </c>
      <c r="CL67" s="33">
        <v>-135711</v>
      </c>
      <c r="CM67" s="33">
        <v>0</v>
      </c>
      <c r="CN67" s="33">
        <v>-135711</v>
      </c>
      <c r="CO67" s="33"/>
      <c r="CP67" s="33"/>
      <c r="CR67" s="33">
        <v>81001195</v>
      </c>
      <c r="CS67" s="33">
        <v>106691959</v>
      </c>
      <c r="CT67" s="33">
        <v>172900494</v>
      </c>
      <c r="CU67" s="33">
        <v>172900494</v>
      </c>
      <c r="CV67" s="33">
        <v>0</v>
      </c>
      <c r="CW67" s="33">
        <v>0</v>
      </c>
      <c r="CX67" s="33">
        <v>0</v>
      </c>
      <c r="CY67" s="33">
        <v>0</v>
      </c>
      <c r="CZ67" s="33">
        <v>0</v>
      </c>
      <c r="DA67" s="33">
        <v>66208535</v>
      </c>
      <c r="DB67" s="33">
        <v>41856019</v>
      </c>
      <c r="DC67" s="33">
        <v>0</v>
      </c>
      <c r="DD67" s="33">
        <v>166439</v>
      </c>
      <c r="DE67" s="33">
        <v>1296772</v>
      </c>
      <c r="DF67" s="33">
        <v>0</v>
      </c>
      <c r="DG67" s="33">
        <v>22889305</v>
      </c>
      <c r="DH67" s="33">
        <v>0</v>
      </c>
      <c r="DI67" s="33">
        <v>0</v>
      </c>
      <c r="DJ67" s="33">
        <v>0</v>
      </c>
      <c r="DK67" s="33">
        <v>0</v>
      </c>
      <c r="DL67" s="33">
        <v>25690764</v>
      </c>
      <c r="DM67" s="33">
        <v>0</v>
      </c>
      <c r="DN67" s="33">
        <v>0</v>
      </c>
    </row>
    <row r="68" spans="2:118" x14ac:dyDescent="0.3">
      <c r="B68" s="5" t="s">
        <v>273</v>
      </c>
      <c r="C68" s="5" t="s">
        <v>275</v>
      </c>
      <c r="D68" s="6" t="s">
        <v>274</v>
      </c>
      <c r="E68" s="7" t="s">
        <v>667</v>
      </c>
      <c r="F68" s="8">
        <v>44012</v>
      </c>
      <c r="G68" s="33">
        <v>459506996</v>
      </c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>
        <v>0</v>
      </c>
      <c r="AD68" s="33">
        <v>0</v>
      </c>
      <c r="AE68" s="33">
        <v>0</v>
      </c>
      <c r="AF68" s="33">
        <v>1962063</v>
      </c>
      <c r="AG68" s="33">
        <v>0</v>
      </c>
      <c r="AH68" s="33">
        <v>0</v>
      </c>
      <c r="AI68" s="33">
        <v>0</v>
      </c>
      <c r="AK68" s="33">
        <v>85512122</v>
      </c>
      <c r="AL68" s="33">
        <v>0</v>
      </c>
      <c r="AM68" s="33">
        <v>0</v>
      </c>
      <c r="AN68" s="33">
        <v>0</v>
      </c>
      <c r="AO68" s="33">
        <v>0</v>
      </c>
      <c r="AP68" s="33">
        <v>0</v>
      </c>
      <c r="AQ68" s="33">
        <v>0</v>
      </c>
      <c r="AR68" s="33">
        <v>0</v>
      </c>
      <c r="AS68" s="33">
        <v>0</v>
      </c>
      <c r="AT68" s="33">
        <v>558591592</v>
      </c>
      <c r="AU68" s="33">
        <v>406352182</v>
      </c>
      <c r="AV68" s="33">
        <v>0</v>
      </c>
      <c r="AW68" s="33">
        <v>780825</v>
      </c>
      <c r="AX68" s="33">
        <v>0</v>
      </c>
      <c r="AY68" s="33">
        <v>0</v>
      </c>
      <c r="AZ68" s="33">
        <v>0</v>
      </c>
      <c r="BA68" s="33">
        <v>0</v>
      </c>
      <c r="BB68" s="33">
        <v>0</v>
      </c>
      <c r="BC68" s="33">
        <v>0</v>
      </c>
      <c r="BD68" s="33">
        <v>0</v>
      </c>
      <c r="BE68" s="33">
        <v>0</v>
      </c>
      <c r="BF68" s="33">
        <v>2125</v>
      </c>
      <c r="BG68" s="33">
        <v>0</v>
      </c>
      <c r="BH68" s="33">
        <v>1962063</v>
      </c>
      <c r="BI68" s="33">
        <v>0</v>
      </c>
      <c r="BJ68" s="33">
        <v>0</v>
      </c>
      <c r="BK68" s="33">
        <v>-70939831</v>
      </c>
      <c r="BL68" s="33">
        <v>0</v>
      </c>
      <c r="BN68" s="33">
        <v>-227473364</v>
      </c>
      <c r="BO68" s="33">
        <v>0</v>
      </c>
      <c r="BP68" s="33">
        <v>0</v>
      </c>
      <c r="BQ68" s="33">
        <v>0</v>
      </c>
      <c r="BR68" s="33">
        <v>0</v>
      </c>
      <c r="BS68" s="33">
        <v>0</v>
      </c>
      <c r="BT68" s="33">
        <v>0</v>
      </c>
      <c r="BU68" s="33">
        <v>452010419</v>
      </c>
      <c r="BV68" s="33">
        <v>224433122</v>
      </c>
      <c r="BW68" s="33">
        <v>227577297</v>
      </c>
      <c r="BX68" s="33">
        <v>0</v>
      </c>
      <c r="BY68" s="33">
        <v>482175205</v>
      </c>
      <c r="BZ68" s="33">
        <v>0</v>
      </c>
      <c r="CA68" s="33">
        <v>101489054</v>
      </c>
      <c r="CB68" s="33">
        <v>0</v>
      </c>
      <c r="CC68" s="33">
        <v>0</v>
      </c>
      <c r="CD68" s="33">
        <v>46520203</v>
      </c>
      <c r="CE68" s="33">
        <v>0</v>
      </c>
      <c r="CF68" s="33">
        <v>88093695</v>
      </c>
      <c r="CG68" s="33">
        <v>0</v>
      </c>
      <c r="CH68" s="33">
        <v>0</v>
      </c>
      <c r="CI68" s="33">
        <v>38794374</v>
      </c>
      <c r="CJ68" s="33">
        <v>0</v>
      </c>
      <c r="CL68" s="33">
        <v>317545754</v>
      </c>
      <c r="CM68" s="33">
        <v>-2847355</v>
      </c>
      <c r="CN68" s="33">
        <v>314698399</v>
      </c>
      <c r="CO68" s="33"/>
      <c r="CP68" s="33"/>
      <c r="CR68" s="33">
        <v>459506996</v>
      </c>
      <c r="CS68" s="33">
        <v>594926563</v>
      </c>
      <c r="CT68" s="33">
        <v>2300336206</v>
      </c>
      <c r="CU68" s="33">
        <v>2300336206</v>
      </c>
      <c r="CV68" s="33">
        <v>0</v>
      </c>
      <c r="CW68" s="33">
        <v>0</v>
      </c>
      <c r="CX68" s="33">
        <v>0</v>
      </c>
      <c r="CY68" s="33">
        <v>0</v>
      </c>
      <c r="CZ68" s="33">
        <v>0</v>
      </c>
      <c r="DA68" s="33">
        <v>1705409643</v>
      </c>
      <c r="DB68" s="33">
        <v>1275103849</v>
      </c>
      <c r="DC68" s="33">
        <v>0</v>
      </c>
      <c r="DD68" s="33">
        <v>249179497</v>
      </c>
      <c r="DE68" s="33">
        <v>0</v>
      </c>
      <c r="DF68" s="33">
        <v>0</v>
      </c>
      <c r="DG68" s="33">
        <v>181126297</v>
      </c>
      <c r="DH68" s="33">
        <v>0</v>
      </c>
      <c r="DI68" s="33">
        <v>0</v>
      </c>
      <c r="DJ68" s="33">
        <v>0</v>
      </c>
      <c r="DK68" s="33">
        <v>1962063</v>
      </c>
      <c r="DL68" s="33">
        <v>137381630</v>
      </c>
      <c r="DM68" s="33">
        <v>0</v>
      </c>
      <c r="DN68" s="33">
        <v>1962063</v>
      </c>
    </row>
    <row r="69" spans="2:118" x14ac:dyDescent="0.3">
      <c r="B69" s="5" t="s">
        <v>276</v>
      </c>
      <c r="C69" s="5" t="s">
        <v>278</v>
      </c>
      <c r="D69" s="6" t="s">
        <v>277</v>
      </c>
      <c r="E69" s="7" t="s">
        <v>658</v>
      </c>
      <c r="F69" s="8">
        <v>43921</v>
      </c>
      <c r="G69" s="33">
        <v>-12483948.99</v>
      </c>
      <c r="H69" s="33"/>
      <c r="I69" s="33"/>
      <c r="J69" s="33"/>
      <c r="K69" s="33"/>
      <c r="L69" s="33"/>
      <c r="M69" s="33"/>
      <c r="N69" s="33"/>
      <c r="O69" s="33"/>
      <c r="P69" s="33"/>
      <c r="Q69" s="33">
        <v>25090337.350000001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>
        <v>381990.06</v>
      </c>
      <c r="AD69" s="33">
        <v>1334359.04</v>
      </c>
      <c r="AE69" s="33">
        <v>4115175.09</v>
      </c>
      <c r="AF69" s="33">
        <v>309411.95</v>
      </c>
      <c r="AG69" s="33">
        <v>0</v>
      </c>
      <c r="AH69" s="33">
        <v>24089185.800000001</v>
      </c>
      <c r="AI69" s="33">
        <v>0</v>
      </c>
      <c r="AK69" s="33">
        <v>-34999153.609999999</v>
      </c>
      <c r="AL69" s="33">
        <v>27508496.66</v>
      </c>
      <c r="AM69" s="33">
        <v>32719932.370000001</v>
      </c>
      <c r="AN69" s="33">
        <v>524122.5</v>
      </c>
      <c r="AO69" s="33">
        <v>0</v>
      </c>
      <c r="AP69" s="33">
        <v>0</v>
      </c>
      <c r="AQ69" s="33">
        <v>0</v>
      </c>
      <c r="AR69" s="33">
        <v>0</v>
      </c>
      <c r="AS69" s="33">
        <v>10362931.140000001</v>
      </c>
      <c r="AT69" s="33">
        <v>269571.12</v>
      </c>
      <c r="AU69" s="33">
        <v>18596984.43</v>
      </c>
      <c r="AV69" s="33">
        <v>5114050.16</v>
      </c>
      <c r="AW69" s="33">
        <v>0</v>
      </c>
      <c r="AX69" s="33">
        <v>8894.2000000000007</v>
      </c>
      <c r="AY69" s="33">
        <v>0</v>
      </c>
      <c r="AZ69" s="33">
        <v>0</v>
      </c>
      <c r="BA69" s="33">
        <v>0</v>
      </c>
      <c r="BB69" s="33">
        <v>-6129.81</v>
      </c>
      <c r="BC69" s="33">
        <v>0</v>
      </c>
      <c r="BD69" s="33">
        <v>0</v>
      </c>
      <c r="BE69" s="33">
        <v>5061893.9000000004</v>
      </c>
      <c r="BF69" s="33">
        <v>0</v>
      </c>
      <c r="BG69" s="33">
        <v>0</v>
      </c>
      <c r="BH69" s="33">
        <v>309411.95</v>
      </c>
      <c r="BI69" s="33">
        <v>0</v>
      </c>
      <c r="BJ69" s="33">
        <v>0</v>
      </c>
      <c r="BK69" s="33">
        <v>-10751959.4</v>
      </c>
      <c r="BL69" s="33">
        <v>0</v>
      </c>
      <c r="BN69" s="33">
        <v>66755299.079999998</v>
      </c>
      <c r="BO69" s="33">
        <v>0</v>
      </c>
      <c r="BP69" s="33">
        <v>0</v>
      </c>
      <c r="BQ69" s="33">
        <v>0</v>
      </c>
      <c r="BR69" s="33">
        <v>0</v>
      </c>
      <c r="BS69" s="33">
        <v>0</v>
      </c>
      <c r="BT69" s="33">
        <v>0</v>
      </c>
      <c r="BU69" s="33">
        <v>98808996.909999996</v>
      </c>
      <c r="BV69" s="33">
        <v>17068178.399999999</v>
      </c>
      <c r="BW69" s="33">
        <v>81740818.510000005</v>
      </c>
      <c r="BX69" s="33">
        <v>0</v>
      </c>
      <c r="BY69" s="33">
        <v>28087407.210000001</v>
      </c>
      <c r="BZ69" s="33">
        <v>153391.72</v>
      </c>
      <c r="CA69" s="33">
        <v>44007.6</v>
      </c>
      <c r="CB69" s="33">
        <v>0</v>
      </c>
      <c r="CC69" s="33">
        <v>0</v>
      </c>
      <c r="CD69" s="33">
        <v>3735013.92</v>
      </c>
      <c r="CE69" s="33">
        <v>0</v>
      </c>
      <c r="CF69" s="33">
        <v>0</v>
      </c>
      <c r="CG69" s="33">
        <v>0</v>
      </c>
      <c r="CH69" s="33">
        <v>0</v>
      </c>
      <c r="CI69" s="33">
        <v>-33877.379999999997</v>
      </c>
      <c r="CJ69" s="33">
        <v>0</v>
      </c>
      <c r="CL69" s="33">
        <v>19272196.48</v>
      </c>
      <c r="CM69" s="33">
        <v>470547.13</v>
      </c>
      <c r="CN69" s="33">
        <v>19742743.609999999</v>
      </c>
      <c r="CO69" s="33"/>
      <c r="CP69" s="33"/>
      <c r="CR69" s="33">
        <v>-12483948.99</v>
      </c>
      <c r="CS69" s="33">
        <v>-26262545.84</v>
      </c>
      <c r="CT69" s="33">
        <v>278887111.20999998</v>
      </c>
      <c r="CU69" s="33">
        <v>278852668.10000002</v>
      </c>
      <c r="CV69" s="33">
        <v>0</v>
      </c>
      <c r="CW69" s="33">
        <v>0</v>
      </c>
      <c r="CX69" s="33">
        <v>0</v>
      </c>
      <c r="CY69" s="33">
        <v>0</v>
      </c>
      <c r="CZ69" s="33">
        <v>34443.11</v>
      </c>
      <c r="DA69" s="33">
        <v>305149657.05000001</v>
      </c>
      <c r="DB69" s="33">
        <v>269519829.05000001</v>
      </c>
      <c r="DC69" s="33">
        <v>0</v>
      </c>
      <c r="DD69" s="33">
        <v>36328914.68</v>
      </c>
      <c r="DE69" s="33">
        <v>0</v>
      </c>
      <c r="DF69" s="33">
        <v>0</v>
      </c>
      <c r="DG69" s="33">
        <v>-699086.68</v>
      </c>
      <c r="DH69" s="33">
        <v>381990.06</v>
      </c>
      <c r="DI69" s="33">
        <v>1334359.04</v>
      </c>
      <c r="DJ69" s="33">
        <v>4115175.09</v>
      </c>
      <c r="DK69" s="33">
        <v>309411.95</v>
      </c>
      <c r="DL69" s="33">
        <v>7457194.79</v>
      </c>
      <c r="DM69" s="33">
        <v>24089185.800000001</v>
      </c>
      <c r="DN69" s="33">
        <v>309411.95</v>
      </c>
    </row>
    <row r="70" spans="2:118" x14ac:dyDescent="0.3">
      <c r="B70" s="5" t="s">
        <v>279</v>
      </c>
      <c r="C70" s="5" t="s">
        <v>281</v>
      </c>
      <c r="D70" s="6" t="s">
        <v>280</v>
      </c>
      <c r="E70" s="7" t="s">
        <v>658</v>
      </c>
      <c r="F70" s="8">
        <v>43921</v>
      </c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L70" s="33"/>
      <c r="CM70" s="33"/>
      <c r="CN70" s="33"/>
      <c r="CO70" s="33"/>
      <c r="CP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</row>
    <row r="71" spans="2:118" x14ac:dyDescent="0.3">
      <c r="B71" s="5" t="s">
        <v>282</v>
      </c>
      <c r="C71" s="5" t="s">
        <v>284</v>
      </c>
      <c r="D71" s="6" t="s">
        <v>283</v>
      </c>
      <c r="E71" s="7" t="s">
        <v>664</v>
      </c>
      <c r="F71" s="8">
        <v>42735</v>
      </c>
      <c r="G71" s="33">
        <v>-177199</v>
      </c>
      <c r="H71" s="33"/>
      <c r="I71" s="33"/>
      <c r="J71" s="33"/>
      <c r="K71" s="33"/>
      <c r="L71" s="33"/>
      <c r="M71" s="33"/>
      <c r="N71" s="33"/>
      <c r="O71" s="33"/>
      <c r="P71" s="33"/>
      <c r="Q71" s="33">
        <v>69573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>
        <v>0</v>
      </c>
      <c r="AD71" s="33">
        <v>0</v>
      </c>
      <c r="AE71" s="33">
        <v>0</v>
      </c>
      <c r="AF71" s="33">
        <v>0</v>
      </c>
      <c r="AG71" s="33">
        <v>0</v>
      </c>
      <c r="AH71" s="33">
        <v>-3962</v>
      </c>
      <c r="AI71" s="33">
        <v>0</v>
      </c>
      <c r="AK71" s="33">
        <v>93652</v>
      </c>
      <c r="AL71" s="33">
        <v>0</v>
      </c>
      <c r="AM71" s="33">
        <v>0</v>
      </c>
      <c r="AN71" s="33">
        <v>0</v>
      </c>
      <c r="AO71" s="33">
        <v>0</v>
      </c>
      <c r="AP71" s="33">
        <v>0</v>
      </c>
      <c r="AQ71" s="33">
        <v>0</v>
      </c>
      <c r="AR71" s="33">
        <v>0</v>
      </c>
      <c r="AS71" s="33">
        <v>0</v>
      </c>
      <c r="AT71" s="33">
        <v>68652</v>
      </c>
      <c r="AU71" s="33">
        <v>0</v>
      </c>
      <c r="AV71" s="33">
        <v>0</v>
      </c>
      <c r="AW71" s="33">
        <v>0</v>
      </c>
      <c r="AX71" s="33">
        <v>0</v>
      </c>
      <c r="AY71" s="33">
        <v>0</v>
      </c>
      <c r="AZ71" s="33">
        <v>0</v>
      </c>
      <c r="BA71" s="33">
        <v>0</v>
      </c>
      <c r="BB71" s="33">
        <v>0</v>
      </c>
      <c r="BC71" s="33">
        <v>0</v>
      </c>
      <c r="BD71" s="33">
        <v>0</v>
      </c>
      <c r="BE71" s="33">
        <v>0</v>
      </c>
      <c r="BF71" s="33">
        <v>0</v>
      </c>
      <c r="BG71" s="33">
        <v>0</v>
      </c>
      <c r="BH71" s="33">
        <v>0</v>
      </c>
      <c r="BI71" s="33">
        <v>0</v>
      </c>
      <c r="BJ71" s="33">
        <v>0</v>
      </c>
      <c r="BK71" s="33">
        <v>25000</v>
      </c>
      <c r="BL71" s="33">
        <v>0</v>
      </c>
      <c r="BN71" s="33">
        <v>-47349</v>
      </c>
      <c r="BO71" s="33">
        <v>0</v>
      </c>
      <c r="BP71" s="33">
        <v>0</v>
      </c>
      <c r="BQ71" s="33">
        <v>0</v>
      </c>
      <c r="BR71" s="33">
        <v>0</v>
      </c>
      <c r="BS71" s="33">
        <v>0</v>
      </c>
      <c r="BT71" s="33">
        <v>0</v>
      </c>
      <c r="BU71" s="33">
        <v>0</v>
      </c>
      <c r="BV71" s="33">
        <v>0</v>
      </c>
      <c r="BW71" s="33">
        <v>0</v>
      </c>
      <c r="BX71" s="33">
        <v>986508</v>
      </c>
      <c r="BY71" s="33">
        <v>1033857</v>
      </c>
      <c r="BZ71" s="33">
        <v>0</v>
      </c>
      <c r="CA71" s="33"/>
      <c r="CB71" s="33">
        <v>0</v>
      </c>
      <c r="CC71" s="33">
        <v>0</v>
      </c>
      <c r="CD71" s="33">
        <v>0</v>
      </c>
      <c r="CE71" s="33">
        <v>0</v>
      </c>
      <c r="CF71" s="33">
        <v>0</v>
      </c>
      <c r="CG71" s="33">
        <v>0</v>
      </c>
      <c r="CH71" s="33">
        <v>0</v>
      </c>
      <c r="CI71" s="33">
        <v>0</v>
      </c>
      <c r="CJ71" s="33">
        <v>0</v>
      </c>
      <c r="CL71" s="33">
        <v>-130896</v>
      </c>
      <c r="CM71" s="33">
        <v>0</v>
      </c>
      <c r="CN71" s="33">
        <v>-130896</v>
      </c>
      <c r="CO71" s="33">
        <v>182704</v>
      </c>
      <c r="CP71" s="33">
        <v>51808</v>
      </c>
      <c r="CR71" s="33">
        <v>-177199</v>
      </c>
      <c r="CS71" s="33">
        <v>-173237</v>
      </c>
      <c r="CT71" s="33">
        <v>61088</v>
      </c>
      <c r="CU71" s="33">
        <v>61088</v>
      </c>
      <c r="CV71" s="33">
        <v>0</v>
      </c>
      <c r="CW71" s="33">
        <v>0</v>
      </c>
      <c r="CX71" s="33">
        <v>0</v>
      </c>
      <c r="CY71" s="33">
        <v>0</v>
      </c>
      <c r="CZ71" s="33">
        <v>0</v>
      </c>
      <c r="DA71" s="33">
        <v>234325</v>
      </c>
      <c r="DB71" s="33">
        <v>234325</v>
      </c>
      <c r="DC71" s="33">
        <v>0</v>
      </c>
      <c r="DD71" s="33">
        <v>0</v>
      </c>
      <c r="DE71" s="33">
        <v>0</v>
      </c>
      <c r="DF71" s="33">
        <v>0</v>
      </c>
      <c r="DG71" s="33">
        <v>0</v>
      </c>
      <c r="DH71" s="33">
        <v>0</v>
      </c>
      <c r="DI71" s="33">
        <v>0</v>
      </c>
      <c r="DJ71" s="33">
        <v>0</v>
      </c>
      <c r="DK71" s="33">
        <v>0</v>
      </c>
      <c r="DL71" s="33">
        <v>0</v>
      </c>
      <c r="DM71" s="33">
        <v>-3962</v>
      </c>
      <c r="DN71" s="33">
        <v>0</v>
      </c>
    </row>
    <row r="72" spans="2:118" x14ac:dyDescent="0.3">
      <c r="B72" s="5" t="s">
        <v>285</v>
      </c>
      <c r="C72" s="5" t="s">
        <v>287</v>
      </c>
      <c r="D72" s="6" t="s">
        <v>286</v>
      </c>
      <c r="E72" s="7" t="s">
        <v>661</v>
      </c>
      <c r="F72" s="8">
        <v>44012</v>
      </c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>
        <v>431474021.80000001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L72" s="33"/>
      <c r="CM72" s="33"/>
      <c r="CN72" s="33"/>
      <c r="CO72" s="33"/>
      <c r="CP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</row>
    <row r="73" spans="2:118" x14ac:dyDescent="0.3">
      <c r="B73" s="5" t="s">
        <v>288</v>
      </c>
      <c r="C73" s="5" t="s">
        <v>8</v>
      </c>
      <c r="D73" s="6" t="s">
        <v>40</v>
      </c>
      <c r="E73" s="7" t="s">
        <v>663</v>
      </c>
      <c r="F73" s="8">
        <v>43921</v>
      </c>
      <c r="G73" s="33">
        <v>851796005.34000003</v>
      </c>
      <c r="H73" s="33"/>
      <c r="I73" s="33"/>
      <c r="J73" s="33"/>
      <c r="K73" s="33"/>
      <c r="L73" s="33"/>
      <c r="M73" s="33"/>
      <c r="N73" s="33"/>
      <c r="O73" s="33"/>
      <c r="P73" s="33"/>
      <c r="Q73" s="33">
        <v>650181617.85000002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>
        <v>0</v>
      </c>
      <c r="AD73" s="33">
        <v>6960364.8300000001</v>
      </c>
      <c r="AE73" s="33">
        <v>222638087.78</v>
      </c>
      <c r="AF73" s="33">
        <v>35543848.840000004</v>
      </c>
      <c r="AG73" s="33">
        <v>0</v>
      </c>
      <c r="AH73" s="33">
        <v>5089299.1399999997</v>
      </c>
      <c r="AI73" s="33">
        <v>0</v>
      </c>
      <c r="AK73" s="33">
        <v>-1474544934.01</v>
      </c>
      <c r="AL73" s="33">
        <v>87400517.120000005</v>
      </c>
      <c r="AM73" s="33">
        <v>27776345.16</v>
      </c>
      <c r="AN73" s="33">
        <v>171707950.31999999</v>
      </c>
      <c r="AO73" s="33">
        <v>21902244.620000001</v>
      </c>
      <c r="AP73" s="33">
        <v>0</v>
      </c>
      <c r="AQ73" s="33">
        <v>0</v>
      </c>
      <c r="AR73" s="33">
        <v>0</v>
      </c>
      <c r="AS73" s="33">
        <v>13403160</v>
      </c>
      <c r="AT73" s="33">
        <v>14042917.23</v>
      </c>
      <c r="AU73" s="33">
        <v>1223704642.8499999</v>
      </c>
      <c r="AV73" s="33">
        <v>0</v>
      </c>
      <c r="AW73" s="33">
        <v>64755363.420000002</v>
      </c>
      <c r="AX73" s="33">
        <v>6043721.5300000003</v>
      </c>
      <c r="AY73" s="33">
        <v>193715886.94999999</v>
      </c>
      <c r="AZ73" s="33">
        <v>0</v>
      </c>
      <c r="BA73" s="33">
        <v>472489.25</v>
      </c>
      <c r="BB73" s="33">
        <v>578064.43999999994</v>
      </c>
      <c r="BC73" s="33">
        <v>0</v>
      </c>
      <c r="BD73" s="33">
        <v>6650945.8399999999</v>
      </c>
      <c r="BE73" s="33">
        <v>0</v>
      </c>
      <c r="BF73" s="33">
        <v>48145259.630000003</v>
      </c>
      <c r="BG73" s="33">
        <v>0</v>
      </c>
      <c r="BH73" s="33">
        <v>35543848.840000004</v>
      </c>
      <c r="BI73" s="33">
        <v>0</v>
      </c>
      <c r="BJ73" s="33">
        <v>0</v>
      </c>
      <c r="BK73" s="33">
        <v>36206722.119999997</v>
      </c>
      <c r="BL73" s="33">
        <v>0</v>
      </c>
      <c r="BN73" s="33">
        <v>901446477.21000004</v>
      </c>
      <c r="BO73" s="33">
        <v>0</v>
      </c>
      <c r="BP73" s="33">
        <v>0</v>
      </c>
      <c r="BQ73" s="33">
        <v>505925.9</v>
      </c>
      <c r="BR73" s="33">
        <v>0</v>
      </c>
      <c r="BS73" s="33">
        <v>-55451106.780000001</v>
      </c>
      <c r="BT73" s="33">
        <v>0</v>
      </c>
      <c r="BU73" s="33">
        <v>2390621482.0320001</v>
      </c>
      <c r="BV73" s="33">
        <v>1773050379.8599999</v>
      </c>
      <c r="BW73" s="33">
        <v>617571102.16999996</v>
      </c>
      <c r="BX73" s="33">
        <v>15807.52</v>
      </c>
      <c r="BY73" s="33">
        <v>1081007506.6800001</v>
      </c>
      <c r="BZ73" s="33">
        <v>85698402.5</v>
      </c>
      <c r="CA73" s="33">
        <v>33076789.199999999</v>
      </c>
      <c r="CB73" s="33">
        <v>-612981</v>
      </c>
      <c r="CC73" s="33">
        <v>0</v>
      </c>
      <c r="CD73" s="33">
        <v>221202428.44999999</v>
      </c>
      <c r="CE73" s="33">
        <v>0</v>
      </c>
      <c r="CF73" s="33">
        <v>117272791.95</v>
      </c>
      <c r="CG73" s="33">
        <v>0</v>
      </c>
      <c r="CH73" s="33">
        <v>0</v>
      </c>
      <c r="CI73" s="33">
        <v>-7502907.2400000002</v>
      </c>
      <c r="CJ73" s="33">
        <v>0</v>
      </c>
      <c r="CL73" s="33">
        <v>278697548.54000002</v>
      </c>
      <c r="CM73" s="33">
        <v>-107941054.64</v>
      </c>
      <c r="CN73" s="33">
        <v>170756493.90000001</v>
      </c>
      <c r="CO73" s="33"/>
      <c r="CP73" s="33"/>
      <c r="CR73" s="33">
        <v>851796005.34000003</v>
      </c>
      <c r="CS73" s="33">
        <v>1429665500.1700001</v>
      </c>
      <c r="CT73" s="33">
        <v>20410745061.056</v>
      </c>
      <c r="CU73" s="33">
        <v>19936827828.703999</v>
      </c>
      <c r="CV73" s="33">
        <v>49144.92</v>
      </c>
      <c r="CW73" s="33">
        <v>0</v>
      </c>
      <c r="CX73" s="33">
        <v>920863.97</v>
      </c>
      <c r="CY73" s="33">
        <v>0</v>
      </c>
      <c r="CZ73" s="33">
        <v>472947223.48000002</v>
      </c>
      <c r="DA73" s="33">
        <v>18981079560.896</v>
      </c>
      <c r="DB73" s="33">
        <v>17854255527.071999</v>
      </c>
      <c r="DC73" s="33">
        <v>0</v>
      </c>
      <c r="DD73" s="33">
        <v>844087688.30999994</v>
      </c>
      <c r="DE73" s="33">
        <v>11554795.300000001</v>
      </c>
      <c r="DF73" s="33">
        <v>0</v>
      </c>
      <c r="DG73" s="33">
        <v>271181550.24000001</v>
      </c>
      <c r="DH73" s="33">
        <v>0</v>
      </c>
      <c r="DI73" s="33">
        <v>6960364.8300000001</v>
      </c>
      <c r="DJ73" s="33">
        <v>222638087.78</v>
      </c>
      <c r="DK73" s="33">
        <v>35543848.840000004</v>
      </c>
      <c r="DL73" s="33">
        <v>402824919.86000001</v>
      </c>
      <c r="DM73" s="33">
        <v>5089299.1399999997</v>
      </c>
      <c r="DN73" s="33">
        <v>35543848.840000004</v>
      </c>
    </row>
    <row r="74" spans="2:118" x14ac:dyDescent="0.3">
      <c r="B74" s="5" t="s">
        <v>289</v>
      </c>
      <c r="C74" s="5" t="s">
        <v>6</v>
      </c>
      <c r="D74" s="6" t="s">
        <v>38</v>
      </c>
      <c r="E74" s="7" t="s">
        <v>663</v>
      </c>
      <c r="F74" s="8">
        <v>43921</v>
      </c>
      <c r="G74" s="33">
        <v>48699749</v>
      </c>
      <c r="H74" s="33"/>
      <c r="I74" s="33"/>
      <c r="J74" s="33"/>
      <c r="K74" s="33"/>
      <c r="L74" s="33"/>
      <c r="M74" s="33"/>
      <c r="N74" s="33"/>
      <c r="O74" s="33"/>
      <c r="P74" s="33"/>
      <c r="Q74" s="33">
        <v>18862843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>
        <v>0</v>
      </c>
      <c r="AD74" s="33">
        <v>0</v>
      </c>
      <c r="AE74" s="33">
        <v>0</v>
      </c>
      <c r="AF74" s="33">
        <v>1542908</v>
      </c>
      <c r="AG74" s="33">
        <v>0</v>
      </c>
      <c r="AH74" s="33">
        <v>0</v>
      </c>
      <c r="AI74" s="33">
        <v>0</v>
      </c>
      <c r="AK74" s="33">
        <v>-17954134</v>
      </c>
      <c r="AL74" s="33">
        <v>0</v>
      </c>
      <c r="AM74" s="33">
        <v>0</v>
      </c>
      <c r="AN74" s="33">
        <v>0</v>
      </c>
      <c r="AO74" s="33">
        <v>0</v>
      </c>
      <c r="AP74" s="33">
        <v>0</v>
      </c>
      <c r="AQ74" s="33">
        <v>0</v>
      </c>
      <c r="AR74" s="33">
        <v>0</v>
      </c>
      <c r="AS74" s="33">
        <v>0</v>
      </c>
      <c r="AT74" s="33">
        <v>0</v>
      </c>
      <c r="AU74" s="33">
        <v>13589379</v>
      </c>
      <c r="AV74" s="33">
        <v>0</v>
      </c>
      <c r="AW74" s="33">
        <v>4364755</v>
      </c>
      <c r="AX74" s="33">
        <v>0</v>
      </c>
      <c r="AY74" s="33">
        <v>0</v>
      </c>
      <c r="AZ74" s="33">
        <v>0</v>
      </c>
      <c r="BA74" s="33">
        <v>0</v>
      </c>
      <c r="BB74" s="33">
        <v>0</v>
      </c>
      <c r="BC74" s="33">
        <v>0</v>
      </c>
      <c r="BD74" s="33">
        <v>0</v>
      </c>
      <c r="BE74" s="33">
        <v>0</v>
      </c>
      <c r="BF74" s="33">
        <v>0</v>
      </c>
      <c r="BG74" s="33">
        <v>0</v>
      </c>
      <c r="BH74" s="33">
        <v>1542908</v>
      </c>
      <c r="BI74" s="33">
        <v>0</v>
      </c>
      <c r="BJ74" s="33">
        <v>0</v>
      </c>
      <c r="BK74" s="33">
        <v>0</v>
      </c>
      <c r="BL74" s="33">
        <v>0</v>
      </c>
      <c r="BN74" s="33">
        <v>-72260018</v>
      </c>
      <c r="BO74" s="33">
        <v>0</v>
      </c>
      <c r="BP74" s="33">
        <v>0</v>
      </c>
      <c r="BQ74" s="33">
        <v>0</v>
      </c>
      <c r="BR74" s="33">
        <v>0</v>
      </c>
      <c r="BS74" s="33">
        <v>0</v>
      </c>
      <c r="BT74" s="33">
        <v>0</v>
      </c>
      <c r="BU74" s="33">
        <v>14732958</v>
      </c>
      <c r="BV74" s="33">
        <v>-42430390</v>
      </c>
      <c r="BW74" s="33">
        <v>57163348</v>
      </c>
      <c r="BX74" s="33">
        <v>0</v>
      </c>
      <c r="BY74" s="33">
        <v>65420265</v>
      </c>
      <c r="BZ74" s="33">
        <v>11648033</v>
      </c>
      <c r="CA74" s="33">
        <v>1165027</v>
      </c>
      <c r="CB74" s="33">
        <v>0</v>
      </c>
      <c r="CC74" s="33">
        <v>0</v>
      </c>
      <c r="CD74" s="33">
        <v>2983060</v>
      </c>
      <c r="CE74" s="33">
        <v>0</v>
      </c>
      <c r="CF74" s="33">
        <v>5776591</v>
      </c>
      <c r="CG74" s="33">
        <v>0</v>
      </c>
      <c r="CH74" s="33">
        <v>0</v>
      </c>
      <c r="CI74" s="33">
        <v>0</v>
      </c>
      <c r="CJ74" s="33">
        <v>0</v>
      </c>
      <c r="CL74" s="33">
        <v>-41514403</v>
      </c>
      <c r="CM74" s="33">
        <v>0</v>
      </c>
      <c r="CN74" s="33">
        <v>-41514403</v>
      </c>
      <c r="CO74" s="33"/>
      <c r="CP74" s="33"/>
      <c r="CR74" s="33">
        <v>48699749</v>
      </c>
      <c r="CS74" s="33">
        <v>49537278</v>
      </c>
      <c r="CT74" s="33">
        <v>453525933</v>
      </c>
      <c r="CU74" s="33">
        <v>453525933</v>
      </c>
      <c r="CV74" s="33">
        <v>0</v>
      </c>
      <c r="CW74" s="33">
        <v>0</v>
      </c>
      <c r="CX74" s="33">
        <v>0</v>
      </c>
      <c r="CY74" s="33">
        <v>0</v>
      </c>
      <c r="CZ74" s="33">
        <v>0</v>
      </c>
      <c r="DA74" s="33">
        <v>403988655</v>
      </c>
      <c r="DB74" s="33">
        <v>364092594</v>
      </c>
      <c r="DC74" s="33">
        <v>0</v>
      </c>
      <c r="DD74" s="33">
        <v>39834709</v>
      </c>
      <c r="DE74" s="33">
        <v>0</v>
      </c>
      <c r="DF74" s="33">
        <v>0</v>
      </c>
      <c r="DG74" s="33">
        <v>61352</v>
      </c>
      <c r="DH74" s="33">
        <v>0</v>
      </c>
      <c r="DI74" s="33">
        <v>0</v>
      </c>
      <c r="DJ74" s="33">
        <v>0</v>
      </c>
      <c r="DK74" s="33">
        <v>1542908</v>
      </c>
      <c r="DL74" s="33">
        <v>2380437</v>
      </c>
      <c r="DM74" s="33">
        <v>0</v>
      </c>
      <c r="DN74" s="33">
        <v>1542908</v>
      </c>
    </row>
    <row r="75" spans="2:118" x14ac:dyDescent="0.3">
      <c r="B75" s="5" t="s">
        <v>290</v>
      </c>
      <c r="C75" s="5" t="s">
        <v>292</v>
      </c>
      <c r="D75" s="6" t="s">
        <v>291</v>
      </c>
      <c r="E75" s="7" t="s">
        <v>661</v>
      </c>
      <c r="F75" s="8">
        <v>43921</v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L75" s="33"/>
      <c r="CM75" s="33"/>
      <c r="CN75" s="33"/>
      <c r="CO75" s="33"/>
      <c r="CP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</row>
    <row r="76" spans="2:118" x14ac:dyDescent="0.3">
      <c r="B76" s="5" t="s">
        <v>293</v>
      </c>
      <c r="C76" s="5" t="s">
        <v>295</v>
      </c>
      <c r="D76" s="6" t="s">
        <v>294</v>
      </c>
      <c r="E76" s="7" t="s">
        <v>663</v>
      </c>
      <c r="F76" s="8">
        <v>43921</v>
      </c>
      <c r="G76" s="33">
        <v>21561452</v>
      </c>
      <c r="H76" s="33"/>
      <c r="I76" s="33"/>
      <c r="J76" s="33"/>
      <c r="K76" s="33"/>
      <c r="L76" s="33"/>
      <c r="M76" s="33"/>
      <c r="N76" s="33"/>
      <c r="O76" s="33"/>
      <c r="P76" s="33"/>
      <c r="Q76" s="33">
        <v>21405937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>
        <v>0</v>
      </c>
      <c r="AD76" s="33">
        <v>0</v>
      </c>
      <c r="AE76" s="33">
        <v>882153</v>
      </c>
      <c r="AF76" s="33">
        <v>0</v>
      </c>
      <c r="AG76" s="33">
        <v>0</v>
      </c>
      <c r="AH76" s="33">
        <v>0</v>
      </c>
      <c r="AI76" s="33">
        <v>0</v>
      </c>
      <c r="AK76" s="33">
        <v>-48677</v>
      </c>
      <c r="AL76" s="33">
        <v>0</v>
      </c>
      <c r="AM76" s="33">
        <v>0</v>
      </c>
      <c r="AN76" s="33">
        <v>0</v>
      </c>
      <c r="AO76" s="33">
        <v>0</v>
      </c>
      <c r="AP76" s="33">
        <v>0</v>
      </c>
      <c r="AQ76" s="33">
        <v>0</v>
      </c>
      <c r="AR76" s="33">
        <v>0</v>
      </c>
      <c r="AS76" s="33">
        <v>0</v>
      </c>
      <c r="AT76" s="33">
        <v>0</v>
      </c>
      <c r="AU76" s="33">
        <v>-448424</v>
      </c>
      <c r="AV76" s="33">
        <v>-641233</v>
      </c>
      <c r="AW76" s="33">
        <v>50430</v>
      </c>
      <c r="AX76" s="33">
        <v>0</v>
      </c>
      <c r="AY76" s="33">
        <v>0</v>
      </c>
      <c r="AZ76" s="33">
        <v>0</v>
      </c>
      <c r="BA76" s="33">
        <v>0</v>
      </c>
      <c r="BB76" s="33">
        <v>0</v>
      </c>
      <c r="BC76" s="33">
        <v>0</v>
      </c>
      <c r="BD76" s="33">
        <v>183395</v>
      </c>
      <c r="BE76" s="33">
        <v>0</v>
      </c>
      <c r="BF76" s="33">
        <v>0</v>
      </c>
      <c r="BG76" s="33">
        <v>0</v>
      </c>
      <c r="BH76" s="33">
        <v>0</v>
      </c>
      <c r="BI76" s="33">
        <v>0</v>
      </c>
      <c r="BJ76" s="33">
        <v>0</v>
      </c>
      <c r="BK76" s="33">
        <v>11167</v>
      </c>
      <c r="BL76" s="33">
        <v>0</v>
      </c>
      <c r="BN76" s="33">
        <v>-17940383</v>
      </c>
      <c r="BO76" s="33">
        <v>0</v>
      </c>
      <c r="BP76" s="33">
        <v>0</v>
      </c>
      <c r="BQ76" s="33">
        <v>0</v>
      </c>
      <c r="BR76" s="33">
        <v>0</v>
      </c>
      <c r="BS76" s="33">
        <v>0</v>
      </c>
      <c r="BT76" s="33">
        <v>0</v>
      </c>
      <c r="BU76" s="33">
        <v>19849554</v>
      </c>
      <c r="BV76" s="33">
        <v>0</v>
      </c>
      <c r="BW76" s="33">
        <v>19849554</v>
      </c>
      <c r="BX76" s="33">
        <v>0</v>
      </c>
      <c r="BY76" s="33">
        <v>0</v>
      </c>
      <c r="BZ76" s="33">
        <v>0</v>
      </c>
      <c r="CA76" s="33">
        <v>0</v>
      </c>
      <c r="CB76" s="33">
        <v>32218321</v>
      </c>
      <c r="CC76" s="33">
        <v>0</v>
      </c>
      <c r="CD76" s="33">
        <v>0</v>
      </c>
      <c r="CE76" s="33">
        <v>0</v>
      </c>
      <c r="CF76" s="33">
        <v>5571616</v>
      </c>
      <c r="CG76" s="33">
        <v>0</v>
      </c>
      <c r="CH76" s="33">
        <v>0</v>
      </c>
      <c r="CI76" s="33">
        <v>0</v>
      </c>
      <c r="CJ76" s="33">
        <v>0</v>
      </c>
      <c r="CL76" s="33">
        <v>3572392</v>
      </c>
      <c r="CM76" s="33">
        <v>0</v>
      </c>
      <c r="CN76" s="33">
        <v>3572392</v>
      </c>
      <c r="CO76" s="33"/>
      <c r="CP76" s="33"/>
      <c r="CR76" s="33">
        <v>21561452</v>
      </c>
      <c r="CS76" s="33">
        <v>22443605</v>
      </c>
      <c r="CT76" s="33">
        <v>530015156</v>
      </c>
      <c r="CU76" s="33">
        <v>530015156</v>
      </c>
      <c r="CV76" s="33">
        <v>0</v>
      </c>
      <c r="CW76" s="33">
        <v>0</v>
      </c>
      <c r="CX76" s="33">
        <v>0</v>
      </c>
      <c r="CY76" s="33">
        <v>0</v>
      </c>
      <c r="CZ76" s="33">
        <v>0</v>
      </c>
      <c r="DA76" s="33">
        <v>507571551</v>
      </c>
      <c r="DB76" s="33">
        <v>332039617</v>
      </c>
      <c r="DC76" s="33">
        <v>0</v>
      </c>
      <c r="DD76" s="33">
        <v>46615384</v>
      </c>
      <c r="DE76" s="33">
        <v>0</v>
      </c>
      <c r="DF76" s="33">
        <v>0</v>
      </c>
      <c r="DG76" s="33">
        <v>128916550</v>
      </c>
      <c r="DH76" s="33">
        <v>0</v>
      </c>
      <c r="DI76" s="33">
        <v>0</v>
      </c>
      <c r="DJ76" s="33">
        <v>882153</v>
      </c>
      <c r="DK76" s="33">
        <v>0</v>
      </c>
      <c r="DL76" s="33">
        <v>0</v>
      </c>
      <c r="DM76" s="33">
        <v>0</v>
      </c>
      <c r="DN76" s="33">
        <v>0</v>
      </c>
    </row>
    <row r="77" spans="2:118" x14ac:dyDescent="0.3">
      <c r="B77" s="5" t="s">
        <v>296</v>
      </c>
      <c r="C77" s="5" t="s">
        <v>298</v>
      </c>
      <c r="D77" s="6" t="s">
        <v>297</v>
      </c>
      <c r="E77" s="7" t="s">
        <v>656</v>
      </c>
      <c r="F77" s="8">
        <v>43921</v>
      </c>
      <c r="G77" s="33">
        <v>102214279</v>
      </c>
      <c r="H77" s="33"/>
      <c r="I77" s="33"/>
      <c r="J77" s="33"/>
      <c r="K77" s="33"/>
      <c r="L77" s="33"/>
      <c r="M77" s="33"/>
      <c r="N77" s="33"/>
      <c r="O77" s="33"/>
      <c r="P77" s="33"/>
      <c r="Q77" s="33">
        <v>32624266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>
        <v>0</v>
      </c>
      <c r="AD77" s="33">
        <v>0</v>
      </c>
      <c r="AE77" s="33">
        <v>0</v>
      </c>
      <c r="AF77" s="33">
        <v>0</v>
      </c>
      <c r="AG77" s="33">
        <v>0</v>
      </c>
      <c r="AH77" s="33">
        <v>2605658</v>
      </c>
      <c r="AI77" s="33">
        <v>0</v>
      </c>
      <c r="AK77" s="33">
        <v>-49763427</v>
      </c>
      <c r="AL77" s="33">
        <v>0</v>
      </c>
      <c r="AM77" s="33">
        <v>0</v>
      </c>
      <c r="AN77" s="33">
        <v>0</v>
      </c>
      <c r="AO77" s="33">
        <v>0</v>
      </c>
      <c r="AP77" s="33">
        <v>0</v>
      </c>
      <c r="AQ77" s="33">
        <v>0</v>
      </c>
      <c r="AR77" s="33">
        <v>0</v>
      </c>
      <c r="AS77" s="33">
        <v>0</v>
      </c>
      <c r="AT77" s="33">
        <v>-64648</v>
      </c>
      <c r="AU77" s="33">
        <v>44340527</v>
      </c>
      <c r="AV77" s="33">
        <v>0</v>
      </c>
      <c r="AW77" s="33">
        <v>3735808</v>
      </c>
      <c r="AX77" s="33">
        <v>-1622444</v>
      </c>
      <c r="AY77" s="33">
        <v>0</v>
      </c>
      <c r="AZ77" s="33">
        <v>0</v>
      </c>
      <c r="BA77" s="33">
        <v>0</v>
      </c>
      <c r="BB77" s="33">
        <v>0</v>
      </c>
      <c r="BC77" s="33">
        <v>0</v>
      </c>
      <c r="BD77" s="33">
        <v>0</v>
      </c>
      <c r="BE77" s="33">
        <v>0</v>
      </c>
      <c r="BF77" s="33">
        <v>0</v>
      </c>
      <c r="BG77" s="33">
        <v>0</v>
      </c>
      <c r="BH77" s="33">
        <v>0</v>
      </c>
      <c r="BI77" s="33">
        <v>0</v>
      </c>
      <c r="BJ77" s="33">
        <v>0</v>
      </c>
      <c r="BK77" s="33">
        <v>0</v>
      </c>
      <c r="BL77" s="33">
        <v>0</v>
      </c>
      <c r="BN77" s="33">
        <v>-11606723</v>
      </c>
      <c r="BO77" s="33">
        <v>0</v>
      </c>
      <c r="BP77" s="33">
        <v>0</v>
      </c>
      <c r="BQ77" s="33">
        <v>0</v>
      </c>
      <c r="BR77" s="33">
        <v>0</v>
      </c>
      <c r="BS77" s="33">
        <v>0</v>
      </c>
      <c r="BT77" s="33">
        <v>0</v>
      </c>
      <c r="BU77" s="33">
        <v>125797358</v>
      </c>
      <c r="BV77" s="33">
        <v>121163428</v>
      </c>
      <c r="BW77" s="33">
        <v>4633930</v>
      </c>
      <c r="BX77" s="33">
        <v>0</v>
      </c>
      <c r="BY77" s="33">
        <v>85350604</v>
      </c>
      <c r="BZ77" s="33">
        <v>2371454</v>
      </c>
      <c r="CA77" s="33">
        <v>7220130</v>
      </c>
      <c r="CB77" s="33">
        <v>0</v>
      </c>
      <c r="CC77" s="33">
        <v>0</v>
      </c>
      <c r="CD77" s="33">
        <v>35010141</v>
      </c>
      <c r="CE77" s="33">
        <v>0</v>
      </c>
      <c r="CF77" s="33">
        <v>7451752</v>
      </c>
      <c r="CG77" s="33">
        <v>0</v>
      </c>
      <c r="CH77" s="33">
        <v>0</v>
      </c>
      <c r="CI77" s="33">
        <v>0</v>
      </c>
      <c r="CJ77" s="33">
        <v>0</v>
      </c>
      <c r="CL77" s="33">
        <v>40844129</v>
      </c>
      <c r="CM77" s="33">
        <v>-285192</v>
      </c>
      <c r="CN77" s="33">
        <v>40558937</v>
      </c>
      <c r="CO77" s="33"/>
      <c r="CP77" s="33"/>
      <c r="CR77" s="33">
        <v>102214279</v>
      </c>
      <c r="CS77" s="33">
        <v>108062779</v>
      </c>
      <c r="CT77" s="33">
        <v>496455965</v>
      </c>
      <c r="CU77" s="33">
        <v>0</v>
      </c>
      <c r="CV77" s="33">
        <v>498064588</v>
      </c>
      <c r="CW77" s="33">
        <v>0</v>
      </c>
      <c r="CX77" s="33">
        <v>0</v>
      </c>
      <c r="CY77" s="33">
        <v>0</v>
      </c>
      <c r="CZ77" s="33">
        <v>-1608623</v>
      </c>
      <c r="DA77" s="33">
        <v>388393186</v>
      </c>
      <c r="DB77" s="33">
        <v>269106344</v>
      </c>
      <c r="DC77" s="33">
        <v>0</v>
      </c>
      <c r="DD77" s="33">
        <v>41806318</v>
      </c>
      <c r="DE77" s="33">
        <v>0</v>
      </c>
      <c r="DF77" s="33">
        <v>0</v>
      </c>
      <c r="DG77" s="33">
        <v>77480524</v>
      </c>
      <c r="DH77" s="33">
        <v>0</v>
      </c>
      <c r="DI77" s="33">
        <v>0</v>
      </c>
      <c r="DJ77" s="33">
        <v>0</v>
      </c>
      <c r="DK77" s="33">
        <v>0</v>
      </c>
      <c r="DL77" s="33">
        <v>8454158</v>
      </c>
      <c r="DM77" s="33">
        <v>2605658</v>
      </c>
      <c r="DN77" s="33">
        <v>0</v>
      </c>
    </row>
    <row r="78" spans="2:118" x14ac:dyDescent="0.3">
      <c r="B78" s="5" t="s">
        <v>299</v>
      </c>
      <c r="C78" s="5" t="s">
        <v>21</v>
      </c>
      <c r="D78" s="6" t="s">
        <v>53</v>
      </c>
      <c r="E78" s="7" t="s">
        <v>663</v>
      </c>
      <c r="F78" s="8">
        <v>43921</v>
      </c>
      <c r="G78" s="33">
        <v>12923106</v>
      </c>
      <c r="H78" s="33"/>
      <c r="I78" s="33"/>
      <c r="J78" s="33"/>
      <c r="K78" s="33"/>
      <c r="L78" s="33"/>
      <c r="M78" s="33"/>
      <c r="N78" s="33"/>
      <c r="O78" s="33"/>
      <c r="P78" s="33"/>
      <c r="Q78" s="33">
        <v>-5775961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>
        <v>0</v>
      </c>
      <c r="AD78" s="33">
        <v>0</v>
      </c>
      <c r="AE78" s="33">
        <v>1635347</v>
      </c>
      <c r="AF78" s="33">
        <v>1954396</v>
      </c>
      <c r="AG78" s="33">
        <v>0</v>
      </c>
      <c r="AH78" s="33">
        <v>-21163614</v>
      </c>
      <c r="AI78" s="33">
        <v>0</v>
      </c>
      <c r="AK78" s="33">
        <v>-7692890</v>
      </c>
      <c r="AL78" s="33">
        <v>0</v>
      </c>
      <c r="AM78" s="33">
        <v>0</v>
      </c>
      <c r="AN78" s="33">
        <v>0</v>
      </c>
      <c r="AO78" s="33">
        <v>0</v>
      </c>
      <c r="AP78" s="33">
        <v>0</v>
      </c>
      <c r="AQ78" s="33">
        <v>0</v>
      </c>
      <c r="AR78" s="33">
        <v>0</v>
      </c>
      <c r="AS78" s="33">
        <v>0</v>
      </c>
      <c r="AT78" s="33">
        <v>0</v>
      </c>
      <c r="AU78" s="33">
        <v>7692890</v>
      </c>
      <c r="AV78" s="33">
        <v>0</v>
      </c>
      <c r="AW78" s="33">
        <v>0</v>
      </c>
      <c r="AX78" s="33">
        <v>0</v>
      </c>
      <c r="AY78" s="33">
        <v>0</v>
      </c>
      <c r="AZ78" s="33">
        <v>0</v>
      </c>
      <c r="BA78" s="33">
        <v>0</v>
      </c>
      <c r="BB78" s="33">
        <v>0</v>
      </c>
      <c r="BC78" s="33">
        <v>0</v>
      </c>
      <c r="BD78" s="33">
        <v>0</v>
      </c>
      <c r="BE78" s="33">
        <v>0</v>
      </c>
      <c r="BF78" s="33">
        <v>0</v>
      </c>
      <c r="BG78" s="33">
        <v>0</v>
      </c>
      <c r="BH78" s="33">
        <v>1954396</v>
      </c>
      <c r="BI78" s="33">
        <v>0</v>
      </c>
      <c r="BJ78" s="33">
        <v>0</v>
      </c>
      <c r="BK78" s="33">
        <v>0</v>
      </c>
      <c r="BL78" s="33">
        <v>0</v>
      </c>
      <c r="BN78" s="33">
        <v>-13993092</v>
      </c>
      <c r="BO78" s="33">
        <v>0</v>
      </c>
      <c r="BP78" s="33">
        <v>0</v>
      </c>
      <c r="BQ78" s="33">
        <v>0</v>
      </c>
      <c r="BR78" s="33">
        <v>0</v>
      </c>
      <c r="BS78" s="33">
        <v>0</v>
      </c>
      <c r="BT78" s="33">
        <v>0</v>
      </c>
      <c r="BU78" s="33">
        <v>4650000</v>
      </c>
      <c r="BV78" s="33">
        <v>0</v>
      </c>
      <c r="BW78" s="33">
        <v>4650000</v>
      </c>
      <c r="BX78" s="33">
        <v>0</v>
      </c>
      <c r="BY78" s="33">
        <v>6192221</v>
      </c>
      <c r="BZ78" s="33">
        <v>101009</v>
      </c>
      <c r="CA78" s="33">
        <v>7485886</v>
      </c>
      <c r="CB78" s="33">
        <v>0</v>
      </c>
      <c r="CC78" s="33">
        <v>0</v>
      </c>
      <c r="CD78" s="33">
        <v>4863976</v>
      </c>
      <c r="CE78" s="33">
        <v>0</v>
      </c>
      <c r="CF78" s="33">
        <v>0</v>
      </c>
      <c r="CG78" s="33">
        <v>0</v>
      </c>
      <c r="CH78" s="33">
        <v>0</v>
      </c>
      <c r="CI78" s="33">
        <v>0</v>
      </c>
      <c r="CJ78" s="33">
        <v>0</v>
      </c>
      <c r="CL78" s="33">
        <v>-8762876</v>
      </c>
      <c r="CM78" s="33">
        <v>0</v>
      </c>
      <c r="CN78" s="33">
        <v>-8762876</v>
      </c>
      <c r="CO78" s="33"/>
      <c r="CP78" s="33"/>
      <c r="CR78" s="33">
        <v>12923106</v>
      </c>
      <c r="CS78" s="33">
        <v>30891997</v>
      </c>
      <c r="CT78" s="33">
        <v>284189677</v>
      </c>
      <c r="CU78" s="33">
        <v>284189677</v>
      </c>
      <c r="CV78" s="33">
        <v>0</v>
      </c>
      <c r="CW78" s="33">
        <v>0</v>
      </c>
      <c r="CX78" s="33">
        <v>0</v>
      </c>
      <c r="CY78" s="33">
        <v>0</v>
      </c>
      <c r="CZ78" s="33">
        <v>0</v>
      </c>
      <c r="DA78" s="33">
        <v>253297680</v>
      </c>
      <c r="DB78" s="33">
        <v>253297680</v>
      </c>
      <c r="DC78" s="33">
        <v>0</v>
      </c>
      <c r="DD78" s="33">
        <v>0</v>
      </c>
      <c r="DE78" s="33">
        <v>0</v>
      </c>
      <c r="DF78" s="33">
        <v>0</v>
      </c>
      <c r="DG78" s="33">
        <v>0</v>
      </c>
      <c r="DH78" s="33">
        <v>0</v>
      </c>
      <c r="DI78" s="33">
        <v>0</v>
      </c>
      <c r="DJ78" s="33">
        <v>1635347</v>
      </c>
      <c r="DK78" s="33">
        <v>1954396</v>
      </c>
      <c r="DL78" s="33">
        <v>-2875674</v>
      </c>
      <c r="DM78" s="33">
        <v>-21163614</v>
      </c>
      <c r="DN78" s="33">
        <v>1954396</v>
      </c>
    </row>
    <row r="79" spans="2:118" x14ac:dyDescent="0.3">
      <c r="B79" s="5" t="s">
        <v>300</v>
      </c>
      <c r="C79" s="5" t="s">
        <v>22</v>
      </c>
      <c r="D79" s="6" t="s">
        <v>54</v>
      </c>
      <c r="E79" s="7" t="s">
        <v>661</v>
      </c>
      <c r="F79" s="8">
        <v>43921</v>
      </c>
      <c r="G79" s="33">
        <v>107532511.28</v>
      </c>
      <c r="H79" s="33"/>
      <c r="I79" s="33"/>
      <c r="J79" s="33"/>
      <c r="K79" s="33"/>
      <c r="L79" s="33"/>
      <c r="M79" s="33"/>
      <c r="N79" s="33"/>
      <c r="O79" s="33"/>
      <c r="P79" s="33"/>
      <c r="Q79" s="33">
        <v>36106840.979999997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>
        <v>0</v>
      </c>
      <c r="AD79" s="33">
        <v>0</v>
      </c>
      <c r="AE79" s="33">
        <v>0</v>
      </c>
      <c r="AF79" s="33">
        <v>4009427.26</v>
      </c>
      <c r="AG79" s="33">
        <v>0</v>
      </c>
      <c r="AH79" s="33">
        <v>-28186447.440000001</v>
      </c>
      <c r="AI79" s="33">
        <v>0</v>
      </c>
      <c r="AK79" s="33">
        <v>-57925784.259999998</v>
      </c>
      <c r="AL79" s="33">
        <v>0</v>
      </c>
      <c r="AM79" s="33">
        <v>5507209.5199999996</v>
      </c>
      <c r="AN79" s="33">
        <v>0</v>
      </c>
      <c r="AO79" s="33">
        <v>0</v>
      </c>
      <c r="AP79" s="33">
        <v>0</v>
      </c>
      <c r="AQ79" s="33">
        <v>0</v>
      </c>
      <c r="AR79" s="33">
        <v>0</v>
      </c>
      <c r="AS79" s="33">
        <v>0</v>
      </c>
      <c r="AT79" s="33">
        <v>1410887.35</v>
      </c>
      <c r="AU79" s="33">
        <v>51660779.450000003</v>
      </c>
      <c r="AV79" s="33">
        <v>51752.639999999999</v>
      </c>
      <c r="AW79" s="33">
        <v>2217029.83</v>
      </c>
      <c r="AX79" s="33">
        <v>-3405.45</v>
      </c>
      <c r="AY79" s="33">
        <v>0</v>
      </c>
      <c r="AZ79" s="33">
        <v>0</v>
      </c>
      <c r="BA79" s="33">
        <v>0</v>
      </c>
      <c r="BB79" s="33">
        <v>0</v>
      </c>
      <c r="BC79" s="33">
        <v>0</v>
      </c>
      <c r="BD79" s="33">
        <v>0</v>
      </c>
      <c r="BE79" s="33">
        <v>0</v>
      </c>
      <c r="BF79" s="33">
        <v>0</v>
      </c>
      <c r="BG79" s="33">
        <v>0</v>
      </c>
      <c r="BH79" s="33">
        <v>4009427.26</v>
      </c>
      <c r="BI79" s="33">
        <v>0</v>
      </c>
      <c r="BJ79" s="33">
        <v>0</v>
      </c>
      <c r="BK79" s="33">
        <v>0</v>
      </c>
      <c r="BL79" s="33">
        <v>0</v>
      </c>
      <c r="BN79" s="33">
        <v>-28564863.82</v>
      </c>
      <c r="BO79" s="33">
        <v>0</v>
      </c>
      <c r="BP79" s="33">
        <v>0</v>
      </c>
      <c r="BQ79" s="33">
        <v>0</v>
      </c>
      <c r="BR79" s="33">
        <v>0</v>
      </c>
      <c r="BS79" s="33">
        <v>0</v>
      </c>
      <c r="BT79" s="33">
        <v>0</v>
      </c>
      <c r="BU79" s="33">
        <v>97324564.579999998</v>
      </c>
      <c r="BV79" s="33">
        <v>1007428.67</v>
      </c>
      <c r="BW79" s="33">
        <v>96317135.909999996</v>
      </c>
      <c r="BX79" s="33">
        <v>0</v>
      </c>
      <c r="BY79" s="33">
        <v>78109263.980000004</v>
      </c>
      <c r="BZ79" s="33">
        <v>0</v>
      </c>
      <c r="CA79" s="33">
        <v>4366260.51</v>
      </c>
      <c r="CB79" s="33">
        <v>0</v>
      </c>
      <c r="CC79" s="33">
        <v>0</v>
      </c>
      <c r="CD79" s="33">
        <v>36284587.979999997</v>
      </c>
      <c r="CE79" s="33">
        <v>0</v>
      </c>
      <c r="CF79" s="33">
        <v>8200922.1100000003</v>
      </c>
      <c r="CG79" s="33">
        <v>0</v>
      </c>
      <c r="CH79" s="33">
        <v>0</v>
      </c>
      <c r="CI79" s="33">
        <v>1071606.18</v>
      </c>
      <c r="CJ79" s="33">
        <v>0</v>
      </c>
      <c r="CL79" s="33">
        <v>21041863.199999999</v>
      </c>
      <c r="CM79" s="33">
        <v>-3115293.42</v>
      </c>
      <c r="CN79" s="33">
        <v>17926569.780000001</v>
      </c>
      <c r="CO79" s="33"/>
      <c r="CP79" s="33"/>
      <c r="CR79" s="33">
        <v>107532511.28</v>
      </c>
      <c r="CS79" s="33">
        <v>151552624.84999999</v>
      </c>
      <c r="CT79" s="33">
        <v>746855058.94000006</v>
      </c>
      <c r="CU79" s="33">
        <v>746490353.28999996</v>
      </c>
      <c r="CV79" s="33">
        <v>0</v>
      </c>
      <c r="CW79" s="33">
        <v>0</v>
      </c>
      <c r="CX79" s="33">
        <v>0</v>
      </c>
      <c r="CY79" s="33">
        <v>0</v>
      </c>
      <c r="CZ79" s="33">
        <v>364705.65</v>
      </c>
      <c r="DA79" s="33">
        <v>595302434.09000003</v>
      </c>
      <c r="DB79" s="33">
        <v>446249822.39999998</v>
      </c>
      <c r="DC79" s="33">
        <v>0</v>
      </c>
      <c r="DD79" s="33">
        <v>143819079.31999999</v>
      </c>
      <c r="DE79" s="33">
        <v>5233532.37</v>
      </c>
      <c r="DF79" s="33">
        <v>0</v>
      </c>
      <c r="DG79" s="33">
        <v>0</v>
      </c>
      <c r="DH79" s="33">
        <v>0</v>
      </c>
      <c r="DI79" s="33">
        <v>0</v>
      </c>
      <c r="DJ79" s="33">
        <v>0</v>
      </c>
      <c r="DK79" s="33">
        <v>4009427.26</v>
      </c>
      <c r="DL79" s="33">
        <v>19843093.390000001</v>
      </c>
      <c r="DM79" s="33">
        <v>-28186447.440000001</v>
      </c>
      <c r="DN79" s="33">
        <v>4009427.26</v>
      </c>
    </row>
    <row r="80" spans="2:118" x14ac:dyDescent="0.3">
      <c r="B80" s="5" t="s">
        <v>301</v>
      </c>
      <c r="C80" s="5" t="s">
        <v>10</v>
      </c>
      <c r="D80" s="6" t="s">
        <v>42</v>
      </c>
      <c r="E80" s="7" t="s">
        <v>656</v>
      </c>
      <c r="F80" s="8">
        <v>44012</v>
      </c>
      <c r="G80" s="33">
        <v>1933976831.0799999</v>
      </c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>
        <v>0</v>
      </c>
      <c r="AD80" s="33">
        <v>0</v>
      </c>
      <c r="AE80" s="33">
        <v>10648464.9</v>
      </c>
      <c r="AF80" s="33">
        <v>0</v>
      </c>
      <c r="AG80" s="33">
        <v>0</v>
      </c>
      <c r="AH80" s="33">
        <v>-181045274.90000001</v>
      </c>
      <c r="AI80" s="33">
        <v>0</v>
      </c>
      <c r="AK80" s="33">
        <v>-1248412098.9000001</v>
      </c>
      <c r="AL80" s="33">
        <v>0</v>
      </c>
      <c r="AM80" s="33">
        <v>0</v>
      </c>
      <c r="AN80" s="33">
        <v>72613108.540000007</v>
      </c>
      <c r="AO80" s="33">
        <v>155765115.03999999</v>
      </c>
      <c r="AP80" s="33">
        <v>-118970077.78</v>
      </c>
      <c r="AQ80" s="33">
        <v>0</v>
      </c>
      <c r="AR80" s="33">
        <v>0</v>
      </c>
      <c r="AS80" s="33">
        <v>0</v>
      </c>
      <c r="AT80" s="33">
        <v>0</v>
      </c>
      <c r="AU80" s="33">
        <v>679285355.55999994</v>
      </c>
      <c r="AV80" s="33">
        <v>0</v>
      </c>
      <c r="AW80" s="33">
        <v>619834730.13999999</v>
      </c>
      <c r="AX80" s="33">
        <v>0</v>
      </c>
      <c r="AY80" s="33">
        <v>0</v>
      </c>
      <c r="AZ80" s="33">
        <v>0</v>
      </c>
      <c r="BA80" s="33">
        <v>0</v>
      </c>
      <c r="BB80" s="33">
        <v>0</v>
      </c>
      <c r="BC80" s="33">
        <v>555004.68000000005</v>
      </c>
      <c r="BD80" s="33">
        <v>20402309.079999998</v>
      </c>
      <c r="BE80" s="33">
        <v>0</v>
      </c>
      <c r="BF80" s="33">
        <v>1638941.16</v>
      </c>
      <c r="BG80" s="33">
        <v>0</v>
      </c>
      <c r="BH80" s="33">
        <v>0</v>
      </c>
      <c r="BI80" s="33">
        <v>0</v>
      </c>
      <c r="BJ80" s="33">
        <v>0</v>
      </c>
      <c r="BK80" s="33">
        <v>4263065.58</v>
      </c>
      <c r="BL80" s="33">
        <v>0</v>
      </c>
      <c r="BN80" s="33">
        <v>-547320568.22000003</v>
      </c>
      <c r="BO80" s="33">
        <v>0</v>
      </c>
      <c r="BP80" s="33">
        <v>0</v>
      </c>
      <c r="BQ80" s="33">
        <v>2233703630.7600002</v>
      </c>
      <c r="BR80" s="33">
        <v>0</v>
      </c>
      <c r="BS80" s="33">
        <v>0</v>
      </c>
      <c r="BT80" s="33">
        <v>0</v>
      </c>
      <c r="BU80" s="33">
        <v>3403442031.6599998</v>
      </c>
      <c r="BV80" s="33">
        <v>429670226.10000002</v>
      </c>
      <c r="BW80" s="33">
        <v>2973771805.5599999</v>
      </c>
      <c r="BX80" s="33">
        <v>122454000</v>
      </c>
      <c r="BY80" s="33">
        <v>3018883148.1399999</v>
      </c>
      <c r="BZ80" s="33">
        <v>42783794.880000003</v>
      </c>
      <c r="CA80" s="33">
        <v>28879024.780000001</v>
      </c>
      <c r="CB80" s="33">
        <v>1982500860.46</v>
      </c>
      <c r="CC80" s="33">
        <v>0</v>
      </c>
      <c r="CD80" s="33">
        <v>873478480.72000003</v>
      </c>
      <c r="CE80" s="33">
        <v>0</v>
      </c>
      <c r="CF80" s="33">
        <v>450235136.30000001</v>
      </c>
      <c r="CG80" s="33">
        <v>0</v>
      </c>
      <c r="CH80" s="33">
        <v>0</v>
      </c>
      <c r="CI80" s="33">
        <v>89840214.640000001</v>
      </c>
      <c r="CJ80" s="33">
        <v>0</v>
      </c>
      <c r="CL80" s="33">
        <v>138244163.96000001</v>
      </c>
      <c r="CM80" s="33">
        <v>-211698296.02000001</v>
      </c>
      <c r="CN80" s="33">
        <v>-73454132.060000002</v>
      </c>
      <c r="CO80" s="33">
        <v>1582919590.9200001</v>
      </c>
      <c r="CP80" s="33">
        <v>1147199686.3199999</v>
      </c>
      <c r="CR80" s="33">
        <v>1933976831.0799999</v>
      </c>
      <c r="CS80" s="33">
        <v>2586251482.04</v>
      </c>
      <c r="CT80" s="33">
        <v>14160303227.136</v>
      </c>
      <c r="CU80" s="33">
        <v>13446804582.848</v>
      </c>
      <c r="CV80" s="33">
        <v>28948889.760000002</v>
      </c>
      <c r="CW80" s="33">
        <v>0</v>
      </c>
      <c r="CX80" s="33">
        <v>28642265.16</v>
      </c>
      <c r="CY80" s="33">
        <v>0</v>
      </c>
      <c r="CZ80" s="33">
        <v>655907489.36000001</v>
      </c>
      <c r="DA80" s="33">
        <v>11574051745.087999</v>
      </c>
      <c r="DB80" s="33">
        <v>7063043970.5839996</v>
      </c>
      <c r="DC80" s="33">
        <v>0</v>
      </c>
      <c r="DD80" s="33">
        <v>631886568.94000006</v>
      </c>
      <c r="DE80" s="33">
        <v>9406300.7799999993</v>
      </c>
      <c r="DF80" s="33">
        <v>0</v>
      </c>
      <c r="DG80" s="33">
        <v>3869714904.7800002</v>
      </c>
      <c r="DH80" s="33">
        <v>0</v>
      </c>
      <c r="DI80" s="33">
        <v>0</v>
      </c>
      <c r="DJ80" s="33">
        <v>10648464.9</v>
      </c>
      <c r="DK80" s="33">
        <v>0</v>
      </c>
      <c r="DL80" s="33">
        <v>460580911.16000003</v>
      </c>
      <c r="DM80" s="33">
        <v>-181045274.90000001</v>
      </c>
      <c r="DN80" s="33">
        <v>0</v>
      </c>
    </row>
    <row r="81" spans="2:118" x14ac:dyDescent="0.3">
      <c r="B81" s="5" t="s">
        <v>302</v>
      </c>
      <c r="C81" s="5" t="s">
        <v>23</v>
      </c>
      <c r="D81" s="6" t="s">
        <v>55</v>
      </c>
      <c r="E81" s="7" t="s">
        <v>656</v>
      </c>
      <c r="F81" s="8">
        <v>44012</v>
      </c>
      <c r="G81" s="33">
        <v>625713883</v>
      </c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>
        <v>0</v>
      </c>
      <c r="AD81" s="33">
        <v>0</v>
      </c>
      <c r="AE81" s="33">
        <v>0</v>
      </c>
      <c r="AF81" s="33">
        <v>0</v>
      </c>
      <c r="AG81" s="33">
        <v>0</v>
      </c>
      <c r="AH81" s="33">
        <v>594248</v>
      </c>
      <c r="AI81" s="33">
        <v>0</v>
      </c>
      <c r="AK81" s="33">
        <v>-369431892</v>
      </c>
      <c r="AL81" s="33">
        <v>0</v>
      </c>
      <c r="AM81" s="33">
        <v>0</v>
      </c>
      <c r="AN81" s="33">
        <v>0</v>
      </c>
      <c r="AO81" s="33">
        <v>0</v>
      </c>
      <c r="AP81" s="33">
        <v>-130639</v>
      </c>
      <c r="AQ81" s="33">
        <v>0</v>
      </c>
      <c r="AR81" s="33">
        <v>0</v>
      </c>
      <c r="AS81" s="33">
        <v>0</v>
      </c>
      <c r="AT81" s="33">
        <v>872988</v>
      </c>
      <c r="AU81" s="33">
        <v>338878535</v>
      </c>
      <c r="AV81" s="33">
        <v>0</v>
      </c>
      <c r="AW81" s="33">
        <v>34346420</v>
      </c>
      <c r="AX81" s="33">
        <v>0</v>
      </c>
      <c r="AY81" s="33">
        <v>0</v>
      </c>
      <c r="AZ81" s="33">
        <v>0</v>
      </c>
      <c r="BA81" s="33">
        <v>0</v>
      </c>
      <c r="BB81" s="33">
        <v>0</v>
      </c>
      <c r="BC81" s="33">
        <v>6580033</v>
      </c>
      <c r="BD81" s="33">
        <v>2616587</v>
      </c>
      <c r="BE81" s="33">
        <v>0</v>
      </c>
      <c r="BF81" s="33">
        <v>2385920</v>
      </c>
      <c r="BG81" s="33">
        <v>0</v>
      </c>
      <c r="BH81" s="33">
        <v>0</v>
      </c>
      <c r="BI81" s="33">
        <v>0</v>
      </c>
      <c r="BJ81" s="33">
        <v>0</v>
      </c>
      <c r="BK81" s="33">
        <v>1159714</v>
      </c>
      <c r="BL81" s="33">
        <v>0</v>
      </c>
      <c r="BN81" s="33">
        <v>-39226170</v>
      </c>
      <c r="BO81" s="33">
        <v>0</v>
      </c>
      <c r="BP81" s="33">
        <v>0</v>
      </c>
      <c r="BQ81" s="33">
        <v>0</v>
      </c>
      <c r="BR81" s="33">
        <v>0</v>
      </c>
      <c r="BS81" s="33">
        <v>0</v>
      </c>
      <c r="BT81" s="33">
        <v>0</v>
      </c>
      <c r="BU81" s="33">
        <v>0</v>
      </c>
      <c r="BV81" s="33">
        <v>0</v>
      </c>
      <c r="BW81" s="33">
        <v>0</v>
      </c>
      <c r="BX81" s="33">
        <v>484524527</v>
      </c>
      <c r="BY81" s="33">
        <v>16029707</v>
      </c>
      <c r="BZ81" s="33">
        <v>0</v>
      </c>
      <c r="CA81" s="33">
        <v>4302673</v>
      </c>
      <c r="CB81" s="33">
        <v>86044170</v>
      </c>
      <c r="CC81" s="33">
        <v>0</v>
      </c>
      <c r="CD81" s="33">
        <v>248669544</v>
      </c>
      <c r="CE81" s="33">
        <v>0</v>
      </c>
      <c r="CF81" s="33">
        <v>131750155</v>
      </c>
      <c r="CG81" s="33">
        <v>0</v>
      </c>
      <c r="CH81" s="33">
        <v>0</v>
      </c>
      <c r="CI81" s="33">
        <v>-36954448</v>
      </c>
      <c r="CJ81" s="33">
        <v>0</v>
      </c>
      <c r="CL81" s="33">
        <v>237055821</v>
      </c>
      <c r="CM81" s="33">
        <v>11124601</v>
      </c>
      <c r="CN81" s="33">
        <v>248180422</v>
      </c>
      <c r="CO81" s="33">
        <v>235684500</v>
      </c>
      <c r="CP81" s="33">
        <v>375819022</v>
      </c>
      <c r="CR81" s="33">
        <v>625713883</v>
      </c>
      <c r="CS81" s="33">
        <v>625551274</v>
      </c>
      <c r="CT81" s="33">
        <v>2979200462</v>
      </c>
      <c r="CU81" s="33">
        <v>2924353171</v>
      </c>
      <c r="CV81" s="33">
        <v>0</v>
      </c>
      <c r="CW81" s="33">
        <v>0</v>
      </c>
      <c r="CX81" s="33">
        <v>31854349</v>
      </c>
      <c r="CY81" s="33">
        <v>12643346</v>
      </c>
      <c r="CZ81" s="33">
        <v>10349596</v>
      </c>
      <c r="DA81" s="33">
        <v>2353649188</v>
      </c>
      <c r="DB81" s="33">
        <v>1961675271</v>
      </c>
      <c r="DC81" s="33">
        <v>0</v>
      </c>
      <c r="DD81" s="33">
        <v>133742172</v>
      </c>
      <c r="DE81" s="33">
        <v>30126864</v>
      </c>
      <c r="DF81" s="33">
        <v>65379234</v>
      </c>
      <c r="DG81" s="33">
        <v>162725647</v>
      </c>
      <c r="DH81" s="33">
        <v>0</v>
      </c>
      <c r="DI81" s="33">
        <v>0</v>
      </c>
      <c r="DJ81" s="33">
        <v>0</v>
      </c>
      <c r="DK81" s="33">
        <v>0</v>
      </c>
      <c r="DL81" s="33">
        <v>431639</v>
      </c>
      <c r="DM81" s="33">
        <v>594248</v>
      </c>
      <c r="DN81" s="33">
        <v>0</v>
      </c>
    </row>
    <row r="82" spans="2:118" x14ac:dyDescent="0.3">
      <c r="B82" s="5" t="s">
        <v>303</v>
      </c>
      <c r="C82" s="5" t="s">
        <v>24</v>
      </c>
      <c r="D82" s="6" t="s">
        <v>56</v>
      </c>
      <c r="E82" s="7" t="s">
        <v>656</v>
      </c>
      <c r="F82" s="8">
        <v>44012</v>
      </c>
      <c r="G82" s="33">
        <v>63931444</v>
      </c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>
        <v>0</v>
      </c>
      <c r="AD82" s="33">
        <v>0</v>
      </c>
      <c r="AE82" s="33">
        <v>0</v>
      </c>
      <c r="AF82" s="33">
        <v>-20438</v>
      </c>
      <c r="AG82" s="33">
        <v>0</v>
      </c>
      <c r="AH82" s="33">
        <v>316129</v>
      </c>
      <c r="AI82" s="33">
        <v>0</v>
      </c>
      <c r="AK82" s="33">
        <v>-110703870</v>
      </c>
      <c r="AL82" s="33">
        <v>0</v>
      </c>
      <c r="AM82" s="33">
        <v>0</v>
      </c>
      <c r="AN82" s="33">
        <v>4788</v>
      </c>
      <c r="AO82" s="33">
        <v>0</v>
      </c>
      <c r="AP82" s="33">
        <v>0</v>
      </c>
      <c r="AQ82" s="33">
        <v>0</v>
      </c>
      <c r="AR82" s="33">
        <v>0</v>
      </c>
      <c r="AS82" s="33">
        <v>1627301</v>
      </c>
      <c r="AT82" s="33">
        <v>0</v>
      </c>
      <c r="AU82" s="33">
        <v>90759057</v>
      </c>
      <c r="AV82" s="33">
        <v>0</v>
      </c>
      <c r="AW82" s="33">
        <v>23441018</v>
      </c>
      <c r="AX82" s="33">
        <v>0</v>
      </c>
      <c r="AY82" s="33">
        <v>0</v>
      </c>
      <c r="AZ82" s="33">
        <v>0</v>
      </c>
      <c r="BA82" s="33">
        <v>0</v>
      </c>
      <c r="BB82" s="33">
        <v>0</v>
      </c>
      <c r="BC82" s="33">
        <v>0</v>
      </c>
      <c r="BD82" s="33">
        <v>0</v>
      </c>
      <c r="BE82" s="33">
        <v>4975499</v>
      </c>
      <c r="BF82" s="33">
        <v>0</v>
      </c>
      <c r="BG82" s="33">
        <v>0</v>
      </c>
      <c r="BH82" s="33">
        <v>-20438</v>
      </c>
      <c r="BI82" s="33">
        <v>0</v>
      </c>
      <c r="BJ82" s="33">
        <v>0</v>
      </c>
      <c r="BK82" s="33">
        <v>0</v>
      </c>
      <c r="BL82" s="33">
        <v>0</v>
      </c>
      <c r="BN82" s="33">
        <v>46674781</v>
      </c>
      <c r="BO82" s="33">
        <v>0</v>
      </c>
      <c r="BP82" s="33">
        <v>0</v>
      </c>
      <c r="BQ82" s="33">
        <v>0</v>
      </c>
      <c r="BR82" s="33">
        <v>0</v>
      </c>
      <c r="BS82" s="33">
        <v>0</v>
      </c>
      <c r="BT82" s="33">
        <v>0</v>
      </c>
      <c r="BU82" s="33">
        <v>0</v>
      </c>
      <c r="BV82" s="33">
        <v>0</v>
      </c>
      <c r="BW82" s="33">
        <v>0</v>
      </c>
      <c r="BX82" s="33">
        <v>692929084</v>
      </c>
      <c r="BY82" s="33">
        <v>0</v>
      </c>
      <c r="BZ82" s="33">
        <v>0</v>
      </c>
      <c r="CA82" s="33">
        <v>675277</v>
      </c>
      <c r="CB82" s="33">
        <v>598154339</v>
      </c>
      <c r="CC82" s="33">
        <v>0</v>
      </c>
      <c r="CD82" s="33">
        <v>35708409</v>
      </c>
      <c r="CE82" s="33">
        <v>0</v>
      </c>
      <c r="CF82" s="33">
        <v>11716278</v>
      </c>
      <c r="CG82" s="33">
        <v>0</v>
      </c>
      <c r="CH82" s="33">
        <v>0</v>
      </c>
      <c r="CI82" s="33">
        <v>0</v>
      </c>
      <c r="CJ82" s="33">
        <v>0</v>
      </c>
      <c r="CL82" s="33">
        <v>-97645</v>
      </c>
      <c r="CM82" s="33">
        <v>-306609</v>
      </c>
      <c r="CN82" s="33">
        <v>-404254</v>
      </c>
      <c r="CO82" s="33"/>
      <c r="CP82" s="33"/>
      <c r="CR82" s="33">
        <v>63931444</v>
      </c>
      <c r="CS82" s="33">
        <v>91027210</v>
      </c>
      <c r="CT82" s="33">
        <v>1509726621</v>
      </c>
      <c r="CU82" s="33">
        <v>1502037377</v>
      </c>
      <c r="CV82" s="33">
        <v>0</v>
      </c>
      <c r="CW82" s="33">
        <v>0</v>
      </c>
      <c r="CX82" s="33">
        <v>1894277</v>
      </c>
      <c r="CY82" s="33">
        <v>4741409</v>
      </c>
      <c r="CZ82" s="33">
        <v>1053558</v>
      </c>
      <c r="DA82" s="33">
        <v>1418699411</v>
      </c>
      <c r="DB82" s="33">
        <v>1337545273</v>
      </c>
      <c r="DC82" s="33">
        <v>0</v>
      </c>
      <c r="DD82" s="33">
        <v>42408060</v>
      </c>
      <c r="DE82" s="33">
        <v>1147940</v>
      </c>
      <c r="DF82" s="33">
        <v>17137971</v>
      </c>
      <c r="DG82" s="33">
        <v>20460167</v>
      </c>
      <c r="DH82" s="33">
        <v>0</v>
      </c>
      <c r="DI82" s="33">
        <v>0</v>
      </c>
      <c r="DJ82" s="33">
        <v>0</v>
      </c>
      <c r="DK82" s="33">
        <v>-20438</v>
      </c>
      <c r="DL82" s="33">
        <v>27391457</v>
      </c>
      <c r="DM82" s="33">
        <v>316129</v>
      </c>
      <c r="DN82" s="33">
        <v>-20438</v>
      </c>
    </row>
    <row r="83" spans="2:118" x14ac:dyDescent="0.3">
      <c r="B83" s="5" t="s">
        <v>304</v>
      </c>
      <c r="C83" s="5" t="s">
        <v>306</v>
      </c>
      <c r="D83" s="6" t="s">
        <v>305</v>
      </c>
      <c r="E83" s="7" t="s">
        <v>656</v>
      </c>
      <c r="F83" s="8">
        <v>44012</v>
      </c>
      <c r="G83" s="33">
        <v>415797508</v>
      </c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>
        <v>0</v>
      </c>
      <c r="AD83" s="33">
        <v>0</v>
      </c>
      <c r="AE83" s="33">
        <v>0</v>
      </c>
      <c r="AF83" s="33">
        <v>0</v>
      </c>
      <c r="AG83" s="33">
        <v>0</v>
      </c>
      <c r="AH83" s="33">
        <v>-1701795</v>
      </c>
      <c r="AI83" s="33">
        <v>0</v>
      </c>
      <c r="AK83" s="33">
        <v>-107852846</v>
      </c>
      <c r="AL83" s="33">
        <v>0</v>
      </c>
      <c r="AM83" s="33">
        <v>0</v>
      </c>
      <c r="AN83" s="33">
        <v>14644158</v>
      </c>
      <c r="AO83" s="33">
        <v>0</v>
      </c>
      <c r="AP83" s="33">
        <v>0</v>
      </c>
      <c r="AQ83" s="33">
        <v>0</v>
      </c>
      <c r="AR83" s="33">
        <v>0</v>
      </c>
      <c r="AS83" s="33">
        <v>839043078</v>
      </c>
      <c r="AT83" s="33">
        <v>872988</v>
      </c>
      <c r="AU83" s="33">
        <v>140882050</v>
      </c>
      <c r="AV83" s="33">
        <v>0</v>
      </c>
      <c r="AW83" s="33">
        <v>16050746</v>
      </c>
      <c r="AX83" s="33">
        <v>0</v>
      </c>
      <c r="AY83" s="33">
        <v>0</v>
      </c>
      <c r="AZ83" s="33">
        <v>0</v>
      </c>
      <c r="BA83" s="33">
        <v>0</v>
      </c>
      <c r="BB83" s="33">
        <v>0</v>
      </c>
      <c r="BC83" s="33">
        <v>2882033</v>
      </c>
      <c r="BD83" s="33">
        <v>2616587</v>
      </c>
      <c r="BE83" s="33">
        <v>897118109</v>
      </c>
      <c r="BF83" s="33">
        <v>2385920</v>
      </c>
      <c r="BG83" s="33">
        <v>0</v>
      </c>
      <c r="BH83" s="33">
        <v>0</v>
      </c>
      <c r="BI83" s="33">
        <v>0</v>
      </c>
      <c r="BJ83" s="33">
        <v>0</v>
      </c>
      <c r="BK83" s="33">
        <v>0</v>
      </c>
      <c r="BL83" s="33">
        <v>0</v>
      </c>
      <c r="BN83" s="33">
        <v>-323214776</v>
      </c>
      <c r="BO83" s="33">
        <v>0</v>
      </c>
      <c r="BP83" s="33">
        <v>0</v>
      </c>
      <c r="BQ83" s="33">
        <v>0</v>
      </c>
      <c r="BR83" s="33">
        <v>0</v>
      </c>
      <c r="BS83" s="33">
        <v>0</v>
      </c>
      <c r="BT83" s="33">
        <v>0</v>
      </c>
      <c r="BU83" s="33">
        <v>0</v>
      </c>
      <c r="BV83" s="33">
        <v>0</v>
      </c>
      <c r="BW83" s="33">
        <v>0</v>
      </c>
      <c r="BX83" s="33">
        <v>162127646</v>
      </c>
      <c r="BY83" s="33">
        <v>16029707</v>
      </c>
      <c r="BZ83" s="33">
        <v>15780733</v>
      </c>
      <c r="CA83" s="33">
        <v>2656684</v>
      </c>
      <c r="CB83" s="33">
        <v>116762851</v>
      </c>
      <c r="CC83" s="33">
        <v>0</v>
      </c>
      <c r="CD83" s="33">
        <v>243868666</v>
      </c>
      <c r="CE83" s="33">
        <v>0</v>
      </c>
      <c r="CF83" s="33">
        <v>56408795</v>
      </c>
      <c r="CG83" s="33">
        <v>0</v>
      </c>
      <c r="CH83" s="33">
        <v>0</v>
      </c>
      <c r="CI83" s="33">
        <v>-33834986</v>
      </c>
      <c r="CJ83" s="33">
        <v>0</v>
      </c>
      <c r="CL83" s="33">
        <v>-15270114</v>
      </c>
      <c r="CM83" s="33">
        <v>2272671</v>
      </c>
      <c r="CN83" s="33">
        <v>-12997443</v>
      </c>
      <c r="CO83" s="33"/>
      <c r="CP83" s="33"/>
      <c r="CR83" s="33">
        <v>415797508</v>
      </c>
      <c r="CS83" s="33">
        <v>429948456</v>
      </c>
      <c r="CT83" s="33">
        <v>1779120161</v>
      </c>
      <c r="CU83" s="33">
        <v>1749495227</v>
      </c>
      <c r="CV83" s="33">
        <v>0</v>
      </c>
      <c r="CW83" s="33">
        <v>0</v>
      </c>
      <c r="CX83" s="33">
        <v>29859072</v>
      </c>
      <c r="CY83" s="33">
        <v>0</v>
      </c>
      <c r="CZ83" s="33">
        <v>-234138</v>
      </c>
      <c r="DA83" s="33">
        <v>1349171705</v>
      </c>
      <c r="DB83" s="33">
        <v>1181317519</v>
      </c>
      <c r="DC83" s="33">
        <v>0</v>
      </c>
      <c r="DD83" s="33">
        <v>45041708</v>
      </c>
      <c r="DE83" s="33">
        <v>25349306</v>
      </c>
      <c r="DF83" s="33">
        <v>0</v>
      </c>
      <c r="DG83" s="33">
        <v>97463172</v>
      </c>
      <c r="DH83" s="33">
        <v>0</v>
      </c>
      <c r="DI83" s="33">
        <v>0</v>
      </c>
      <c r="DJ83" s="33">
        <v>0</v>
      </c>
      <c r="DK83" s="33">
        <v>0</v>
      </c>
      <c r="DL83" s="33">
        <v>12449153</v>
      </c>
      <c r="DM83" s="33">
        <v>-1701795</v>
      </c>
      <c r="DN83" s="33">
        <v>0</v>
      </c>
    </row>
    <row r="84" spans="2:118" x14ac:dyDescent="0.3">
      <c r="B84" s="5" t="s">
        <v>307</v>
      </c>
      <c r="C84" s="5" t="s">
        <v>309</v>
      </c>
      <c r="D84" s="6" t="s">
        <v>308</v>
      </c>
      <c r="E84" s="7" t="s">
        <v>656</v>
      </c>
      <c r="F84" s="8">
        <v>43921</v>
      </c>
      <c r="G84" s="33">
        <v>1354018</v>
      </c>
      <c r="H84" s="33"/>
      <c r="I84" s="33"/>
      <c r="J84" s="33"/>
      <c r="K84" s="33"/>
      <c r="L84" s="33"/>
      <c r="M84" s="33"/>
      <c r="N84" s="33"/>
      <c r="O84" s="33"/>
      <c r="P84" s="33"/>
      <c r="Q84" s="33">
        <v>275219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>
        <v>0</v>
      </c>
      <c r="AD84" s="33">
        <v>0</v>
      </c>
      <c r="AE84" s="33">
        <v>1656</v>
      </c>
      <c r="AF84" s="33">
        <v>88713</v>
      </c>
      <c r="AG84" s="33">
        <v>0</v>
      </c>
      <c r="AH84" s="33">
        <v>185501</v>
      </c>
      <c r="AI84" s="33">
        <v>0</v>
      </c>
      <c r="AK84" s="33">
        <v>-1300380</v>
      </c>
      <c r="AL84" s="33">
        <v>0</v>
      </c>
      <c r="AM84" s="33">
        <v>0</v>
      </c>
      <c r="AN84" s="33">
        <v>0</v>
      </c>
      <c r="AO84" s="33">
        <v>0</v>
      </c>
      <c r="AP84" s="33">
        <v>0</v>
      </c>
      <c r="AQ84" s="33">
        <v>0</v>
      </c>
      <c r="AR84" s="33">
        <v>0</v>
      </c>
      <c r="AS84" s="33">
        <v>0</v>
      </c>
      <c r="AT84" s="33">
        <v>0</v>
      </c>
      <c r="AU84" s="33">
        <v>1271078</v>
      </c>
      <c r="AV84" s="33">
        <v>0</v>
      </c>
      <c r="AW84" s="33">
        <v>29302</v>
      </c>
      <c r="AX84" s="33">
        <v>0</v>
      </c>
      <c r="AY84" s="33">
        <v>0</v>
      </c>
      <c r="AZ84" s="33">
        <v>0</v>
      </c>
      <c r="BA84" s="33">
        <v>0</v>
      </c>
      <c r="BB84" s="33">
        <v>0</v>
      </c>
      <c r="BC84" s="33">
        <v>0</v>
      </c>
      <c r="BD84" s="33">
        <v>0</v>
      </c>
      <c r="BE84" s="33">
        <v>0</v>
      </c>
      <c r="BF84" s="33">
        <v>0</v>
      </c>
      <c r="BG84" s="33">
        <v>0</v>
      </c>
      <c r="BH84" s="33">
        <v>88713</v>
      </c>
      <c r="BI84" s="33">
        <v>0</v>
      </c>
      <c r="BJ84" s="33">
        <v>0</v>
      </c>
      <c r="BK84" s="33">
        <v>0</v>
      </c>
      <c r="BL84" s="33">
        <v>0</v>
      </c>
      <c r="BN84" s="33">
        <v>-93611</v>
      </c>
      <c r="BO84" s="33">
        <v>0</v>
      </c>
      <c r="BP84" s="33">
        <v>0</v>
      </c>
      <c r="BQ84" s="33">
        <v>0</v>
      </c>
      <c r="BR84" s="33">
        <v>0</v>
      </c>
      <c r="BS84" s="33">
        <v>0</v>
      </c>
      <c r="BT84" s="33">
        <v>0</v>
      </c>
      <c r="BU84" s="33">
        <v>0</v>
      </c>
      <c r="BV84" s="33">
        <v>0</v>
      </c>
      <c r="BW84" s="33">
        <v>0</v>
      </c>
      <c r="BX84" s="33">
        <v>8378008</v>
      </c>
      <c r="BY84" s="33">
        <v>0</v>
      </c>
      <c r="BZ84" s="33">
        <v>0</v>
      </c>
      <c r="CA84" s="33">
        <v>0</v>
      </c>
      <c r="CB84" s="33">
        <v>8240730</v>
      </c>
      <c r="CC84" s="33">
        <v>0</v>
      </c>
      <c r="CD84" s="33">
        <v>223300</v>
      </c>
      <c r="CE84" s="33">
        <v>0</v>
      </c>
      <c r="CF84" s="33">
        <v>7589</v>
      </c>
      <c r="CG84" s="33">
        <v>0</v>
      </c>
      <c r="CH84" s="33">
        <v>0</v>
      </c>
      <c r="CI84" s="33">
        <v>0</v>
      </c>
      <c r="CJ84" s="33">
        <v>0</v>
      </c>
      <c r="CL84" s="33">
        <v>-39973</v>
      </c>
      <c r="CM84" s="33">
        <v>0</v>
      </c>
      <c r="CN84" s="33">
        <v>-39973</v>
      </c>
      <c r="CO84" s="33"/>
      <c r="CP84" s="33"/>
      <c r="CR84" s="33">
        <v>1354018</v>
      </c>
      <c r="CS84" s="33">
        <v>1374708</v>
      </c>
      <c r="CT84" s="33">
        <v>9161662</v>
      </c>
      <c r="CU84" s="33">
        <v>9175690</v>
      </c>
      <c r="CV84" s="33">
        <v>0</v>
      </c>
      <c r="CW84" s="33">
        <v>0</v>
      </c>
      <c r="CX84" s="33">
        <v>0</v>
      </c>
      <c r="CY84" s="33">
        <v>0</v>
      </c>
      <c r="CZ84" s="33">
        <v>-14028</v>
      </c>
      <c r="DA84" s="33">
        <v>7786954</v>
      </c>
      <c r="DB84" s="33">
        <v>7438551</v>
      </c>
      <c r="DC84" s="33">
        <v>0</v>
      </c>
      <c r="DD84" s="33">
        <v>348403</v>
      </c>
      <c r="DE84" s="33">
        <v>0</v>
      </c>
      <c r="DF84" s="33">
        <v>0</v>
      </c>
      <c r="DG84" s="33">
        <v>0</v>
      </c>
      <c r="DH84" s="33">
        <v>0</v>
      </c>
      <c r="DI84" s="33">
        <v>0</v>
      </c>
      <c r="DJ84" s="33">
        <v>1656</v>
      </c>
      <c r="DK84" s="33">
        <v>88713</v>
      </c>
      <c r="DL84" s="33">
        <v>293248</v>
      </c>
      <c r="DM84" s="33">
        <v>185501</v>
      </c>
      <c r="DN84" s="33">
        <v>88713</v>
      </c>
    </row>
    <row r="85" spans="2:118" x14ac:dyDescent="0.3">
      <c r="B85" s="5" t="s">
        <v>310</v>
      </c>
      <c r="C85" s="5" t="s">
        <v>312</v>
      </c>
      <c r="D85" s="6" t="s">
        <v>311</v>
      </c>
      <c r="E85" s="7" t="s">
        <v>656</v>
      </c>
      <c r="F85" s="8">
        <v>43921</v>
      </c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>
        <v>2833616.2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L85" s="33"/>
      <c r="CM85" s="33"/>
      <c r="CN85" s="33"/>
      <c r="CO85" s="33"/>
      <c r="CP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</row>
    <row r="86" spans="2:118" x14ac:dyDescent="0.3">
      <c r="B86" s="5" t="s">
        <v>313</v>
      </c>
      <c r="C86" s="5" t="s">
        <v>315</v>
      </c>
      <c r="D86" s="6" t="s">
        <v>314</v>
      </c>
      <c r="E86" s="7" t="s">
        <v>656</v>
      </c>
      <c r="F86" s="8">
        <v>44012</v>
      </c>
      <c r="G86" s="33">
        <v>199146330.97999999</v>
      </c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>
        <v>0</v>
      </c>
      <c r="AD86" s="33">
        <v>0</v>
      </c>
      <c r="AE86" s="33">
        <v>47285141.82</v>
      </c>
      <c r="AF86" s="33">
        <v>0</v>
      </c>
      <c r="AG86" s="33">
        <v>0</v>
      </c>
      <c r="AH86" s="33">
        <v>-85361407.599999994</v>
      </c>
      <c r="AI86" s="33">
        <v>0</v>
      </c>
      <c r="AK86" s="33">
        <v>-113765374.8</v>
      </c>
      <c r="AL86" s="33">
        <v>0</v>
      </c>
      <c r="AM86" s="33">
        <v>215175.02</v>
      </c>
      <c r="AN86" s="33">
        <v>0</v>
      </c>
      <c r="AO86" s="33">
        <v>1400873.76</v>
      </c>
      <c r="AP86" s="33">
        <v>-1084942.44</v>
      </c>
      <c r="AQ86" s="33">
        <v>0</v>
      </c>
      <c r="AR86" s="33">
        <v>0</v>
      </c>
      <c r="AS86" s="33">
        <v>0</v>
      </c>
      <c r="AT86" s="33">
        <v>2266.6</v>
      </c>
      <c r="AU86" s="33">
        <v>116445331.64</v>
      </c>
      <c r="AV86" s="33">
        <v>0</v>
      </c>
      <c r="AW86" s="33">
        <v>0</v>
      </c>
      <c r="AX86" s="33">
        <v>0</v>
      </c>
      <c r="AY86" s="33">
        <v>0</v>
      </c>
      <c r="AZ86" s="33">
        <v>0</v>
      </c>
      <c r="BA86" s="33">
        <v>0</v>
      </c>
      <c r="BB86" s="33">
        <v>0</v>
      </c>
      <c r="BC86" s="33">
        <v>25892819.579999998</v>
      </c>
      <c r="BD86" s="33">
        <v>18352873</v>
      </c>
      <c r="BE86" s="33">
        <v>7518860.8399999999</v>
      </c>
      <c r="BF86" s="33">
        <v>0</v>
      </c>
      <c r="BG86" s="33">
        <v>0</v>
      </c>
      <c r="BH86" s="33">
        <v>0</v>
      </c>
      <c r="BI86" s="33">
        <v>0</v>
      </c>
      <c r="BJ86" s="33">
        <v>0</v>
      </c>
      <c r="BK86" s="33">
        <v>0</v>
      </c>
      <c r="BL86" s="33">
        <v>0</v>
      </c>
      <c r="BN86" s="33">
        <v>16720040.699999999</v>
      </c>
      <c r="BO86" s="33">
        <v>0</v>
      </c>
      <c r="BP86" s="33">
        <v>0</v>
      </c>
      <c r="BQ86" s="33">
        <v>0</v>
      </c>
      <c r="BR86" s="33">
        <v>0</v>
      </c>
      <c r="BS86" s="33">
        <v>0</v>
      </c>
      <c r="BT86" s="33">
        <v>0</v>
      </c>
      <c r="BU86" s="33">
        <v>490115800</v>
      </c>
      <c r="BV86" s="33">
        <v>408180000</v>
      </c>
      <c r="BW86" s="33">
        <v>81935800</v>
      </c>
      <c r="BX86" s="33">
        <v>0</v>
      </c>
      <c r="BY86" s="33">
        <v>433618200</v>
      </c>
      <c r="BZ86" s="33">
        <v>2579670</v>
      </c>
      <c r="CA86" s="33">
        <v>0</v>
      </c>
      <c r="CB86" s="33">
        <v>0</v>
      </c>
      <c r="CC86" s="33">
        <v>0</v>
      </c>
      <c r="CD86" s="33">
        <v>37197889.299999997</v>
      </c>
      <c r="CE86" s="33">
        <v>0</v>
      </c>
      <c r="CF86" s="33">
        <v>0</v>
      </c>
      <c r="CG86" s="33">
        <v>0</v>
      </c>
      <c r="CH86" s="33">
        <v>0</v>
      </c>
      <c r="CI86" s="33">
        <v>0</v>
      </c>
      <c r="CJ86" s="33">
        <v>0</v>
      </c>
      <c r="CL86" s="33">
        <v>102100996.88</v>
      </c>
      <c r="CM86" s="33">
        <v>-926330.58</v>
      </c>
      <c r="CN86" s="33">
        <v>101174666.3</v>
      </c>
      <c r="CO86" s="33">
        <v>195177797.88</v>
      </c>
      <c r="CP86" s="33">
        <v>189926154</v>
      </c>
      <c r="CR86" s="33">
        <v>199146330.97999999</v>
      </c>
      <c r="CS86" s="33">
        <v>379596403.33999997</v>
      </c>
      <c r="CT86" s="33">
        <v>1238071819.0999999</v>
      </c>
      <c r="CU86" s="33">
        <v>1231082196.6199999</v>
      </c>
      <c r="CV86" s="33">
        <v>0</v>
      </c>
      <c r="CW86" s="33">
        <v>0</v>
      </c>
      <c r="CX86" s="33">
        <v>1721871.48</v>
      </c>
      <c r="CY86" s="33">
        <v>0</v>
      </c>
      <c r="CZ86" s="33">
        <v>5267751</v>
      </c>
      <c r="DA86" s="33">
        <v>858475415.75999999</v>
      </c>
      <c r="DB86" s="33">
        <v>817570764.91999996</v>
      </c>
      <c r="DC86" s="33">
        <v>0</v>
      </c>
      <c r="DD86" s="33">
        <v>39826765.439999998</v>
      </c>
      <c r="DE86" s="33">
        <v>935816.88</v>
      </c>
      <c r="DF86" s="33">
        <v>0</v>
      </c>
      <c r="DG86" s="33">
        <v>142068.51999999999</v>
      </c>
      <c r="DH86" s="33">
        <v>0</v>
      </c>
      <c r="DI86" s="33">
        <v>0</v>
      </c>
      <c r="DJ86" s="33">
        <v>47285141.82</v>
      </c>
      <c r="DK86" s="33">
        <v>0</v>
      </c>
      <c r="DL86" s="33">
        <v>47803522.939999998</v>
      </c>
      <c r="DM86" s="33">
        <v>-85361407.599999994</v>
      </c>
      <c r="DN86" s="33">
        <v>0</v>
      </c>
    </row>
    <row r="87" spans="2:118" x14ac:dyDescent="0.3">
      <c r="B87" s="5" t="s">
        <v>316</v>
      </c>
      <c r="C87" s="5" t="s">
        <v>317</v>
      </c>
      <c r="D87" s="6" t="s">
        <v>57</v>
      </c>
      <c r="E87" s="7" t="s">
        <v>659</v>
      </c>
      <c r="F87" s="8">
        <v>43921</v>
      </c>
      <c r="G87" s="33">
        <v>31434343</v>
      </c>
      <c r="H87" s="33"/>
      <c r="I87" s="33"/>
      <c r="J87" s="33"/>
      <c r="K87" s="33"/>
      <c r="L87" s="33"/>
      <c r="M87" s="33"/>
      <c r="N87" s="33"/>
      <c r="O87" s="33"/>
      <c r="P87" s="33"/>
      <c r="Q87" s="33">
        <v>32828859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>
        <v>0</v>
      </c>
      <c r="AD87" s="33">
        <v>0</v>
      </c>
      <c r="AE87" s="33">
        <v>0</v>
      </c>
      <c r="AF87" s="33">
        <v>0</v>
      </c>
      <c r="AG87" s="33">
        <v>0</v>
      </c>
      <c r="AH87" s="33">
        <v>0</v>
      </c>
      <c r="AI87" s="33">
        <v>0</v>
      </c>
      <c r="AK87" s="33">
        <v>-23834918</v>
      </c>
      <c r="AL87" s="33">
        <v>0</v>
      </c>
      <c r="AM87" s="33">
        <v>7754099</v>
      </c>
      <c r="AN87" s="33">
        <v>0</v>
      </c>
      <c r="AO87" s="33">
        <v>0</v>
      </c>
      <c r="AP87" s="33">
        <v>0</v>
      </c>
      <c r="AQ87" s="33">
        <v>0</v>
      </c>
      <c r="AR87" s="33">
        <v>0</v>
      </c>
      <c r="AS87" s="33">
        <v>0</v>
      </c>
      <c r="AT87" s="33">
        <v>3144555</v>
      </c>
      <c r="AU87" s="33">
        <v>17786730</v>
      </c>
      <c r="AV87" s="33">
        <v>0</v>
      </c>
      <c r="AW87" s="33">
        <v>3728254</v>
      </c>
      <c r="AX87" s="33">
        <v>0</v>
      </c>
      <c r="AY87" s="33">
        <v>0</v>
      </c>
      <c r="AZ87" s="33">
        <v>0</v>
      </c>
      <c r="BA87" s="33">
        <v>0</v>
      </c>
      <c r="BB87" s="33">
        <v>0</v>
      </c>
      <c r="BC87" s="33">
        <v>0</v>
      </c>
      <c r="BD87" s="33">
        <v>0</v>
      </c>
      <c r="BE87" s="33">
        <v>0</v>
      </c>
      <c r="BF87" s="33">
        <v>923169</v>
      </c>
      <c r="BG87" s="33">
        <v>0</v>
      </c>
      <c r="BH87" s="33">
        <v>0</v>
      </c>
      <c r="BI87" s="33">
        <v>0</v>
      </c>
      <c r="BJ87" s="33">
        <v>0</v>
      </c>
      <c r="BK87" s="33">
        <v>579946</v>
      </c>
      <c r="BL87" s="33">
        <v>0</v>
      </c>
      <c r="BN87" s="33">
        <v>-25310644</v>
      </c>
      <c r="BO87" s="33">
        <v>0</v>
      </c>
      <c r="BP87" s="33">
        <v>0</v>
      </c>
      <c r="BQ87" s="33">
        <v>0</v>
      </c>
      <c r="BR87" s="33">
        <v>0</v>
      </c>
      <c r="BS87" s="33">
        <v>0</v>
      </c>
      <c r="BT87" s="33">
        <v>0</v>
      </c>
      <c r="BU87" s="33">
        <v>70929162</v>
      </c>
      <c r="BV87" s="33">
        <v>55204900</v>
      </c>
      <c r="BW87" s="33">
        <v>15724262</v>
      </c>
      <c r="BX87" s="33">
        <v>273495</v>
      </c>
      <c r="BY87" s="33">
        <v>60687416</v>
      </c>
      <c r="BZ87" s="33">
        <v>11190874</v>
      </c>
      <c r="CA87" s="33">
        <v>1966170</v>
      </c>
      <c r="CB87" s="33">
        <v>923169</v>
      </c>
      <c r="CC87" s="33">
        <v>0</v>
      </c>
      <c r="CD87" s="33">
        <v>0</v>
      </c>
      <c r="CE87" s="33">
        <v>0</v>
      </c>
      <c r="CF87" s="33">
        <v>20680344</v>
      </c>
      <c r="CG87" s="33">
        <v>0</v>
      </c>
      <c r="CH87" s="33">
        <v>0</v>
      </c>
      <c r="CI87" s="33">
        <v>-1065328</v>
      </c>
      <c r="CJ87" s="33">
        <v>0</v>
      </c>
      <c r="CL87" s="33">
        <v>-17711219</v>
      </c>
      <c r="CM87" s="33">
        <v>3171293</v>
      </c>
      <c r="CN87" s="33">
        <v>-14539926</v>
      </c>
      <c r="CO87" s="33"/>
      <c r="CP87" s="33"/>
      <c r="CR87" s="33">
        <v>31434343</v>
      </c>
      <c r="CS87" s="33">
        <v>38998106</v>
      </c>
      <c r="CT87" s="33">
        <v>320795471</v>
      </c>
      <c r="CU87" s="33">
        <v>320795471</v>
      </c>
      <c r="CV87" s="33">
        <v>0</v>
      </c>
      <c r="CW87" s="33">
        <v>0</v>
      </c>
      <c r="CX87" s="33">
        <v>0</v>
      </c>
      <c r="CY87" s="33">
        <v>0</v>
      </c>
      <c r="CZ87" s="33">
        <v>0</v>
      </c>
      <c r="DA87" s="33">
        <v>281797365</v>
      </c>
      <c r="DB87" s="33">
        <v>115561268</v>
      </c>
      <c r="DC87" s="33">
        <v>0</v>
      </c>
      <c r="DD87" s="33">
        <v>86269133</v>
      </c>
      <c r="DE87" s="33">
        <v>0</v>
      </c>
      <c r="DF87" s="33">
        <v>0</v>
      </c>
      <c r="DG87" s="33">
        <v>79966964</v>
      </c>
      <c r="DH87" s="33">
        <v>0</v>
      </c>
      <c r="DI87" s="33">
        <v>0</v>
      </c>
      <c r="DJ87" s="33">
        <v>0</v>
      </c>
      <c r="DK87" s="33">
        <v>0</v>
      </c>
      <c r="DL87" s="33">
        <v>7563763</v>
      </c>
      <c r="DM87" s="33">
        <v>0</v>
      </c>
      <c r="DN87" s="33">
        <v>0</v>
      </c>
    </row>
    <row r="88" spans="2:118" x14ac:dyDescent="0.3">
      <c r="B88" s="5" t="s">
        <v>318</v>
      </c>
      <c r="C88" s="5" t="s">
        <v>320</v>
      </c>
      <c r="D88" s="6" t="s">
        <v>319</v>
      </c>
      <c r="E88" s="7" t="s">
        <v>661</v>
      </c>
      <c r="F88" s="8">
        <v>43921</v>
      </c>
      <c r="G88" s="33">
        <v>168409</v>
      </c>
      <c r="H88" s="33"/>
      <c r="I88" s="33"/>
      <c r="J88" s="33"/>
      <c r="K88" s="33"/>
      <c r="L88" s="33"/>
      <c r="M88" s="33"/>
      <c r="N88" s="33"/>
      <c r="O88" s="33"/>
      <c r="P88" s="33"/>
      <c r="Q88" s="33">
        <v>3289792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>
        <v>0</v>
      </c>
      <c r="AD88" s="33">
        <v>0</v>
      </c>
      <c r="AE88" s="33">
        <v>496827</v>
      </c>
      <c r="AF88" s="33">
        <v>4553</v>
      </c>
      <c r="AG88" s="33">
        <v>0</v>
      </c>
      <c r="AH88" s="33">
        <v>-566831</v>
      </c>
      <c r="AI88" s="33">
        <v>0</v>
      </c>
      <c r="AK88" s="33">
        <v>-791901</v>
      </c>
      <c r="AL88" s="33">
        <v>0</v>
      </c>
      <c r="AM88" s="33">
        <v>0</v>
      </c>
      <c r="AN88" s="33">
        <v>0</v>
      </c>
      <c r="AO88" s="33">
        <v>0</v>
      </c>
      <c r="AP88" s="33">
        <v>0</v>
      </c>
      <c r="AQ88" s="33">
        <v>0</v>
      </c>
      <c r="AR88" s="33">
        <v>0</v>
      </c>
      <c r="AS88" s="33">
        <v>0</v>
      </c>
      <c r="AT88" s="33">
        <v>0</v>
      </c>
      <c r="AU88" s="33">
        <v>791901</v>
      </c>
      <c r="AV88" s="33">
        <v>0</v>
      </c>
      <c r="AW88" s="33">
        <v>0</v>
      </c>
      <c r="AX88" s="33">
        <v>0</v>
      </c>
      <c r="AY88" s="33">
        <v>0</v>
      </c>
      <c r="AZ88" s="33">
        <v>0</v>
      </c>
      <c r="BA88" s="33">
        <v>0</v>
      </c>
      <c r="BB88" s="33">
        <v>0</v>
      </c>
      <c r="BC88" s="33">
        <v>0</v>
      </c>
      <c r="BD88" s="33">
        <v>0</v>
      </c>
      <c r="BE88" s="33">
        <v>0</v>
      </c>
      <c r="BF88" s="33">
        <v>0</v>
      </c>
      <c r="BG88" s="33">
        <v>0</v>
      </c>
      <c r="BH88" s="33">
        <v>4553</v>
      </c>
      <c r="BI88" s="33">
        <v>0</v>
      </c>
      <c r="BJ88" s="33">
        <v>0</v>
      </c>
      <c r="BK88" s="33">
        <v>0</v>
      </c>
      <c r="BL88" s="33">
        <v>0</v>
      </c>
      <c r="BN88" s="33">
        <v>2270446</v>
      </c>
      <c r="BO88" s="33">
        <v>0</v>
      </c>
      <c r="BP88" s="33">
        <v>0</v>
      </c>
      <c r="BQ88" s="33">
        <v>0</v>
      </c>
      <c r="BR88" s="33">
        <v>0</v>
      </c>
      <c r="BS88" s="33">
        <v>0</v>
      </c>
      <c r="BT88" s="33">
        <v>0</v>
      </c>
      <c r="BU88" s="33">
        <v>9073389</v>
      </c>
      <c r="BV88" s="33">
        <v>5000000</v>
      </c>
      <c r="BW88" s="33">
        <v>4073389</v>
      </c>
      <c r="BX88" s="33">
        <v>0</v>
      </c>
      <c r="BY88" s="33">
        <v>0</v>
      </c>
      <c r="BZ88" s="33">
        <v>0</v>
      </c>
      <c r="CA88" s="33">
        <v>0</v>
      </c>
      <c r="CB88" s="33">
        <v>6234993</v>
      </c>
      <c r="CC88" s="33">
        <v>0</v>
      </c>
      <c r="CD88" s="33">
        <v>567950</v>
      </c>
      <c r="CE88" s="33">
        <v>0</v>
      </c>
      <c r="CF88" s="33">
        <v>0</v>
      </c>
      <c r="CG88" s="33">
        <v>0</v>
      </c>
      <c r="CH88" s="33">
        <v>0</v>
      </c>
      <c r="CI88" s="33">
        <v>0</v>
      </c>
      <c r="CJ88" s="33">
        <v>0</v>
      </c>
      <c r="CL88" s="33">
        <v>1646954</v>
      </c>
      <c r="CM88" s="33">
        <v>-55155</v>
      </c>
      <c r="CN88" s="33">
        <v>1591799</v>
      </c>
      <c r="CO88" s="33"/>
      <c r="CP88" s="33"/>
      <c r="CR88" s="33">
        <v>168409</v>
      </c>
      <c r="CS88" s="33">
        <v>1227514</v>
      </c>
      <c r="CT88" s="33">
        <v>48542592</v>
      </c>
      <c r="CU88" s="33">
        <v>47975413</v>
      </c>
      <c r="CV88" s="33">
        <v>0</v>
      </c>
      <c r="CW88" s="33">
        <v>0</v>
      </c>
      <c r="CX88" s="33">
        <v>0</v>
      </c>
      <c r="CY88" s="33">
        <v>0</v>
      </c>
      <c r="CZ88" s="33">
        <v>567179</v>
      </c>
      <c r="DA88" s="33">
        <v>47315078</v>
      </c>
      <c r="DB88" s="33">
        <v>38966100</v>
      </c>
      <c r="DC88" s="33">
        <v>0</v>
      </c>
      <c r="DD88" s="33">
        <v>8348978</v>
      </c>
      <c r="DE88" s="33">
        <v>0</v>
      </c>
      <c r="DF88" s="33">
        <v>0</v>
      </c>
      <c r="DG88" s="33">
        <v>0</v>
      </c>
      <c r="DH88" s="33">
        <v>0</v>
      </c>
      <c r="DI88" s="33">
        <v>0</v>
      </c>
      <c r="DJ88" s="33">
        <v>496827</v>
      </c>
      <c r="DK88" s="33">
        <v>4553</v>
      </c>
      <c r="DL88" s="33">
        <v>0</v>
      </c>
      <c r="DM88" s="33">
        <v>-566831</v>
      </c>
      <c r="DN88" s="33">
        <v>4553</v>
      </c>
    </row>
    <row r="89" spans="2:118" x14ac:dyDescent="0.3">
      <c r="B89" s="5" t="s">
        <v>321</v>
      </c>
      <c r="C89" s="5" t="s">
        <v>323</v>
      </c>
      <c r="D89" s="6" t="s">
        <v>322</v>
      </c>
      <c r="E89" s="7" t="s">
        <v>656</v>
      </c>
      <c r="F89" s="8">
        <v>43921</v>
      </c>
      <c r="G89" s="33">
        <v>78148503</v>
      </c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>
        <v>0</v>
      </c>
      <c r="AD89" s="33">
        <v>0</v>
      </c>
      <c r="AE89" s="33">
        <v>0</v>
      </c>
      <c r="AF89" s="33">
        <v>115683</v>
      </c>
      <c r="AG89" s="33">
        <v>0</v>
      </c>
      <c r="AH89" s="33">
        <v>-257497</v>
      </c>
      <c r="AI89" s="33">
        <v>0</v>
      </c>
      <c r="AK89" s="33">
        <v>-51381148</v>
      </c>
      <c r="AL89" s="33">
        <v>0</v>
      </c>
      <c r="AM89" s="33">
        <v>0</v>
      </c>
      <c r="AN89" s="33">
        <v>0</v>
      </c>
      <c r="AO89" s="33">
        <v>0</v>
      </c>
      <c r="AP89" s="33">
        <v>0</v>
      </c>
      <c r="AQ89" s="33">
        <v>0</v>
      </c>
      <c r="AR89" s="33">
        <v>0</v>
      </c>
      <c r="AS89" s="33">
        <v>0</v>
      </c>
      <c r="AT89" s="33">
        <v>0</v>
      </c>
      <c r="AU89" s="33">
        <v>51381148</v>
      </c>
      <c r="AV89" s="33">
        <v>0</v>
      </c>
      <c r="AW89" s="33">
        <v>0</v>
      </c>
      <c r="AX89" s="33">
        <v>0</v>
      </c>
      <c r="AY89" s="33">
        <v>0</v>
      </c>
      <c r="AZ89" s="33">
        <v>0</v>
      </c>
      <c r="BA89" s="33">
        <v>0</v>
      </c>
      <c r="BB89" s="33">
        <v>0</v>
      </c>
      <c r="BC89" s="33">
        <v>0</v>
      </c>
      <c r="BD89" s="33">
        <v>0</v>
      </c>
      <c r="BE89" s="33">
        <v>0</v>
      </c>
      <c r="BF89" s="33">
        <v>0</v>
      </c>
      <c r="BG89" s="33">
        <v>0</v>
      </c>
      <c r="BH89" s="33">
        <v>115683</v>
      </c>
      <c r="BI89" s="33">
        <v>0</v>
      </c>
      <c r="BJ89" s="33">
        <v>0</v>
      </c>
      <c r="BK89" s="33">
        <v>0</v>
      </c>
      <c r="BL89" s="33">
        <v>0</v>
      </c>
      <c r="BN89" s="33">
        <v>-29118931</v>
      </c>
      <c r="BO89" s="33">
        <v>0</v>
      </c>
      <c r="BP89" s="33">
        <v>0</v>
      </c>
      <c r="BQ89" s="33">
        <v>0</v>
      </c>
      <c r="BR89" s="33">
        <v>0</v>
      </c>
      <c r="BS89" s="33">
        <v>0</v>
      </c>
      <c r="BT89" s="33">
        <v>0</v>
      </c>
      <c r="BU89" s="33">
        <v>3364514</v>
      </c>
      <c r="BV89" s="33">
        <v>2500006</v>
      </c>
      <c r="BW89" s="33">
        <v>864508</v>
      </c>
      <c r="BX89" s="33">
        <v>0</v>
      </c>
      <c r="BY89" s="33">
        <v>864508</v>
      </c>
      <c r="BZ89" s="33">
        <v>-281881</v>
      </c>
      <c r="CA89" s="33">
        <v>1369704</v>
      </c>
      <c r="CB89" s="33">
        <v>0</v>
      </c>
      <c r="CC89" s="33">
        <v>0</v>
      </c>
      <c r="CD89" s="33">
        <v>17469529</v>
      </c>
      <c r="CE89" s="33">
        <v>0</v>
      </c>
      <c r="CF89" s="33">
        <v>13482306</v>
      </c>
      <c r="CG89" s="33">
        <v>0</v>
      </c>
      <c r="CH89" s="33">
        <v>0</v>
      </c>
      <c r="CI89" s="33">
        <v>420721</v>
      </c>
      <c r="CJ89" s="33">
        <v>0</v>
      </c>
      <c r="CL89" s="33">
        <v>-2351576</v>
      </c>
      <c r="CM89" s="33">
        <v>0</v>
      </c>
      <c r="CN89" s="33">
        <v>-2351576</v>
      </c>
      <c r="CO89" s="33"/>
      <c r="CP89" s="33"/>
      <c r="CR89" s="33">
        <v>78148503</v>
      </c>
      <c r="CS89" s="33">
        <v>77796606</v>
      </c>
      <c r="CT89" s="33">
        <v>198827014</v>
      </c>
      <c r="CU89" s="33">
        <v>198182668</v>
      </c>
      <c r="CV89" s="33">
        <v>0</v>
      </c>
      <c r="CW89" s="33">
        <v>0</v>
      </c>
      <c r="CX89" s="33">
        <v>0</v>
      </c>
      <c r="CY89" s="33">
        <v>0</v>
      </c>
      <c r="CZ89" s="33">
        <v>644346</v>
      </c>
      <c r="DA89" s="33">
        <v>121030408</v>
      </c>
      <c r="DB89" s="33">
        <v>82405981</v>
      </c>
      <c r="DC89" s="33">
        <v>0</v>
      </c>
      <c r="DD89" s="33">
        <v>24527818</v>
      </c>
      <c r="DE89" s="33">
        <v>0</v>
      </c>
      <c r="DF89" s="33">
        <v>0</v>
      </c>
      <c r="DG89" s="33">
        <v>14096609</v>
      </c>
      <c r="DH89" s="33">
        <v>0</v>
      </c>
      <c r="DI89" s="33">
        <v>0</v>
      </c>
      <c r="DJ89" s="33">
        <v>0</v>
      </c>
      <c r="DK89" s="33">
        <v>115683</v>
      </c>
      <c r="DL89" s="33">
        <v>-493711</v>
      </c>
      <c r="DM89" s="33">
        <v>-257497</v>
      </c>
      <c r="DN89" s="33">
        <v>115683</v>
      </c>
    </row>
    <row r="90" spans="2:118" x14ac:dyDescent="0.3">
      <c r="B90" s="5" t="s">
        <v>324</v>
      </c>
      <c r="C90" s="5" t="s">
        <v>325</v>
      </c>
      <c r="D90" s="6" t="s">
        <v>322</v>
      </c>
      <c r="E90" s="7" t="s">
        <v>656</v>
      </c>
      <c r="F90" s="8">
        <v>43921</v>
      </c>
      <c r="G90" s="33">
        <v>78148503</v>
      </c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>
        <v>0</v>
      </c>
      <c r="AD90" s="33">
        <v>0</v>
      </c>
      <c r="AE90" s="33">
        <v>0</v>
      </c>
      <c r="AF90" s="33">
        <v>115683</v>
      </c>
      <c r="AG90" s="33">
        <v>0</v>
      </c>
      <c r="AH90" s="33">
        <v>-257497</v>
      </c>
      <c r="AI90" s="33">
        <v>0</v>
      </c>
      <c r="AK90" s="33">
        <v>-51381148</v>
      </c>
      <c r="AL90" s="33">
        <v>0</v>
      </c>
      <c r="AM90" s="33">
        <v>0</v>
      </c>
      <c r="AN90" s="33">
        <v>0</v>
      </c>
      <c r="AO90" s="33">
        <v>0</v>
      </c>
      <c r="AP90" s="33">
        <v>0</v>
      </c>
      <c r="AQ90" s="33">
        <v>0</v>
      </c>
      <c r="AR90" s="33">
        <v>0</v>
      </c>
      <c r="AS90" s="33">
        <v>0</v>
      </c>
      <c r="AT90" s="33">
        <v>0</v>
      </c>
      <c r="AU90" s="33">
        <v>51381148</v>
      </c>
      <c r="AV90" s="33">
        <v>0</v>
      </c>
      <c r="AW90" s="33">
        <v>0</v>
      </c>
      <c r="AX90" s="33">
        <v>0</v>
      </c>
      <c r="AY90" s="33">
        <v>0</v>
      </c>
      <c r="AZ90" s="33">
        <v>0</v>
      </c>
      <c r="BA90" s="33">
        <v>0</v>
      </c>
      <c r="BB90" s="33">
        <v>0</v>
      </c>
      <c r="BC90" s="33">
        <v>0</v>
      </c>
      <c r="BD90" s="33">
        <v>0</v>
      </c>
      <c r="BE90" s="33">
        <v>0</v>
      </c>
      <c r="BF90" s="33">
        <v>0</v>
      </c>
      <c r="BG90" s="33">
        <v>0</v>
      </c>
      <c r="BH90" s="33">
        <v>115683</v>
      </c>
      <c r="BI90" s="33">
        <v>0</v>
      </c>
      <c r="BJ90" s="33">
        <v>0</v>
      </c>
      <c r="BK90" s="33">
        <v>0</v>
      </c>
      <c r="BL90" s="33">
        <v>0</v>
      </c>
      <c r="BN90" s="33">
        <v>-29118931</v>
      </c>
      <c r="BO90" s="33">
        <v>0</v>
      </c>
      <c r="BP90" s="33">
        <v>0</v>
      </c>
      <c r="BQ90" s="33">
        <v>0</v>
      </c>
      <c r="BR90" s="33">
        <v>0</v>
      </c>
      <c r="BS90" s="33">
        <v>0</v>
      </c>
      <c r="BT90" s="33">
        <v>0</v>
      </c>
      <c r="BU90" s="33">
        <v>3364514</v>
      </c>
      <c r="BV90" s="33">
        <v>2500006</v>
      </c>
      <c r="BW90" s="33">
        <v>864508</v>
      </c>
      <c r="BX90" s="33">
        <v>0</v>
      </c>
      <c r="BY90" s="33">
        <v>864508</v>
      </c>
      <c r="BZ90" s="33">
        <v>-281881</v>
      </c>
      <c r="CA90" s="33">
        <v>1369704</v>
      </c>
      <c r="CB90" s="33">
        <v>0</v>
      </c>
      <c r="CC90" s="33">
        <v>0</v>
      </c>
      <c r="CD90" s="33">
        <v>17469529</v>
      </c>
      <c r="CE90" s="33">
        <v>0</v>
      </c>
      <c r="CF90" s="33">
        <v>13482306</v>
      </c>
      <c r="CG90" s="33">
        <v>0</v>
      </c>
      <c r="CH90" s="33">
        <v>0</v>
      </c>
      <c r="CI90" s="33">
        <v>420721</v>
      </c>
      <c r="CJ90" s="33">
        <v>0</v>
      </c>
      <c r="CL90" s="33">
        <v>-2351576</v>
      </c>
      <c r="CM90" s="33">
        <v>0</v>
      </c>
      <c r="CN90" s="33">
        <v>-2351576</v>
      </c>
      <c r="CO90" s="33"/>
      <c r="CP90" s="33"/>
      <c r="CR90" s="33">
        <v>78148503</v>
      </c>
      <c r="CS90" s="33">
        <v>77796606</v>
      </c>
      <c r="CT90" s="33">
        <v>198827014</v>
      </c>
      <c r="CU90" s="33">
        <v>198182668</v>
      </c>
      <c r="CV90" s="33">
        <v>0</v>
      </c>
      <c r="CW90" s="33">
        <v>0</v>
      </c>
      <c r="CX90" s="33">
        <v>0</v>
      </c>
      <c r="CY90" s="33">
        <v>0</v>
      </c>
      <c r="CZ90" s="33">
        <v>644346</v>
      </c>
      <c r="DA90" s="33">
        <v>121030408</v>
      </c>
      <c r="DB90" s="33">
        <v>82405981</v>
      </c>
      <c r="DC90" s="33">
        <v>0</v>
      </c>
      <c r="DD90" s="33">
        <v>24527818</v>
      </c>
      <c r="DE90" s="33">
        <v>0</v>
      </c>
      <c r="DF90" s="33">
        <v>0</v>
      </c>
      <c r="DG90" s="33">
        <v>14096609</v>
      </c>
      <c r="DH90" s="33">
        <v>0</v>
      </c>
      <c r="DI90" s="33">
        <v>0</v>
      </c>
      <c r="DJ90" s="33">
        <v>0</v>
      </c>
      <c r="DK90" s="33">
        <v>115683</v>
      </c>
      <c r="DL90" s="33">
        <v>-493711</v>
      </c>
      <c r="DM90" s="33">
        <v>-257497</v>
      </c>
      <c r="DN90" s="33">
        <v>115683</v>
      </c>
    </row>
    <row r="91" spans="2:118" x14ac:dyDescent="0.3">
      <c r="B91" s="5" t="s">
        <v>326</v>
      </c>
      <c r="C91" s="5" t="s">
        <v>327</v>
      </c>
      <c r="D91" s="6" t="s">
        <v>322</v>
      </c>
      <c r="E91" s="7" t="s">
        <v>656</v>
      </c>
      <c r="F91" s="8">
        <v>43921</v>
      </c>
      <c r="G91" s="33">
        <v>78148503</v>
      </c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>
        <v>0</v>
      </c>
      <c r="AD91" s="33">
        <v>0</v>
      </c>
      <c r="AE91" s="33">
        <v>0</v>
      </c>
      <c r="AF91" s="33">
        <v>115683</v>
      </c>
      <c r="AG91" s="33">
        <v>0</v>
      </c>
      <c r="AH91" s="33">
        <v>-257497</v>
      </c>
      <c r="AI91" s="33">
        <v>0</v>
      </c>
      <c r="AK91" s="33">
        <v>-51381148</v>
      </c>
      <c r="AL91" s="33">
        <v>0</v>
      </c>
      <c r="AM91" s="33">
        <v>0</v>
      </c>
      <c r="AN91" s="33">
        <v>0</v>
      </c>
      <c r="AO91" s="33">
        <v>0</v>
      </c>
      <c r="AP91" s="33">
        <v>0</v>
      </c>
      <c r="AQ91" s="33">
        <v>0</v>
      </c>
      <c r="AR91" s="33">
        <v>0</v>
      </c>
      <c r="AS91" s="33">
        <v>0</v>
      </c>
      <c r="AT91" s="33">
        <v>0</v>
      </c>
      <c r="AU91" s="33">
        <v>51381148</v>
      </c>
      <c r="AV91" s="33">
        <v>0</v>
      </c>
      <c r="AW91" s="33">
        <v>0</v>
      </c>
      <c r="AX91" s="33">
        <v>0</v>
      </c>
      <c r="AY91" s="33">
        <v>0</v>
      </c>
      <c r="AZ91" s="33">
        <v>0</v>
      </c>
      <c r="BA91" s="33">
        <v>0</v>
      </c>
      <c r="BB91" s="33">
        <v>0</v>
      </c>
      <c r="BC91" s="33">
        <v>0</v>
      </c>
      <c r="BD91" s="33">
        <v>0</v>
      </c>
      <c r="BE91" s="33">
        <v>0</v>
      </c>
      <c r="BF91" s="33">
        <v>0</v>
      </c>
      <c r="BG91" s="33">
        <v>0</v>
      </c>
      <c r="BH91" s="33">
        <v>115683</v>
      </c>
      <c r="BI91" s="33">
        <v>0</v>
      </c>
      <c r="BJ91" s="33">
        <v>0</v>
      </c>
      <c r="BK91" s="33">
        <v>0</v>
      </c>
      <c r="BL91" s="33">
        <v>0</v>
      </c>
      <c r="BN91" s="33">
        <v>-29118931</v>
      </c>
      <c r="BO91" s="33">
        <v>0</v>
      </c>
      <c r="BP91" s="33">
        <v>0</v>
      </c>
      <c r="BQ91" s="33">
        <v>0</v>
      </c>
      <c r="BR91" s="33">
        <v>0</v>
      </c>
      <c r="BS91" s="33">
        <v>0</v>
      </c>
      <c r="BT91" s="33">
        <v>0</v>
      </c>
      <c r="BU91" s="33">
        <v>3364514</v>
      </c>
      <c r="BV91" s="33">
        <v>2500006</v>
      </c>
      <c r="BW91" s="33">
        <v>864508</v>
      </c>
      <c r="BX91" s="33">
        <v>0</v>
      </c>
      <c r="BY91" s="33">
        <v>864508</v>
      </c>
      <c r="BZ91" s="33">
        <v>-281881</v>
      </c>
      <c r="CA91" s="33">
        <v>1369704</v>
      </c>
      <c r="CB91" s="33">
        <v>0</v>
      </c>
      <c r="CC91" s="33">
        <v>0</v>
      </c>
      <c r="CD91" s="33">
        <v>17469529</v>
      </c>
      <c r="CE91" s="33">
        <v>0</v>
      </c>
      <c r="CF91" s="33">
        <v>13482306</v>
      </c>
      <c r="CG91" s="33">
        <v>0</v>
      </c>
      <c r="CH91" s="33">
        <v>0</v>
      </c>
      <c r="CI91" s="33">
        <v>420721</v>
      </c>
      <c r="CJ91" s="33">
        <v>0</v>
      </c>
      <c r="CL91" s="33">
        <v>-2351576</v>
      </c>
      <c r="CM91" s="33">
        <v>0</v>
      </c>
      <c r="CN91" s="33">
        <v>-2351576</v>
      </c>
      <c r="CO91" s="33"/>
      <c r="CP91" s="33"/>
      <c r="CR91" s="33">
        <v>78148503</v>
      </c>
      <c r="CS91" s="33">
        <v>77796606</v>
      </c>
      <c r="CT91" s="33">
        <v>198827014</v>
      </c>
      <c r="CU91" s="33">
        <v>198182668</v>
      </c>
      <c r="CV91" s="33">
        <v>0</v>
      </c>
      <c r="CW91" s="33">
        <v>0</v>
      </c>
      <c r="CX91" s="33">
        <v>0</v>
      </c>
      <c r="CY91" s="33">
        <v>0</v>
      </c>
      <c r="CZ91" s="33">
        <v>644346</v>
      </c>
      <c r="DA91" s="33">
        <v>121030408</v>
      </c>
      <c r="DB91" s="33">
        <v>82405981</v>
      </c>
      <c r="DC91" s="33">
        <v>0</v>
      </c>
      <c r="DD91" s="33">
        <v>24527818</v>
      </c>
      <c r="DE91" s="33">
        <v>0</v>
      </c>
      <c r="DF91" s="33">
        <v>0</v>
      </c>
      <c r="DG91" s="33">
        <v>14096609</v>
      </c>
      <c r="DH91" s="33">
        <v>0</v>
      </c>
      <c r="DI91" s="33">
        <v>0</v>
      </c>
      <c r="DJ91" s="33">
        <v>0</v>
      </c>
      <c r="DK91" s="33">
        <v>115683</v>
      </c>
      <c r="DL91" s="33">
        <v>-493711</v>
      </c>
      <c r="DM91" s="33">
        <v>-257497</v>
      </c>
      <c r="DN91" s="33">
        <v>115683</v>
      </c>
    </row>
    <row r="92" spans="2:118" x14ac:dyDescent="0.3">
      <c r="B92" s="5" t="s">
        <v>329</v>
      </c>
      <c r="C92" s="5" t="s">
        <v>331</v>
      </c>
      <c r="D92" s="6" t="s">
        <v>330</v>
      </c>
      <c r="E92" s="7" t="s">
        <v>661</v>
      </c>
      <c r="F92" s="8">
        <v>43921</v>
      </c>
      <c r="G92" s="33">
        <v>28812557</v>
      </c>
      <c r="H92" s="33"/>
      <c r="I92" s="33"/>
      <c r="J92" s="33"/>
      <c r="K92" s="33"/>
      <c r="L92" s="33"/>
      <c r="M92" s="33"/>
      <c r="N92" s="33"/>
      <c r="O92" s="33"/>
      <c r="P92" s="33"/>
      <c r="Q92" s="33">
        <v>4113903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>
        <v>0</v>
      </c>
      <c r="AD92" s="33">
        <v>0</v>
      </c>
      <c r="AE92" s="33">
        <v>451322</v>
      </c>
      <c r="AF92" s="33">
        <v>1861298</v>
      </c>
      <c r="AG92" s="33">
        <v>0</v>
      </c>
      <c r="AH92" s="33">
        <v>-72418</v>
      </c>
      <c r="AI92" s="33">
        <v>0</v>
      </c>
      <c r="AK92" s="33">
        <v>-19247569</v>
      </c>
      <c r="AL92" s="33">
        <v>-1101046</v>
      </c>
      <c r="AM92" s="33">
        <v>0</v>
      </c>
      <c r="AN92" s="33">
        <v>0</v>
      </c>
      <c r="AO92" s="33">
        <v>0</v>
      </c>
      <c r="AP92" s="33">
        <v>0</v>
      </c>
      <c r="AQ92" s="33">
        <v>0</v>
      </c>
      <c r="AR92" s="33">
        <v>0</v>
      </c>
      <c r="AS92" s="33">
        <v>0</v>
      </c>
      <c r="AT92" s="33">
        <v>73880</v>
      </c>
      <c r="AU92" s="33">
        <v>17810022</v>
      </c>
      <c r="AV92" s="33">
        <v>0</v>
      </c>
      <c r="AW92" s="33">
        <v>0</v>
      </c>
      <c r="AX92" s="33">
        <v>0</v>
      </c>
      <c r="AY92" s="33">
        <v>0</v>
      </c>
      <c r="AZ92" s="33">
        <v>0</v>
      </c>
      <c r="BA92" s="33">
        <v>0</v>
      </c>
      <c r="BB92" s="33">
        <v>0</v>
      </c>
      <c r="BC92" s="33">
        <v>438344</v>
      </c>
      <c r="BD92" s="33">
        <v>0</v>
      </c>
      <c r="BE92" s="33">
        <v>0</v>
      </c>
      <c r="BF92" s="33">
        <v>0</v>
      </c>
      <c r="BG92" s="33">
        <v>0</v>
      </c>
      <c r="BH92" s="33">
        <v>1861298</v>
      </c>
      <c r="BI92" s="33">
        <v>0</v>
      </c>
      <c r="BJ92" s="33">
        <v>0</v>
      </c>
      <c r="BK92" s="33">
        <v>27963</v>
      </c>
      <c r="BL92" s="33">
        <v>0</v>
      </c>
      <c r="BN92" s="33">
        <v>-6105949</v>
      </c>
      <c r="BO92" s="33">
        <v>0</v>
      </c>
      <c r="BP92" s="33">
        <v>0</v>
      </c>
      <c r="BQ92" s="33">
        <v>0</v>
      </c>
      <c r="BR92" s="33">
        <v>0</v>
      </c>
      <c r="BS92" s="33">
        <v>0</v>
      </c>
      <c r="BT92" s="33">
        <v>0</v>
      </c>
      <c r="BU92" s="33">
        <v>19006980</v>
      </c>
      <c r="BV92" s="33">
        <v>4006980</v>
      </c>
      <c r="BW92" s="33">
        <v>15000000</v>
      </c>
      <c r="BX92" s="33">
        <v>0</v>
      </c>
      <c r="BY92" s="33">
        <v>10907924</v>
      </c>
      <c r="BZ92" s="33">
        <v>0</v>
      </c>
      <c r="CA92" s="33">
        <v>0</v>
      </c>
      <c r="CB92" s="33">
        <v>0</v>
      </c>
      <c r="CC92" s="33">
        <v>0</v>
      </c>
      <c r="CD92" s="33">
        <v>14198406</v>
      </c>
      <c r="CE92" s="33">
        <v>0</v>
      </c>
      <c r="CF92" s="33">
        <v>0</v>
      </c>
      <c r="CG92" s="33">
        <v>0</v>
      </c>
      <c r="CH92" s="33">
        <v>0</v>
      </c>
      <c r="CI92" s="33">
        <v>-6599</v>
      </c>
      <c r="CJ92" s="33">
        <v>0</v>
      </c>
      <c r="CL92" s="33">
        <v>3459039</v>
      </c>
      <c r="CM92" s="33">
        <v>11718</v>
      </c>
      <c r="CN92" s="33">
        <v>3470757</v>
      </c>
      <c r="CO92" s="33"/>
      <c r="CP92" s="33"/>
      <c r="CR92" s="33">
        <v>28812557</v>
      </c>
      <c r="CS92" s="33">
        <v>30225019</v>
      </c>
      <c r="CT92" s="33">
        <v>177714280</v>
      </c>
      <c r="CU92" s="33">
        <v>176661466</v>
      </c>
      <c r="CV92" s="33">
        <v>0</v>
      </c>
      <c r="CW92" s="33">
        <v>0</v>
      </c>
      <c r="CX92" s="33">
        <v>0</v>
      </c>
      <c r="CY92" s="33">
        <v>0</v>
      </c>
      <c r="CZ92" s="33">
        <v>1052814</v>
      </c>
      <c r="DA92" s="33">
        <v>147489261</v>
      </c>
      <c r="DB92" s="33">
        <v>135185341</v>
      </c>
      <c r="DC92" s="33">
        <v>0</v>
      </c>
      <c r="DD92" s="33">
        <v>12303920</v>
      </c>
      <c r="DE92" s="33">
        <v>0</v>
      </c>
      <c r="DF92" s="33">
        <v>0</v>
      </c>
      <c r="DG92" s="33">
        <v>0</v>
      </c>
      <c r="DH92" s="33">
        <v>0</v>
      </c>
      <c r="DI92" s="33">
        <v>0</v>
      </c>
      <c r="DJ92" s="33">
        <v>451322</v>
      </c>
      <c r="DK92" s="33">
        <v>1861298</v>
      </c>
      <c r="DL92" s="33">
        <v>2750020</v>
      </c>
      <c r="DM92" s="33">
        <v>-72418</v>
      </c>
      <c r="DN92" s="33">
        <v>1861298</v>
      </c>
    </row>
    <row r="93" spans="2:118" x14ac:dyDescent="0.3">
      <c r="B93" s="5" t="s">
        <v>332</v>
      </c>
      <c r="C93" s="5" t="s">
        <v>334</v>
      </c>
      <c r="D93" s="6" t="s">
        <v>333</v>
      </c>
      <c r="E93" s="7" t="s">
        <v>656</v>
      </c>
      <c r="F93" s="8">
        <v>43921</v>
      </c>
      <c r="G93" s="33">
        <v>83783947</v>
      </c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>
        <v>0</v>
      </c>
      <c r="AD93" s="33">
        <v>0</v>
      </c>
      <c r="AE93" s="33">
        <v>0</v>
      </c>
      <c r="AF93" s="33">
        <v>740208</v>
      </c>
      <c r="AG93" s="33">
        <v>0</v>
      </c>
      <c r="AH93" s="33">
        <v>0</v>
      </c>
      <c r="AI93" s="33">
        <v>0</v>
      </c>
      <c r="AK93" s="33">
        <v>-80986319</v>
      </c>
      <c r="AL93" s="33">
        <v>0</v>
      </c>
      <c r="AM93" s="33">
        <v>0</v>
      </c>
      <c r="AN93" s="33">
        <v>0</v>
      </c>
      <c r="AO93" s="33">
        <v>0</v>
      </c>
      <c r="AP93" s="33">
        <v>0</v>
      </c>
      <c r="AQ93" s="33">
        <v>0</v>
      </c>
      <c r="AR93" s="33">
        <v>0</v>
      </c>
      <c r="AS93" s="33">
        <v>0</v>
      </c>
      <c r="AT93" s="33">
        <v>2792940</v>
      </c>
      <c r="AU93" s="33">
        <v>57212263</v>
      </c>
      <c r="AV93" s="33">
        <v>0</v>
      </c>
      <c r="AW93" s="33">
        <v>26566996</v>
      </c>
      <c r="AX93" s="33">
        <v>0</v>
      </c>
      <c r="AY93" s="33">
        <v>0</v>
      </c>
      <c r="AZ93" s="33">
        <v>0</v>
      </c>
      <c r="BA93" s="33">
        <v>0</v>
      </c>
      <c r="BB93" s="33">
        <v>0</v>
      </c>
      <c r="BC93" s="33">
        <v>0</v>
      </c>
      <c r="BD93" s="33">
        <v>0</v>
      </c>
      <c r="BE93" s="33">
        <v>0</v>
      </c>
      <c r="BF93" s="33">
        <v>0</v>
      </c>
      <c r="BG93" s="33">
        <v>0</v>
      </c>
      <c r="BH93" s="33">
        <v>740208</v>
      </c>
      <c r="BI93" s="33">
        <v>0</v>
      </c>
      <c r="BJ93" s="33">
        <v>0</v>
      </c>
      <c r="BK93" s="33">
        <v>0</v>
      </c>
      <c r="BL93" s="33">
        <v>0</v>
      </c>
      <c r="BN93" s="33">
        <v>-17576083</v>
      </c>
      <c r="BO93" s="33">
        <v>0</v>
      </c>
      <c r="BP93" s="33">
        <v>0</v>
      </c>
      <c r="BQ93" s="33">
        <v>0</v>
      </c>
      <c r="BR93" s="33">
        <v>0</v>
      </c>
      <c r="BS93" s="33">
        <v>0</v>
      </c>
      <c r="BT93" s="33">
        <v>0</v>
      </c>
      <c r="BU93" s="33">
        <v>30200519</v>
      </c>
      <c r="BV93" s="33">
        <v>30200519</v>
      </c>
      <c r="BW93" s="33">
        <v>0</v>
      </c>
      <c r="BX93" s="33">
        <v>0</v>
      </c>
      <c r="BY93" s="33">
        <v>21871043</v>
      </c>
      <c r="BZ93" s="33">
        <v>0</v>
      </c>
      <c r="CA93" s="33">
        <v>1172253</v>
      </c>
      <c r="CB93" s="33">
        <v>0</v>
      </c>
      <c r="CC93" s="33">
        <v>0</v>
      </c>
      <c r="CD93" s="33">
        <v>8004817</v>
      </c>
      <c r="CE93" s="33">
        <v>0</v>
      </c>
      <c r="CF93" s="33">
        <v>16728489</v>
      </c>
      <c r="CG93" s="33">
        <v>0</v>
      </c>
      <c r="CH93" s="33">
        <v>0</v>
      </c>
      <c r="CI93" s="33">
        <v>0</v>
      </c>
      <c r="CJ93" s="33">
        <v>0</v>
      </c>
      <c r="CL93" s="33">
        <v>-14778455</v>
      </c>
      <c r="CM93" s="33">
        <v>0</v>
      </c>
      <c r="CN93" s="33">
        <v>-14778455</v>
      </c>
      <c r="CO93" s="33"/>
      <c r="CP93" s="33"/>
      <c r="CR93" s="33">
        <v>83783947</v>
      </c>
      <c r="CS93" s="33">
        <v>86613826</v>
      </c>
      <c r="CT93" s="33">
        <v>225478174</v>
      </c>
      <c r="CU93" s="33">
        <v>-436638</v>
      </c>
      <c r="CV93" s="33">
        <v>224529608</v>
      </c>
      <c r="CW93" s="33">
        <v>0</v>
      </c>
      <c r="CX93" s="33">
        <v>0</v>
      </c>
      <c r="CY93" s="33">
        <v>0</v>
      </c>
      <c r="CZ93" s="33">
        <v>1385204</v>
      </c>
      <c r="DA93" s="33">
        <v>138864348</v>
      </c>
      <c r="DB93" s="33">
        <v>105469103</v>
      </c>
      <c r="DC93" s="33">
        <v>0</v>
      </c>
      <c r="DD93" s="33">
        <v>20848810</v>
      </c>
      <c r="DE93" s="33">
        <v>0</v>
      </c>
      <c r="DF93" s="33">
        <v>0</v>
      </c>
      <c r="DG93" s="33">
        <v>12546435</v>
      </c>
      <c r="DH93" s="33">
        <v>0</v>
      </c>
      <c r="DI93" s="33">
        <v>0</v>
      </c>
      <c r="DJ93" s="33">
        <v>0</v>
      </c>
      <c r="DK93" s="33">
        <v>740208</v>
      </c>
      <c r="DL93" s="33">
        <v>3570087</v>
      </c>
      <c r="DM93" s="33">
        <v>0</v>
      </c>
      <c r="DN93" s="33">
        <v>740208</v>
      </c>
    </row>
    <row r="94" spans="2:118" x14ac:dyDescent="0.3">
      <c r="B94" s="5" t="s">
        <v>335</v>
      </c>
      <c r="C94" s="5" t="s">
        <v>336</v>
      </c>
      <c r="D94" s="6" t="s">
        <v>333</v>
      </c>
      <c r="E94" s="7" t="s">
        <v>656</v>
      </c>
      <c r="F94" s="8">
        <v>43921</v>
      </c>
      <c r="G94" s="33">
        <v>83783947</v>
      </c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>
        <v>0</v>
      </c>
      <c r="AD94" s="33">
        <v>0</v>
      </c>
      <c r="AE94" s="33">
        <v>0</v>
      </c>
      <c r="AF94" s="33">
        <v>740208</v>
      </c>
      <c r="AG94" s="33">
        <v>0</v>
      </c>
      <c r="AH94" s="33">
        <v>0</v>
      </c>
      <c r="AI94" s="33">
        <v>0</v>
      </c>
      <c r="AK94" s="33">
        <v>-80986319</v>
      </c>
      <c r="AL94" s="33">
        <v>0</v>
      </c>
      <c r="AM94" s="33">
        <v>0</v>
      </c>
      <c r="AN94" s="33">
        <v>0</v>
      </c>
      <c r="AO94" s="33">
        <v>0</v>
      </c>
      <c r="AP94" s="33">
        <v>0</v>
      </c>
      <c r="AQ94" s="33">
        <v>0</v>
      </c>
      <c r="AR94" s="33">
        <v>0</v>
      </c>
      <c r="AS94" s="33">
        <v>0</v>
      </c>
      <c r="AT94" s="33">
        <v>2792940</v>
      </c>
      <c r="AU94" s="33">
        <v>57212263</v>
      </c>
      <c r="AV94" s="33">
        <v>0</v>
      </c>
      <c r="AW94" s="33">
        <v>26566996</v>
      </c>
      <c r="AX94" s="33">
        <v>0</v>
      </c>
      <c r="AY94" s="33">
        <v>0</v>
      </c>
      <c r="AZ94" s="33">
        <v>0</v>
      </c>
      <c r="BA94" s="33">
        <v>0</v>
      </c>
      <c r="BB94" s="33">
        <v>0</v>
      </c>
      <c r="BC94" s="33">
        <v>0</v>
      </c>
      <c r="BD94" s="33">
        <v>0</v>
      </c>
      <c r="BE94" s="33">
        <v>0</v>
      </c>
      <c r="BF94" s="33">
        <v>0</v>
      </c>
      <c r="BG94" s="33">
        <v>0</v>
      </c>
      <c r="BH94" s="33">
        <v>740208</v>
      </c>
      <c r="BI94" s="33">
        <v>0</v>
      </c>
      <c r="BJ94" s="33">
        <v>0</v>
      </c>
      <c r="BK94" s="33">
        <v>0</v>
      </c>
      <c r="BL94" s="33">
        <v>0</v>
      </c>
      <c r="BN94" s="33">
        <v>-17576083</v>
      </c>
      <c r="BO94" s="33">
        <v>0</v>
      </c>
      <c r="BP94" s="33">
        <v>0</v>
      </c>
      <c r="BQ94" s="33">
        <v>0</v>
      </c>
      <c r="BR94" s="33">
        <v>0</v>
      </c>
      <c r="BS94" s="33">
        <v>0</v>
      </c>
      <c r="BT94" s="33">
        <v>0</v>
      </c>
      <c r="BU94" s="33">
        <v>30200519</v>
      </c>
      <c r="BV94" s="33">
        <v>30200519</v>
      </c>
      <c r="BW94" s="33">
        <v>0</v>
      </c>
      <c r="BX94" s="33">
        <v>0</v>
      </c>
      <c r="BY94" s="33">
        <v>21871043</v>
      </c>
      <c r="BZ94" s="33">
        <v>0</v>
      </c>
      <c r="CA94" s="33">
        <v>1172253</v>
      </c>
      <c r="CB94" s="33">
        <v>0</v>
      </c>
      <c r="CC94" s="33">
        <v>0</v>
      </c>
      <c r="CD94" s="33">
        <v>8004817</v>
      </c>
      <c r="CE94" s="33">
        <v>0</v>
      </c>
      <c r="CF94" s="33">
        <v>16728489</v>
      </c>
      <c r="CG94" s="33">
        <v>0</v>
      </c>
      <c r="CH94" s="33">
        <v>0</v>
      </c>
      <c r="CI94" s="33">
        <v>0</v>
      </c>
      <c r="CJ94" s="33">
        <v>0</v>
      </c>
      <c r="CL94" s="33">
        <v>-14778455</v>
      </c>
      <c r="CM94" s="33">
        <v>0</v>
      </c>
      <c r="CN94" s="33">
        <v>-14778455</v>
      </c>
      <c r="CO94" s="33"/>
      <c r="CP94" s="33"/>
      <c r="CR94" s="33">
        <v>83783947</v>
      </c>
      <c r="CS94" s="33">
        <v>86613826</v>
      </c>
      <c r="CT94" s="33">
        <v>225478174</v>
      </c>
      <c r="CU94" s="33">
        <v>-436638</v>
      </c>
      <c r="CV94" s="33">
        <v>224529608</v>
      </c>
      <c r="CW94" s="33">
        <v>0</v>
      </c>
      <c r="CX94" s="33">
        <v>0</v>
      </c>
      <c r="CY94" s="33">
        <v>0</v>
      </c>
      <c r="CZ94" s="33">
        <v>1385204</v>
      </c>
      <c r="DA94" s="33">
        <v>138864348</v>
      </c>
      <c r="DB94" s="33">
        <v>105469103</v>
      </c>
      <c r="DC94" s="33">
        <v>0</v>
      </c>
      <c r="DD94" s="33">
        <v>20848810</v>
      </c>
      <c r="DE94" s="33">
        <v>0</v>
      </c>
      <c r="DF94" s="33">
        <v>0</v>
      </c>
      <c r="DG94" s="33">
        <v>12546435</v>
      </c>
      <c r="DH94" s="33">
        <v>0</v>
      </c>
      <c r="DI94" s="33">
        <v>0</v>
      </c>
      <c r="DJ94" s="33">
        <v>0</v>
      </c>
      <c r="DK94" s="33">
        <v>740208</v>
      </c>
      <c r="DL94" s="33">
        <v>3570087</v>
      </c>
      <c r="DM94" s="33">
        <v>0</v>
      </c>
      <c r="DN94" s="33">
        <v>740208</v>
      </c>
    </row>
    <row r="95" spans="2:118" x14ac:dyDescent="0.3">
      <c r="B95" s="5" t="s">
        <v>337</v>
      </c>
      <c r="C95" s="5" t="s">
        <v>338</v>
      </c>
      <c r="D95" s="6" t="s">
        <v>333</v>
      </c>
      <c r="E95" s="7" t="s">
        <v>656</v>
      </c>
      <c r="F95" s="8">
        <v>43921</v>
      </c>
      <c r="G95" s="33">
        <v>83783947</v>
      </c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>
        <v>0</v>
      </c>
      <c r="AD95" s="33">
        <v>0</v>
      </c>
      <c r="AE95" s="33">
        <v>0</v>
      </c>
      <c r="AF95" s="33">
        <v>740208</v>
      </c>
      <c r="AG95" s="33">
        <v>0</v>
      </c>
      <c r="AH95" s="33">
        <v>0</v>
      </c>
      <c r="AI95" s="33">
        <v>0</v>
      </c>
      <c r="AK95" s="33">
        <v>-80986319</v>
      </c>
      <c r="AL95" s="33">
        <v>0</v>
      </c>
      <c r="AM95" s="33">
        <v>0</v>
      </c>
      <c r="AN95" s="33">
        <v>0</v>
      </c>
      <c r="AO95" s="33">
        <v>0</v>
      </c>
      <c r="AP95" s="33">
        <v>0</v>
      </c>
      <c r="AQ95" s="33">
        <v>0</v>
      </c>
      <c r="AR95" s="33">
        <v>0</v>
      </c>
      <c r="AS95" s="33">
        <v>0</v>
      </c>
      <c r="AT95" s="33">
        <v>2792940</v>
      </c>
      <c r="AU95" s="33">
        <v>57212263</v>
      </c>
      <c r="AV95" s="33">
        <v>0</v>
      </c>
      <c r="AW95" s="33">
        <v>26566996</v>
      </c>
      <c r="AX95" s="33">
        <v>0</v>
      </c>
      <c r="AY95" s="33">
        <v>0</v>
      </c>
      <c r="AZ95" s="33">
        <v>0</v>
      </c>
      <c r="BA95" s="33">
        <v>0</v>
      </c>
      <c r="BB95" s="33">
        <v>0</v>
      </c>
      <c r="BC95" s="33">
        <v>0</v>
      </c>
      <c r="BD95" s="33">
        <v>0</v>
      </c>
      <c r="BE95" s="33">
        <v>0</v>
      </c>
      <c r="BF95" s="33">
        <v>0</v>
      </c>
      <c r="BG95" s="33">
        <v>0</v>
      </c>
      <c r="BH95" s="33">
        <v>740208</v>
      </c>
      <c r="BI95" s="33">
        <v>0</v>
      </c>
      <c r="BJ95" s="33">
        <v>0</v>
      </c>
      <c r="BK95" s="33">
        <v>0</v>
      </c>
      <c r="BL95" s="33">
        <v>0</v>
      </c>
      <c r="BN95" s="33">
        <v>-17576083</v>
      </c>
      <c r="BO95" s="33">
        <v>0</v>
      </c>
      <c r="BP95" s="33">
        <v>0</v>
      </c>
      <c r="BQ95" s="33">
        <v>0</v>
      </c>
      <c r="BR95" s="33">
        <v>0</v>
      </c>
      <c r="BS95" s="33">
        <v>0</v>
      </c>
      <c r="BT95" s="33">
        <v>0</v>
      </c>
      <c r="BU95" s="33">
        <v>30200519</v>
      </c>
      <c r="BV95" s="33">
        <v>30200519</v>
      </c>
      <c r="BW95" s="33">
        <v>0</v>
      </c>
      <c r="BX95" s="33">
        <v>0</v>
      </c>
      <c r="BY95" s="33">
        <v>21871043</v>
      </c>
      <c r="BZ95" s="33">
        <v>0</v>
      </c>
      <c r="CA95" s="33">
        <v>1172253</v>
      </c>
      <c r="CB95" s="33">
        <v>0</v>
      </c>
      <c r="CC95" s="33">
        <v>0</v>
      </c>
      <c r="CD95" s="33">
        <v>8004817</v>
      </c>
      <c r="CE95" s="33">
        <v>0</v>
      </c>
      <c r="CF95" s="33">
        <v>16728489</v>
      </c>
      <c r="CG95" s="33">
        <v>0</v>
      </c>
      <c r="CH95" s="33">
        <v>0</v>
      </c>
      <c r="CI95" s="33">
        <v>0</v>
      </c>
      <c r="CJ95" s="33">
        <v>0</v>
      </c>
      <c r="CL95" s="33">
        <v>-14778455</v>
      </c>
      <c r="CM95" s="33">
        <v>0</v>
      </c>
      <c r="CN95" s="33">
        <v>-14778455</v>
      </c>
      <c r="CO95" s="33"/>
      <c r="CP95" s="33"/>
      <c r="CR95" s="33">
        <v>83783947</v>
      </c>
      <c r="CS95" s="33">
        <v>86613826</v>
      </c>
      <c r="CT95" s="33">
        <v>225478174</v>
      </c>
      <c r="CU95" s="33">
        <v>-436638</v>
      </c>
      <c r="CV95" s="33">
        <v>224529608</v>
      </c>
      <c r="CW95" s="33">
        <v>0</v>
      </c>
      <c r="CX95" s="33">
        <v>0</v>
      </c>
      <c r="CY95" s="33">
        <v>0</v>
      </c>
      <c r="CZ95" s="33">
        <v>1385204</v>
      </c>
      <c r="DA95" s="33">
        <v>138864348</v>
      </c>
      <c r="DB95" s="33">
        <v>105469103</v>
      </c>
      <c r="DC95" s="33">
        <v>0</v>
      </c>
      <c r="DD95" s="33">
        <v>20848810</v>
      </c>
      <c r="DE95" s="33">
        <v>0</v>
      </c>
      <c r="DF95" s="33">
        <v>0</v>
      </c>
      <c r="DG95" s="33">
        <v>12546435</v>
      </c>
      <c r="DH95" s="33">
        <v>0</v>
      </c>
      <c r="DI95" s="33">
        <v>0</v>
      </c>
      <c r="DJ95" s="33">
        <v>0</v>
      </c>
      <c r="DK95" s="33">
        <v>740208</v>
      </c>
      <c r="DL95" s="33">
        <v>3570087</v>
      </c>
      <c r="DM95" s="33">
        <v>0</v>
      </c>
      <c r="DN95" s="33">
        <v>740208</v>
      </c>
    </row>
    <row r="96" spans="2:118" x14ac:dyDescent="0.3">
      <c r="B96" s="5" t="s">
        <v>339</v>
      </c>
      <c r="C96" s="5" t="s">
        <v>5</v>
      </c>
      <c r="D96" s="6" t="s">
        <v>2</v>
      </c>
      <c r="E96" s="7" t="s">
        <v>663</v>
      </c>
      <c r="F96" s="8">
        <v>43921</v>
      </c>
      <c r="G96" s="33">
        <v>1713790200</v>
      </c>
      <c r="H96" s="33"/>
      <c r="I96" s="33"/>
      <c r="J96" s="33"/>
      <c r="K96" s="33"/>
      <c r="L96" s="33"/>
      <c r="M96" s="33"/>
      <c r="N96" s="33"/>
      <c r="O96" s="33"/>
      <c r="P96" s="33"/>
      <c r="Q96" s="33">
        <v>407257532</v>
      </c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>
        <v>0</v>
      </c>
      <c r="AD96" s="33">
        <v>0</v>
      </c>
      <c r="AE96" s="33">
        <v>0</v>
      </c>
      <c r="AF96" s="33">
        <v>0</v>
      </c>
      <c r="AG96" s="33">
        <v>0</v>
      </c>
      <c r="AH96" s="33">
        <v>-84864236</v>
      </c>
      <c r="AI96" s="33">
        <v>1255172482</v>
      </c>
      <c r="AK96" s="33">
        <v>-750819598</v>
      </c>
      <c r="AL96" s="33">
        <v>1898806</v>
      </c>
      <c r="AM96" s="33">
        <v>0</v>
      </c>
      <c r="AN96" s="33">
        <v>0</v>
      </c>
      <c r="AO96" s="33">
        <v>0</v>
      </c>
      <c r="AP96" s="33">
        <v>-24048504</v>
      </c>
      <c r="AQ96" s="33">
        <v>0</v>
      </c>
      <c r="AR96" s="33">
        <v>12332300</v>
      </c>
      <c r="AS96" s="33">
        <v>10989615</v>
      </c>
      <c r="AT96" s="33">
        <v>4672383</v>
      </c>
      <c r="AU96" s="33">
        <v>383879818</v>
      </c>
      <c r="AV96" s="33">
        <v>0</v>
      </c>
      <c r="AW96" s="33">
        <v>66295061</v>
      </c>
      <c r="AX96" s="33">
        <v>0</v>
      </c>
      <c r="AY96" s="33">
        <v>199157856</v>
      </c>
      <c r="AZ96" s="33">
        <v>0</v>
      </c>
      <c r="BA96" s="33">
        <v>0</v>
      </c>
      <c r="BB96" s="33">
        <v>0</v>
      </c>
      <c r="BC96" s="33">
        <v>0</v>
      </c>
      <c r="BD96" s="33">
        <v>0</v>
      </c>
      <c r="BE96" s="33">
        <v>0</v>
      </c>
      <c r="BF96" s="33">
        <v>10881361</v>
      </c>
      <c r="BG96" s="33">
        <v>0</v>
      </c>
      <c r="BH96" s="33">
        <v>0</v>
      </c>
      <c r="BI96" s="33">
        <v>0</v>
      </c>
      <c r="BJ96" s="33">
        <v>0</v>
      </c>
      <c r="BK96" s="33">
        <v>13498757</v>
      </c>
      <c r="BL96" s="33">
        <v>-98588862</v>
      </c>
      <c r="BN96" s="33">
        <v>505378184</v>
      </c>
      <c r="BO96" s="33">
        <v>0</v>
      </c>
      <c r="BP96" s="33">
        <v>0</v>
      </c>
      <c r="BQ96" s="33">
        <v>17593841</v>
      </c>
      <c r="BR96" s="33">
        <v>0</v>
      </c>
      <c r="BS96" s="33">
        <v>-1301278</v>
      </c>
      <c r="BT96" s="33">
        <v>0</v>
      </c>
      <c r="BU96" s="33">
        <v>2137440703</v>
      </c>
      <c r="BV96" s="33">
        <v>267489175</v>
      </c>
      <c r="BW96" s="33">
        <v>1869951528</v>
      </c>
      <c r="BX96" s="33">
        <v>0</v>
      </c>
      <c r="BY96" s="33">
        <v>1748016152</v>
      </c>
      <c r="BZ96" s="33">
        <v>-339536568</v>
      </c>
      <c r="CA96" s="33">
        <v>-34451896</v>
      </c>
      <c r="CB96" s="33">
        <v>0</v>
      </c>
      <c r="CC96" s="33">
        <v>0</v>
      </c>
      <c r="CD96" s="33">
        <v>188915401</v>
      </c>
      <c r="CE96" s="33">
        <v>0</v>
      </c>
      <c r="CF96" s="33">
        <v>149056312</v>
      </c>
      <c r="CG96" s="33">
        <v>0</v>
      </c>
      <c r="CH96" s="33">
        <v>0</v>
      </c>
      <c r="CI96" s="33">
        <v>18880815</v>
      </c>
      <c r="CJ96" s="33">
        <v>42160948</v>
      </c>
      <c r="CL96" s="33">
        <v>1468348786</v>
      </c>
      <c r="CM96" s="33">
        <v>26763017</v>
      </c>
      <c r="CN96" s="33">
        <v>1495111803</v>
      </c>
      <c r="CO96" s="33"/>
      <c r="CP96" s="33"/>
      <c r="CR96" s="33">
        <v>1713790200</v>
      </c>
      <c r="CS96" s="33">
        <v>657433165</v>
      </c>
      <c r="CT96" s="33">
        <v>9614299342</v>
      </c>
      <c r="CU96" s="33">
        <v>9614299342</v>
      </c>
      <c r="CV96" s="33">
        <v>0</v>
      </c>
      <c r="CW96" s="33">
        <v>0</v>
      </c>
      <c r="CX96" s="33">
        <v>0</v>
      </c>
      <c r="CY96" s="33">
        <v>0</v>
      </c>
      <c r="CZ96" s="33">
        <v>0</v>
      </c>
      <c r="DA96" s="33">
        <v>8956866177.0079994</v>
      </c>
      <c r="DB96" s="33">
        <v>7879584201</v>
      </c>
      <c r="DC96" s="33">
        <v>0</v>
      </c>
      <c r="DD96" s="33">
        <v>1077281976</v>
      </c>
      <c r="DE96" s="33">
        <v>0</v>
      </c>
      <c r="DF96" s="33">
        <v>0</v>
      </c>
      <c r="DG96" s="33">
        <v>0</v>
      </c>
      <c r="DH96" s="33">
        <v>0</v>
      </c>
      <c r="DI96" s="33">
        <v>0</v>
      </c>
      <c r="DJ96" s="33">
        <v>0</v>
      </c>
      <c r="DK96" s="33">
        <v>0</v>
      </c>
      <c r="DL96" s="33">
        <v>113951211</v>
      </c>
      <c r="DM96" s="33">
        <v>-84864236</v>
      </c>
      <c r="DN96" s="33">
        <v>0</v>
      </c>
    </row>
    <row r="97" spans="2:118" x14ac:dyDescent="0.3">
      <c r="B97" s="5" t="s">
        <v>340</v>
      </c>
      <c r="C97" s="5" t="s">
        <v>342</v>
      </c>
      <c r="D97" s="6" t="s">
        <v>341</v>
      </c>
      <c r="E97" s="7" t="s">
        <v>658</v>
      </c>
      <c r="F97" s="8">
        <v>43921</v>
      </c>
      <c r="G97" s="33">
        <v>7059433</v>
      </c>
      <c r="H97" s="33"/>
      <c r="I97" s="33"/>
      <c r="J97" s="33"/>
      <c r="K97" s="33"/>
      <c r="L97" s="33"/>
      <c r="M97" s="33"/>
      <c r="N97" s="33"/>
      <c r="O97" s="33"/>
      <c r="P97" s="33"/>
      <c r="Q97" s="33">
        <v>2520437</v>
      </c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>
        <v>0</v>
      </c>
      <c r="AD97" s="33">
        <v>0</v>
      </c>
      <c r="AE97" s="33">
        <v>22362</v>
      </c>
      <c r="AF97" s="33">
        <v>650339</v>
      </c>
      <c r="AG97" s="33">
        <v>0</v>
      </c>
      <c r="AH97" s="33">
        <v>-8528693</v>
      </c>
      <c r="AI97" s="33">
        <v>0</v>
      </c>
      <c r="AK97" s="33">
        <v>-3539137</v>
      </c>
      <c r="AL97" s="33">
        <v>0</v>
      </c>
      <c r="AM97" s="33">
        <v>0</v>
      </c>
      <c r="AN97" s="33">
        <v>901</v>
      </c>
      <c r="AO97" s="33">
        <v>0</v>
      </c>
      <c r="AP97" s="33">
        <v>0</v>
      </c>
      <c r="AQ97" s="33">
        <v>0</v>
      </c>
      <c r="AR97" s="33">
        <v>0</v>
      </c>
      <c r="AS97" s="33">
        <v>0</v>
      </c>
      <c r="AT97" s="33">
        <v>384866</v>
      </c>
      <c r="AU97" s="33">
        <v>3911633</v>
      </c>
      <c r="AV97" s="33">
        <v>0</v>
      </c>
      <c r="AW97" s="33">
        <v>11469</v>
      </c>
      <c r="AX97" s="33">
        <v>0</v>
      </c>
      <c r="AY97" s="33">
        <v>0</v>
      </c>
      <c r="AZ97" s="33">
        <v>0</v>
      </c>
      <c r="BA97" s="33">
        <v>0</v>
      </c>
      <c r="BB97" s="33">
        <v>0</v>
      </c>
      <c r="BC97" s="33">
        <v>0</v>
      </c>
      <c r="BD97" s="33">
        <v>0</v>
      </c>
      <c r="BE97" s="33">
        <v>0</v>
      </c>
      <c r="BF97" s="33">
        <v>0</v>
      </c>
      <c r="BG97" s="33">
        <v>0</v>
      </c>
      <c r="BH97" s="33">
        <v>650339</v>
      </c>
      <c r="BI97" s="33">
        <v>0</v>
      </c>
      <c r="BJ97" s="33">
        <v>0</v>
      </c>
      <c r="BK97" s="33">
        <v>0</v>
      </c>
      <c r="BL97" s="33">
        <v>0</v>
      </c>
      <c r="BN97" s="33">
        <v>80591</v>
      </c>
      <c r="BO97" s="33">
        <v>0</v>
      </c>
      <c r="BP97" s="33">
        <v>0</v>
      </c>
      <c r="BQ97" s="33">
        <v>0</v>
      </c>
      <c r="BR97" s="33">
        <v>0</v>
      </c>
      <c r="BS97" s="33">
        <v>0</v>
      </c>
      <c r="BT97" s="33">
        <v>0</v>
      </c>
      <c r="BU97" s="33">
        <v>17488561</v>
      </c>
      <c r="BV97" s="33">
        <v>0</v>
      </c>
      <c r="BW97" s="33">
        <v>17488561</v>
      </c>
      <c r="BX97" s="33">
        <v>374516</v>
      </c>
      <c r="BY97" s="33">
        <v>15314253</v>
      </c>
      <c r="BZ97" s="33">
        <v>0</v>
      </c>
      <c r="CA97" s="33">
        <v>0</v>
      </c>
      <c r="CB97" s="33">
        <v>668437</v>
      </c>
      <c r="CC97" s="33">
        <v>0</v>
      </c>
      <c r="CD97" s="33">
        <v>1099246</v>
      </c>
      <c r="CE97" s="33">
        <v>0</v>
      </c>
      <c r="CF97" s="33">
        <v>700550</v>
      </c>
      <c r="CG97" s="33">
        <v>0</v>
      </c>
      <c r="CH97" s="33">
        <v>0</v>
      </c>
      <c r="CI97" s="33">
        <v>0</v>
      </c>
      <c r="CJ97" s="33">
        <v>0</v>
      </c>
      <c r="CL97" s="33">
        <v>3600887</v>
      </c>
      <c r="CM97" s="33">
        <v>147093</v>
      </c>
      <c r="CN97" s="33">
        <v>3747980</v>
      </c>
      <c r="CO97" s="33"/>
      <c r="CP97" s="33"/>
      <c r="CR97" s="33">
        <v>7059433</v>
      </c>
      <c r="CS97" s="33">
        <v>17406267</v>
      </c>
      <c r="CT97" s="33">
        <v>313293245</v>
      </c>
      <c r="CU97" s="33">
        <v>313229330</v>
      </c>
      <c r="CV97" s="33">
        <v>0</v>
      </c>
      <c r="CW97" s="33">
        <v>0</v>
      </c>
      <c r="CX97" s="33">
        <v>55568</v>
      </c>
      <c r="CY97" s="33">
        <v>0</v>
      </c>
      <c r="CZ97" s="33">
        <v>8347</v>
      </c>
      <c r="DA97" s="33">
        <v>295886978</v>
      </c>
      <c r="DB97" s="33">
        <v>280888844</v>
      </c>
      <c r="DC97" s="33">
        <v>0</v>
      </c>
      <c r="DD97" s="33">
        <v>14718556</v>
      </c>
      <c r="DE97" s="33">
        <v>279578</v>
      </c>
      <c r="DF97" s="33">
        <v>0</v>
      </c>
      <c r="DG97" s="33">
        <v>0</v>
      </c>
      <c r="DH97" s="33">
        <v>0</v>
      </c>
      <c r="DI97" s="33">
        <v>0</v>
      </c>
      <c r="DJ97" s="33">
        <v>22362</v>
      </c>
      <c r="DK97" s="33">
        <v>650339</v>
      </c>
      <c r="DL97" s="33">
        <v>2446118</v>
      </c>
      <c r="DM97" s="33">
        <v>-8528693</v>
      </c>
      <c r="DN97" s="33">
        <v>650339</v>
      </c>
    </row>
    <row r="98" spans="2:118" x14ac:dyDescent="0.3">
      <c r="B98" s="5" t="s">
        <v>343</v>
      </c>
      <c r="C98" s="5" t="s">
        <v>345</v>
      </c>
      <c r="D98" s="6" t="s">
        <v>344</v>
      </c>
      <c r="E98" s="7" t="s">
        <v>657</v>
      </c>
      <c r="F98" s="8">
        <v>43921</v>
      </c>
      <c r="G98" s="33">
        <v>10350906</v>
      </c>
      <c r="H98" s="33"/>
      <c r="I98" s="33"/>
      <c r="J98" s="33"/>
      <c r="K98" s="33"/>
      <c r="L98" s="33"/>
      <c r="M98" s="33"/>
      <c r="N98" s="33"/>
      <c r="O98" s="33"/>
      <c r="P98" s="33"/>
      <c r="Q98" s="33">
        <v>4983273</v>
      </c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>
        <v>0</v>
      </c>
      <c r="AD98" s="33">
        <v>0</v>
      </c>
      <c r="AE98" s="33">
        <v>-12390</v>
      </c>
      <c r="AF98" s="33">
        <v>33332</v>
      </c>
      <c r="AG98" s="33">
        <v>0</v>
      </c>
      <c r="AH98" s="33">
        <v>0</v>
      </c>
      <c r="AI98" s="33">
        <v>0</v>
      </c>
      <c r="AK98" s="33">
        <v>-7692650</v>
      </c>
      <c r="AL98" s="33">
        <v>0</v>
      </c>
      <c r="AM98" s="33">
        <v>0</v>
      </c>
      <c r="AN98" s="33">
        <v>0</v>
      </c>
      <c r="AO98" s="33">
        <v>0</v>
      </c>
      <c r="AP98" s="33">
        <v>0</v>
      </c>
      <c r="AQ98" s="33">
        <v>0</v>
      </c>
      <c r="AR98" s="33">
        <v>0</v>
      </c>
      <c r="AS98" s="33">
        <v>0</v>
      </c>
      <c r="AT98" s="33">
        <v>0</v>
      </c>
      <c r="AU98" s="33">
        <v>7692650</v>
      </c>
      <c r="AV98" s="33">
        <v>0</v>
      </c>
      <c r="AW98" s="33">
        <v>0</v>
      </c>
      <c r="AX98" s="33">
        <v>0</v>
      </c>
      <c r="AY98" s="33">
        <v>0</v>
      </c>
      <c r="AZ98" s="33">
        <v>0</v>
      </c>
      <c r="BA98" s="33">
        <v>0</v>
      </c>
      <c r="BB98" s="33">
        <v>0</v>
      </c>
      <c r="BC98" s="33">
        <v>0</v>
      </c>
      <c r="BD98" s="33">
        <v>0</v>
      </c>
      <c r="BE98" s="33">
        <v>0</v>
      </c>
      <c r="BF98" s="33">
        <v>0</v>
      </c>
      <c r="BG98" s="33">
        <v>0</v>
      </c>
      <c r="BH98" s="33">
        <v>33332</v>
      </c>
      <c r="BI98" s="33">
        <v>0</v>
      </c>
      <c r="BJ98" s="33">
        <v>0</v>
      </c>
      <c r="BK98" s="33">
        <v>0</v>
      </c>
      <c r="BL98" s="33">
        <v>0</v>
      </c>
      <c r="BN98" s="33">
        <v>-2603472</v>
      </c>
      <c r="BO98" s="33">
        <v>0</v>
      </c>
      <c r="BP98" s="33">
        <v>0</v>
      </c>
      <c r="BQ98" s="33">
        <v>0</v>
      </c>
      <c r="BR98" s="33">
        <v>0</v>
      </c>
      <c r="BS98" s="33">
        <v>0</v>
      </c>
      <c r="BT98" s="33">
        <v>0</v>
      </c>
      <c r="BU98" s="33">
        <v>171033</v>
      </c>
      <c r="BV98" s="33">
        <v>0</v>
      </c>
      <c r="BW98" s="33">
        <v>171033</v>
      </c>
      <c r="BX98" s="33">
        <v>0</v>
      </c>
      <c r="BY98" s="33">
        <v>171033</v>
      </c>
      <c r="BZ98" s="33">
        <v>811513</v>
      </c>
      <c r="CA98" s="33">
        <v>312446</v>
      </c>
      <c r="CB98" s="33">
        <v>0</v>
      </c>
      <c r="CC98" s="33">
        <v>0</v>
      </c>
      <c r="CD98" s="33">
        <v>635890</v>
      </c>
      <c r="CE98" s="33">
        <v>0</v>
      </c>
      <c r="CF98" s="33">
        <v>843623</v>
      </c>
      <c r="CG98" s="33">
        <v>0</v>
      </c>
      <c r="CH98" s="33">
        <v>0</v>
      </c>
      <c r="CI98" s="33">
        <v>0</v>
      </c>
      <c r="CJ98" s="33">
        <v>0</v>
      </c>
      <c r="CL98" s="33">
        <v>54784</v>
      </c>
      <c r="CM98" s="33">
        <v>0</v>
      </c>
      <c r="CN98" s="33">
        <v>54784</v>
      </c>
      <c r="CO98" s="33"/>
      <c r="CP98" s="33"/>
      <c r="CR98" s="33">
        <v>10350906</v>
      </c>
      <c r="CS98" s="33">
        <v>10430636</v>
      </c>
      <c r="CT98" s="33">
        <v>90505983</v>
      </c>
      <c r="CU98" s="33">
        <v>89138237</v>
      </c>
      <c r="CV98" s="33">
        <v>0</v>
      </c>
      <c r="CW98" s="33">
        <v>0</v>
      </c>
      <c r="CX98" s="33">
        <v>1367726</v>
      </c>
      <c r="CY98" s="33">
        <v>0</v>
      </c>
      <c r="CZ98" s="33">
        <v>20</v>
      </c>
      <c r="DA98" s="33">
        <v>80075347</v>
      </c>
      <c r="DB98" s="33">
        <v>66288923</v>
      </c>
      <c r="DC98" s="33">
        <v>0</v>
      </c>
      <c r="DD98" s="33">
        <v>11382245</v>
      </c>
      <c r="DE98" s="33">
        <v>765153</v>
      </c>
      <c r="DF98" s="33">
        <v>0</v>
      </c>
      <c r="DG98" s="33">
        <v>1639026</v>
      </c>
      <c r="DH98" s="33">
        <v>0</v>
      </c>
      <c r="DI98" s="33">
        <v>0</v>
      </c>
      <c r="DJ98" s="33">
        <v>-12390</v>
      </c>
      <c r="DK98" s="33">
        <v>33332</v>
      </c>
      <c r="DL98" s="33">
        <v>125452</v>
      </c>
      <c r="DM98" s="33">
        <v>0</v>
      </c>
      <c r="DN98" s="33">
        <v>33332</v>
      </c>
    </row>
    <row r="99" spans="2:118" x14ac:dyDescent="0.3">
      <c r="B99" s="5" t="s">
        <v>349</v>
      </c>
      <c r="C99" s="5" t="s">
        <v>351</v>
      </c>
      <c r="D99" s="6" t="s">
        <v>350</v>
      </c>
      <c r="E99" s="7" t="s">
        <v>663</v>
      </c>
      <c r="F99" s="8">
        <v>44012</v>
      </c>
      <c r="G99" s="33">
        <v>17013489</v>
      </c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>
        <v>0</v>
      </c>
      <c r="AD99" s="33">
        <v>0</v>
      </c>
      <c r="AE99" s="33">
        <v>0</v>
      </c>
      <c r="AF99" s="33">
        <v>0</v>
      </c>
      <c r="AG99" s="33"/>
      <c r="AH99" s="33">
        <v>-7173184</v>
      </c>
      <c r="AI99" s="33">
        <v>0</v>
      </c>
      <c r="AK99" s="33">
        <v>13986519</v>
      </c>
      <c r="AL99" s="33"/>
      <c r="AM99" s="33"/>
      <c r="AN99" s="33"/>
      <c r="AO99" s="33"/>
      <c r="AP99" s="33">
        <v>3526168</v>
      </c>
      <c r="AQ99" s="33"/>
      <c r="AR99" s="33"/>
      <c r="AS99" s="33"/>
      <c r="AT99" s="33"/>
      <c r="AU99" s="33">
        <v>13467357</v>
      </c>
      <c r="AV99" s="33"/>
      <c r="AW99" s="33">
        <v>912539</v>
      </c>
      <c r="AX99" s="33">
        <v>227198</v>
      </c>
      <c r="AY99" s="33">
        <v>168682</v>
      </c>
      <c r="AZ99" s="33"/>
      <c r="BA99" s="33"/>
      <c r="BB99" s="33"/>
      <c r="BC99" s="33"/>
      <c r="BD99" s="33"/>
      <c r="BE99" s="33"/>
      <c r="BF99" s="33"/>
      <c r="BG99" s="33"/>
      <c r="BH99" s="33">
        <v>0</v>
      </c>
      <c r="BI99" s="33"/>
      <c r="BJ99" s="33"/>
      <c r="BK99" s="33">
        <v>31569992</v>
      </c>
      <c r="BL99" s="33"/>
      <c r="BN99" s="33">
        <v>-26701573</v>
      </c>
      <c r="BO99" s="33">
        <v>0</v>
      </c>
      <c r="BP99" s="33">
        <v>0</v>
      </c>
      <c r="BQ99" s="33">
        <v>0</v>
      </c>
      <c r="BR99" s="33">
        <v>0</v>
      </c>
      <c r="BS99" s="33">
        <v>0</v>
      </c>
      <c r="BT99" s="33">
        <v>0</v>
      </c>
      <c r="BU99" s="33">
        <v>18839311</v>
      </c>
      <c r="BV99" s="33">
        <v>0</v>
      </c>
      <c r="BW99" s="33">
        <v>18839311</v>
      </c>
      <c r="BX99" s="33">
        <v>0</v>
      </c>
      <c r="BY99" s="33">
        <v>24715966</v>
      </c>
      <c r="BZ99" s="33">
        <v>0</v>
      </c>
      <c r="CA99" s="33">
        <v>13553812</v>
      </c>
      <c r="CB99" s="33">
        <v>0</v>
      </c>
      <c r="CC99" s="33">
        <v>0</v>
      </c>
      <c r="CD99" s="33">
        <v>7237132</v>
      </c>
      <c r="CE99" s="33">
        <v>0</v>
      </c>
      <c r="CF99" s="33">
        <v>33974</v>
      </c>
      <c r="CG99" s="33">
        <v>0</v>
      </c>
      <c r="CH99" s="33">
        <v>0</v>
      </c>
      <c r="CI99" s="33">
        <v>0</v>
      </c>
      <c r="CJ99" s="33">
        <v>0</v>
      </c>
      <c r="CL99" s="33">
        <v>4298435</v>
      </c>
      <c r="CM99" s="33">
        <v>372972</v>
      </c>
      <c r="CN99" s="33">
        <v>4671407</v>
      </c>
      <c r="CO99" s="33"/>
      <c r="CP99" s="33"/>
      <c r="CR99" s="33">
        <v>17013489</v>
      </c>
      <c r="CS99" s="33">
        <v>31205260</v>
      </c>
      <c r="CT99" s="33">
        <v>232717248</v>
      </c>
      <c r="CU99" s="33">
        <v>232066949</v>
      </c>
      <c r="CV99" s="33">
        <v>0</v>
      </c>
      <c r="CW99" s="33">
        <v>0</v>
      </c>
      <c r="CX99" s="33">
        <v>645739</v>
      </c>
      <c r="CY99" s="33">
        <v>0</v>
      </c>
      <c r="CZ99" s="33">
        <v>4560</v>
      </c>
      <c r="DA99" s="33">
        <v>201511988</v>
      </c>
      <c r="DB99" s="33">
        <v>164027156</v>
      </c>
      <c r="DC99" s="33">
        <v>0</v>
      </c>
      <c r="DD99" s="33">
        <v>37329725</v>
      </c>
      <c r="DE99" s="33">
        <v>57232</v>
      </c>
      <c r="DF99" s="33">
        <v>0</v>
      </c>
      <c r="DG99" s="33">
        <v>97875</v>
      </c>
      <c r="DH99" s="33">
        <v>0</v>
      </c>
      <c r="DI99" s="33">
        <v>0</v>
      </c>
      <c r="DJ99" s="33">
        <v>0</v>
      </c>
      <c r="DK99" s="33">
        <v>0</v>
      </c>
      <c r="DL99" s="33">
        <v>7018587</v>
      </c>
      <c r="DM99" s="33">
        <v>-7173184</v>
      </c>
      <c r="DN99" s="33">
        <v>0</v>
      </c>
    </row>
    <row r="100" spans="2:118" x14ac:dyDescent="0.3">
      <c r="B100" s="5" t="s">
        <v>352</v>
      </c>
      <c r="C100" s="5" t="s">
        <v>354</v>
      </c>
      <c r="D100" s="6" t="s">
        <v>353</v>
      </c>
      <c r="E100" s="7" t="s">
        <v>658</v>
      </c>
      <c r="F100" s="8">
        <v>43921</v>
      </c>
      <c r="G100" s="33">
        <v>-609397.1</v>
      </c>
      <c r="H100" s="33"/>
      <c r="I100" s="33"/>
      <c r="J100" s="33"/>
      <c r="K100" s="33"/>
      <c r="L100" s="33"/>
      <c r="M100" s="33"/>
      <c r="N100" s="33"/>
      <c r="O100" s="33"/>
      <c r="P100" s="33"/>
      <c r="Q100" s="33">
        <v>32465.68</v>
      </c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>
        <v>0</v>
      </c>
      <c r="AD100" s="33">
        <v>0</v>
      </c>
      <c r="AE100" s="33">
        <v>159689.68</v>
      </c>
      <c r="AF100" s="33">
        <v>-17245.89</v>
      </c>
      <c r="AG100" s="33">
        <v>0</v>
      </c>
      <c r="AH100" s="33">
        <v>-30900.61</v>
      </c>
      <c r="AI100" s="33">
        <v>0</v>
      </c>
      <c r="AK100" s="33">
        <v>1167699.21</v>
      </c>
      <c r="AL100" s="33">
        <v>0</v>
      </c>
      <c r="AM100" s="33">
        <v>0</v>
      </c>
      <c r="AN100" s="33">
        <v>0</v>
      </c>
      <c r="AO100" s="33">
        <v>0</v>
      </c>
      <c r="AP100" s="33">
        <v>0</v>
      </c>
      <c r="AQ100" s="33">
        <v>0</v>
      </c>
      <c r="AR100" s="33">
        <v>0</v>
      </c>
      <c r="AS100" s="33">
        <v>0</v>
      </c>
      <c r="AT100" s="33">
        <v>2295529.4300000002</v>
      </c>
      <c r="AU100" s="33">
        <v>1127830.22</v>
      </c>
      <c r="AV100" s="33">
        <v>0</v>
      </c>
      <c r="AW100" s="33">
        <v>0</v>
      </c>
      <c r="AX100" s="33">
        <v>0</v>
      </c>
      <c r="AY100" s="33">
        <v>0</v>
      </c>
      <c r="AZ100" s="33">
        <v>0</v>
      </c>
      <c r="BA100" s="33">
        <v>0</v>
      </c>
      <c r="BB100" s="33">
        <v>0</v>
      </c>
      <c r="BC100" s="33">
        <v>0</v>
      </c>
      <c r="BD100" s="33">
        <v>0</v>
      </c>
      <c r="BE100" s="33">
        <v>0</v>
      </c>
      <c r="BF100" s="33">
        <v>0</v>
      </c>
      <c r="BG100" s="33">
        <v>0</v>
      </c>
      <c r="BH100" s="33">
        <v>-17245.89</v>
      </c>
      <c r="BI100" s="33">
        <v>0</v>
      </c>
      <c r="BJ100" s="33">
        <v>0</v>
      </c>
      <c r="BK100" s="33">
        <v>0</v>
      </c>
      <c r="BL100" s="33">
        <v>0</v>
      </c>
      <c r="BN100" s="33">
        <v>-1508386.37</v>
      </c>
      <c r="BO100" s="33">
        <v>0</v>
      </c>
      <c r="BP100" s="33">
        <v>0</v>
      </c>
      <c r="BQ100" s="33">
        <v>0</v>
      </c>
      <c r="BR100" s="33">
        <v>0</v>
      </c>
      <c r="BS100" s="33">
        <v>0</v>
      </c>
      <c r="BT100" s="33">
        <v>0</v>
      </c>
      <c r="BU100" s="33">
        <v>2755094</v>
      </c>
      <c r="BV100" s="33">
        <v>0</v>
      </c>
      <c r="BW100" s="33">
        <v>2755094</v>
      </c>
      <c r="BX100" s="33">
        <v>0</v>
      </c>
      <c r="BY100" s="33">
        <v>3117083.48</v>
      </c>
      <c r="BZ100" s="33">
        <v>66730.75</v>
      </c>
      <c r="CA100" s="33">
        <v>5924.1</v>
      </c>
      <c r="CB100" s="33">
        <v>0</v>
      </c>
      <c r="CC100" s="33">
        <v>0</v>
      </c>
      <c r="CD100" s="33">
        <v>1073742.04</v>
      </c>
      <c r="CE100" s="33">
        <v>0</v>
      </c>
      <c r="CF100" s="33">
        <v>0</v>
      </c>
      <c r="CG100" s="33">
        <v>0</v>
      </c>
      <c r="CH100" s="33">
        <v>0</v>
      </c>
      <c r="CI100" s="33">
        <v>0</v>
      </c>
      <c r="CJ100" s="33">
        <v>0</v>
      </c>
      <c r="CL100" s="33">
        <v>-950084.26</v>
      </c>
      <c r="CM100" s="33">
        <v>0</v>
      </c>
      <c r="CN100" s="33">
        <v>-950084.26</v>
      </c>
      <c r="CO100" s="33"/>
      <c r="CP100" s="33"/>
      <c r="CR100" s="33">
        <v>-609397.1</v>
      </c>
      <c r="CS100" s="33">
        <v>460236.23</v>
      </c>
      <c r="CT100" s="33">
        <v>3196672.34</v>
      </c>
      <c r="CU100" s="33">
        <v>2896903.14</v>
      </c>
      <c r="CV100" s="33">
        <v>0</v>
      </c>
      <c r="CW100" s="33">
        <v>0</v>
      </c>
      <c r="CX100" s="33">
        <v>0</v>
      </c>
      <c r="CY100" s="33">
        <v>0</v>
      </c>
      <c r="CZ100" s="33">
        <v>299769.2</v>
      </c>
      <c r="DA100" s="33">
        <v>2736436.11</v>
      </c>
      <c r="DB100" s="33">
        <v>1113745.68</v>
      </c>
      <c r="DC100" s="33">
        <v>0</v>
      </c>
      <c r="DD100" s="33">
        <v>1622690.43</v>
      </c>
      <c r="DE100" s="33">
        <v>0</v>
      </c>
      <c r="DF100" s="33">
        <v>0</v>
      </c>
      <c r="DG100" s="33">
        <v>0</v>
      </c>
      <c r="DH100" s="33">
        <v>0</v>
      </c>
      <c r="DI100" s="33">
        <v>0</v>
      </c>
      <c r="DJ100" s="33">
        <v>159689.68</v>
      </c>
      <c r="DK100" s="33">
        <v>-17245.89</v>
      </c>
      <c r="DL100" s="33">
        <v>861797.15</v>
      </c>
      <c r="DM100" s="33">
        <v>-30900.61</v>
      </c>
      <c r="DN100" s="33">
        <v>-17245.89</v>
      </c>
    </row>
    <row r="101" spans="2:118" x14ac:dyDescent="0.3">
      <c r="B101" s="5" t="s">
        <v>355</v>
      </c>
      <c r="C101" s="5" t="s">
        <v>25</v>
      </c>
      <c r="D101" s="6" t="s">
        <v>58</v>
      </c>
      <c r="E101" s="7" t="s">
        <v>656</v>
      </c>
      <c r="F101" s="8">
        <v>43921</v>
      </c>
      <c r="G101" s="33">
        <v>69244611</v>
      </c>
      <c r="H101" s="33"/>
      <c r="I101" s="33"/>
      <c r="J101" s="33"/>
      <c r="K101" s="33"/>
      <c r="L101" s="33"/>
      <c r="M101" s="33"/>
      <c r="N101" s="33"/>
      <c r="O101" s="33"/>
      <c r="P101" s="33"/>
      <c r="Q101" s="33">
        <v>26927794</v>
      </c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>
        <v>0</v>
      </c>
      <c r="AD101" s="33">
        <v>834659</v>
      </c>
      <c r="AE101" s="33">
        <v>0</v>
      </c>
      <c r="AF101" s="33">
        <v>548953</v>
      </c>
      <c r="AG101" s="33">
        <v>0</v>
      </c>
      <c r="AH101" s="33">
        <v>23423</v>
      </c>
      <c r="AI101" s="33">
        <v>0</v>
      </c>
      <c r="AK101" s="33">
        <v>-28117082</v>
      </c>
      <c r="AL101" s="33">
        <v>0</v>
      </c>
      <c r="AM101" s="33">
        <v>2100663</v>
      </c>
      <c r="AN101" s="33">
        <v>0</v>
      </c>
      <c r="AO101" s="33">
        <v>0</v>
      </c>
      <c r="AP101" s="33">
        <v>0</v>
      </c>
      <c r="AQ101" s="33">
        <v>0</v>
      </c>
      <c r="AR101" s="33">
        <v>936425</v>
      </c>
      <c r="AS101" s="33">
        <v>-2500</v>
      </c>
      <c r="AT101" s="33">
        <v>3493419</v>
      </c>
      <c r="AU101" s="33">
        <v>35163427</v>
      </c>
      <c r="AV101" s="33">
        <v>0</v>
      </c>
      <c r="AW101" s="33">
        <v>-3283</v>
      </c>
      <c r="AX101" s="33">
        <v>0</v>
      </c>
      <c r="AY101" s="33">
        <v>0</v>
      </c>
      <c r="AZ101" s="33">
        <v>0</v>
      </c>
      <c r="BA101" s="33">
        <v>0</v>
      </c>
      <c r="BB101" s="33">
        <v>0</v>
      </c>
      <c r="BC101" s="33">
        <v>0</v>
      </c>
      <c r="BD101" s="33">
        <v>0</v>
      </c>
      <c r="BE101" s="33">
        <v>0</v>
      </c>
      <c r="BF101" s="33">
        <v>0</v>
      </c>
      <c r="BG101" s="33">
        <v>0</v>
      </c>
      <c r="BH101" s="33">
        <v>548953</v>
      </c>
      <c r="BI101" s="33">
        <v>0</v>
      </c>
      <c r="BJ101" s="33">
        <v>0</v>
      </c>
      <c r="BK101" s="33">
        <v>6584231</v>
      </c>
      <c r="BL101" s="33">
        <v>0</v>
      </c>
      <c r="BN101" s="33">
        <v>-37049960</v>
      </c>
      <c r="BO101" s="33">
        <v>0</v>
      </c>
      <c r="BP101" s="33">
        <v>0</v>
      </c>
      <c r="BQ101" s="33">
        <v>0</v>
      </c>
      <c r="BR101" s="33">
        <v>0</v>
      </c>
      <c r="BS101" s="33">
        <v>0</v>
      </c>
      <c r="BT101" s="33">
        <v>0</v>
      </c>
      <c r="BU101" s="33">
        <v>-33839349</v>
      </c>
      <c r="BV101" s="33">
        <v>5384109</v>
      </c>
      <c r="BW101" s="33">
        <v>-39223458</v>
      </c>
      <c r="BX101" s="33">
        <v>0</v>
      </c>
      <c r="BY101" s="33">
        <v>-26360824</v>
      </c>
      <c r="BZ101" s="33">
        <v>219631</v>
      </c>
      <c r="CA101" s="33">
        <v>2658650</v>
      </c>
      <c r="CB101" s="33">
        <v>-2980</v>
      </c>
      <c r="CC101" s="33">
        <v>0</v>
      </c>
      <c r="CD101" s="33">
        <v>15812427</v>
      </c>
      <c r="CE101" s="33">
        <v>0</v>
      </c>
      <c r="CF101" s="33">
        <v>10878382</v>
      </c>
      <c r="CG101" s="33">
        <v>0</v>
      </c>
      <c r="CH101" s="33">
        <v>0</v>
      </c>
      <c r="CI101" s="33">
        <v>-5325</v>
      </c>
      <c r="CJ101" s="33">
        <v>0</v>
      </c>
      <c r="CL101" s="33">
        <v>4077569</v>
      </c>
      <c r="CM101" s="33">
        <v>1831809</v>
      </c>
      <c r="CN101" s="33">
        <v>5909378</v>
      </c>
      <c r="CO101" s="33"/>
      <c r="CP101" s="33"/>
      <c r="CR101" s="33">
        <v>69244611</v>
      </c>
      <c r="CS101" s="33">
        <v>70315471</v>
      </c>
      <c r="CT101" s="33">
        <v>365371502</v>
      </c>
      <c r="CU101" s="33">
        <v>365371502</v>
      </c>
      <c r="CV101" s="33">
        <v>0</v>
      </c>
      <c r="CW101" s="33">
        <v>0</v>
      </c>
      <c r="CX101" s="33">
        <v>0</v>
      </c>
      <c r="CY101" s="33">
        <v>0</v>
      </c>
      <c r="CZ101" s="33">
        <v>0</v>
      </c>
      <c r="DA101" s="33">
        <v>295056031</v>
      </c>
      <c r="DB101" s="33">
        <v>241568591</v>
      </c>
      <c r="DC101" s="33">
        <v>0</v>
      </c>
      <c r="DD101" s="33">
        <v>32119960</v>
      </c>
      <c r="DE101" s="33">
        <v>0</v>
      </c>
      <c r="DF101" s="33">
        <v>0</v>
      </c>
      <c r="DG101" s="33">
        <v>21367480</v>
      </c>
      <c r="DH101" s="33">
        <v>0</v>
      </c>
      <c r="DI101" s="33">
        <v>834659</v>
      </c>
      <c r="DJ101" s="33">
        <v>0</v>
      </c>
      <c r="DK101" s="33">
        <v>548953</v>
      </c>
      <c r="DL101" s="33">
        <v>2477895</v>
      </c>
      <c r="DM101" s="33">
        <v>23423</v>
      </c>
      <c r="DN101" s="33">
        <v>548953</v>
      </c>
    </row>
    <row r="102" spans="2:118" x14ac:dyDescent="0.3">
      <c r="B102" s="5" t="s">
        <v>359</v>
      </c>
      <c r="C102" s="5" t="s">
        <v>361</v>
      </c>
      <c r="D102" s="6" t="s">
        <v>360</v>
      </c>
      <c r="E102" s="7" t="s">
        <v>657</v>
      </c>
      <c r="F102" s="8">
        <v>43921</v>
      </c>
      <c r="G102" s="33">
        <v>100104035.43000001</v>
      </c>
      <c r="H102" s="33"/>
      <c r="I102" s="33"/>
      <c r="J102" s="33"/>
      <c r="K102" s="33"/>
      <c r="L102" s="33"/>
      <c r="M102" s="33"/>
      <c r="N102" s="33"/>
      <c r="O102" s="33"/>
      <c r="P102" s="33"/>
      <c r="Q102" s="33">
        <v>39856581.090000004</v>
      </c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>
        <v>0</v>
      </c>
      <c r="AD102" s="33">
        <v>0</v>
      </c>
      <c r="AE102" s="33">
        <v>67287.98</v>
      </c>
      <c r="AF102" s="33">
        <v>498289.24</v>
      </c>
      <c r="AG102" s="33">
        <v>0</v>
      </c>
      <c r="AH102" s="33">
        <v>-115040.85</v>
      </c>
      <c r="AI102" s="33">
        <v>0</v>
      </c>
      <c r="AK102" s="33">
        <v>-39577348.729999997</v>
      </c>
      <c r="AL102" s="33">
        <v>-881560.42</v>
      </c>
      <c r="AM102" s="33">
        <v>0</v>
      </c>
      <c r="AN102" s="33">
        <v>4041797.36</v>
      </c>
      <c r="AO102" s="33">
        <v>0</v>
      </c>
      <c r="AP102" s="33">
        <v>0</v>
      </c>
      <c r="AQ102" s="33">
        <v>0</v>
      </c>
      <c r="AR102" s="33">
        <v>0</v>
      </c>
      <c r="AS102" s="33">
        <v>0</v>
      </c>
      <c r="AT102" s="33">
        <v>2442981.9300000002</v>
      </c>
      <c r="AU102" s="33">
        <v>32241341.870000001</v>
      </c>
      <c r="AV102" s="33">
        <v>0</v>
      </c>
      <c r="AW102" s="33">
        <v>7850797.7400000002</v>
      </c>
      <c r="AX102" s="33">
        <v>1260993.3500000001</v>
      </c>
      <c r="AY102" s="33">
        <v>0</v>
      </c>
      <c r="AZ102" s="33">
        <v>0</v>
      </c>
      <c r="BA102" s="33">
        <v>0</v>
      </c>
      <c r="BB102" s="33">
        <v>0</v>
      </c>
      <c r="BC102" s="33">
        <v>0</v>
      </c>
      <c r="BD102" s="33">
        <v>0</v>
      </c>
      <c r="BE102" s="33">
        <v>0</v>
      </c>
      <c r="BF102" s="33">
        <v>2437514.66</v>
      </c>
      <c r="BG102" s="33">
        <v>-30529.42</v>
      </c>
      <c r="BH102" s="33">
        <v>498289.24</v>
      </c>
      <c r="BI102" s="33">
        <v>0</v>
      </c>
      <c r="BJ102" s="33">
        <v>0</v>
      </c>
      <c r="BK102" s="33">
        <v>-1812732.95</v>
      </c>
      <c r="BL102" s="33">
        <v>0</v>
      </c>
      <c r="BN102" s="33">
        <v>-49667095.18</v>
      </c>
      <c r="BO102" s="33">
        <v>0</v>
      </c>
      <c r="BP102" s="33">
        <v>0</v>
      </c>
      <c r="BQ102" s="33">
        <v>-681.09</v>
      </c>
      <c r="BR102" s="33">
        <v>1489.24</v>
      </c>
      <c r="BS102" s="33">
        <v>2949439.82</v>
      </c>
      <c r="BT102" s="33">
        <v>44039060.659999996</v>
      </c>
      <c r="BU102" s="33">
        <v>235137517.02000001</v>
      </c>
      <c r="BV102" s="33">
        <v>170563879.84</v>
      </c>
      <c r="BW102" s="33">
        <v>64573637.18</v>
      </c>
      <c r="BX102" s="33">
        <v>0</v>
      </c>
      <c r="BY102" s="33">
        <v>195500713.47999999</v>
      </c>
      <c r="BZ102" s="33">
        <v>3666780.45</v>
      </c>
      <c r="CA102" s="33">
        <v>1666364.7</v>
      </c>
      <c r="CB102" s="33">
        <v>0</v>
      </c>
      <c r="CC102" s="33">
        <v>0</v>
      </c>
      <c r="CD102" s="33">
        <v>13016795.01</v>
      </c>
      <c r="CE102" s="33">
        <v>0</v>
      </c>
      <c r="CF102" s="33">
        <v>20787236.870000001</v>
      </c>
      <c r="CG102" s="33">
        <v>0</v>
      </c>
      <c r="CH102" s="33">
        <v>0</v>
      </c>
      <c r="CI102" s="33">
        <v>-3179029.36</v>
      </c>
      <c r="CJ102" s="33">
        <v>0</v>
      </c>
      <c r="CL102" s="33">
        <v>10859591.52</v>
      </c>
      <c r="CM102" s="33">
        <v>-2524307.27</v>
      </c>
      <c r="CN102" s="33">
        <v>8335284.25</v>
      </c>
      <c r="CO102" s="33"/>
      <c r="CP102" s="33"/>
      <c r="CR102" s="33">
        <v>100104035.43000001</v>
      </c>
      <c r="CS102" s="33">
        <v>105267414.09999999</v>
      </c>
      <c r="CT102" s="33">
        <v>604469612.70000005</v>
      </c>
      <c r="CU102" s="33">
        <v>525782723.89999998</v>
      </c>
      <c r="CV102" s="33">
        <v>0</v>
      </c>
      <c r="CW102" s="33">
        <v>0</v>
      </c>
      <c r="CX102" s="33">
        <v>-15424.14</v>
      </c>
      <c r="CY102" s="33">
        <v>0</v>
      </c>
      <c r="CZ102" s="33">
        <v>78702312.939999998</v>
      </c>
      <c r="DA102" s="33">
        <v>499202198.60000002</v>
      </c>
      <c r="DB102" s="33">
        <v>381428363.19999999</v>
      </c>
      <c r="DC102" s="33">
        <v>0</v>
      </c>
      <c r="DD102" s="33">
        <v>57721162.93</v>
      </c>
      <c r="DE102" s="33">
        <v>1626519.68</v>
      </c>
      <c r="DF102" s="33">
        <v>0</v>
      </c>
      <c r="DG102" s="33">
        <v>58426152.789999999</v>
      </c>
      <c r="DH102" s="33">
        <v>0</v>
      </c>
      <c r="DI102" s="33">
        <v>0</v>
      </c>
      <c r="DJ102" s="33">
        <v>67287.98</v>
      </c>
      <c r="DK102" s="33">
        <v>498289.24</v>
      </c>
      <c r="DL102" s="33">
        <v>5479339.0800000001</v>
      </c>
      <c r="DM102" s="33">
        <v>-115040.85</v>
      </c>
      <c r="DN102" s="33">
        <v>498289.24</v>
      </c>
    </row>
    <row r="103" spans="2:118" x14ac:dyDescent="0.3">
      <c r="B103" s="5" t="s">
        <v>362</v>
      </c>
      <c r="C103" s="5" t="s">
        <v>364</v>
      </c>
      <c r="D103" s="6" t="s">
        <v>363</v>
      </c>
      <c r="E103" s="7" t="s">
        <v>668</v>
      </c>
      <c r="F103" s="8">
        <v>43921</v>
      </c>
      <c r="G103" s="33">
        <v>95352930</v>
      </c>
      <c r="H103" s="33"/>
      <c r="I103" s="33"/>
      <c r="J103" s="33"/>
      <c r="K103" s="33"/>
      <c r="L103" s="33"/>
      <c r="M103" s="33"/>
      <c r="N103" s="33"/>
      <c r="O103" s="33"/>
      <c r="P103" s="33"/>
      <c r="Q103" s="33">
        <v>-39052044</v>
      </c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>
        <v>0</v>
      </c>
      <c r="AD103" s="33">
        <v>0</v>
      </c>
      <c r="AE103" s="33">
        <v>169719997</v>
      </c>
      <c r="AF103" s="33">
        <v>314027098</v>
      </c>
      <c r="AG103" s="33">
        <v>0</v>
      </c>
      <c r="AH103" s="33">
        <v>543887725</v>
      </c>
      <c r="AI103" s="33">
        <v>0</v>
      </c>
      <c r="AK103" s="33">
        <v>-13111719</v>
      </c>
      <c r="AL103" s="33">
        <v>0</v>
      </c>
      <c r="AM103" s="33">
        <v>0</v>
      </c>
      <c r="AN103" s="33">
        <v>0</v>
      </c>
      <c r="AO103" s="33">
        <v>0</v>
      </c>
      <c r="AP103" s="33">
        <v>0</v>
      </c>
      <c r="AQ103" s="33">
        <v>0</v>
      </c>
      <c r="AR103" s="33">
        <v>0</v>
      </c>
      <c r="AS103" s="33">
        <v>0</v>
      </c>
      <c r="AT103" s="33">
        <v>-3742168</v>
      </c>
      <c r="AU103" s="33">
        <v>6141431</v>
      </c>
      <c r="AV103" s="33">
        <v>23092</v>
      </c>
      <c r="AW103" s="33">
        <v>3823934</v>
      </c>
      <c r="AX103" s="33">
        <v>0</v>
      </c>
      <c r="AY103" s="33">
        <v>0</v>
      </c>
      <c r="AZ103" s="33">
        <v>0</v>
      </c>
      <c r="BA103" s="33">
        <v>0</v>
      </c>
      <c r="BB103" s="33">
        <v>0</v>
      </c>
      <c r="BC103" s="33">
        <v>0</v>
      </c>
      <c r="BD103" s="33">
        <v>0</v>
      </c>
      <c r="BE103" s="33">
        <v>0</v>
      </c>
      <c r="BF103" s="33">
        <v>157287</v>
      </c>
      <c r="BG103" s="33">
        <v>0</v>
      </c>
      <c r="BH103" s="33">
        <v>314027098</v>
      </c>
      <c r="BI103" s="33">
        <v>0</v>
      </c>
      <c r="BJ103" s="33">
        <v>0</v>
      </c>
      <c r="BK103" s="33">
        <v>380297</v>
      </c>
      <c r="BL103" s="33">
        <v>0</v>
      </c>
      <c r="BN103" s="33">
        <v>70749450</v>
      </c>
      <c r="BO103" s="33">
        <v>0</v>
      </c>
      <c r="BP103" s="33">
        <v>0</v>
      </c>
      <c r="BQ103" s="33">
        <v>8062</v>
      </c>
      <c r="BR103" s="33">
        <v>0</v>
      </c>
      <c r="BS103" s="33">
        <v>465</v>
      </c>
      <c r="BT103" s="33">
        <v>0</v>
      </c>
      <c r="BU103" s="33">
        <v>284350148</v>
      </c>
      <c r="BV103" s="33">
        <v>66989738</v>
      </c>
      <c r="BW103" s="33">
        <v>217360410</v>
      </c>
      <c r="BX103" s="33">
        <v>0</v>
      </c>
      <c r="BY103" s="33">
        <v>170638758</v>
      </c>
      <c r="BZ103" s="33">
        <v>-492184</v>
      </c>
      <c r="CA103" s="33">
        <v>333633</v>
      </c>
      <c r="CB103" s="33">
        <v>0</v>
      </c>
      <c r="CC103" s="33">
        <v>0</v>
      </c>
      <c r="CD103" s="33">
        <v>45536165</v>
      </c>
      <c r="CE103" s="33">
        <v>0</v>
      </c>
      <c r="CF103" s="33">
        <v>4055665</v>
      </c>
      <c r="CG103" s="33">
        <v>0</v>
      </c>
      <c r="CH103" s="33">
        <v>0</v>
      </c>
      <c r="CI103" s="33">
        <v>6463742</v>
      </c>
      <c r="CJ103" s="33">
        <v>0</v>
      </c>
      <c r="CL103" s="33">
        <v>152990661</v>
      </c>
      <c r="CM103" s="33">
        <v>1155047</v>
      </c>
      <c r="CN103" s="33">
        <v>154145708</v>
      </c>
      <c r="CO103" s="33"/>
      <c r="CP103" s="33"/>
      <c r="CR103" s="33">
        <v>95352930</v>
      </c>
      <c r="CS103" s="33">
        <v>-534652447</v>
      </c>
      <c r="CT103" s="33">
        <v>518070537469.44</v>
      </c>
      <c r="CU103" s="33">
        <v>307202911373.82397</v>
      </c>
      <c r="CV103" s="33">
        <v>55383999233.087997</v>
      </c>
      <c r="CW103" s="33">
        <v>155353557593.08801</v>
      </c>
      <c r="CX103" s="33">
        <v>315408414</v>
      </c>
      <c r="CY103" s="33">
        <v>4679951</v>
      </c>
      <c r="CZ103" s="33">
        <v>-190019096</v>
      </c>
      <c r="DA103" s="33">
        <v>518605189916.15997</v>
      </c>
      <c r="DB103" s="33">
        <v>238147777562.112</v>
      </c>
      <c r="DC103" s="33">
        <v>278144047623.42401</v>
      </c>
      <c r="DD103" s="33">
        <v>110409094</v>
      </c>
      <c r="DE103" s="33">
        <v>328561966</v>
      </c>
      <c r="DF103" s="33">
        <v>10322866</v>
      </c>
      <c r="DG103" s="33">
        <v>1864070805</v>
      </c>
      <c r="DH103" s="33">
        <v>0</v>
      </c>
      <c r="DI103" s="33">
        <v>0</v>
      </c>
      <c r="DJ103" s="33">
        <v>169719997</v>
      </c>
      <c r="DK103" s="33">
        <v>314027098</v>
      </c>
      <c r="DL103" s="33">
        <v>58189449</v>
      </c>
      <c r="DM103" s="33">
        <v>543887725</v>
      </c>
      <c r="DN103" s="33">
        <v>314027098</v>
      </c>
    </row>
    <row r="104" spans="2:118" x14ac:dyDescent="0.3">
      <c r="B104" s="5" t="s">
        <v>365</v>
      </c>
      <c r="C104" s="5" t="s">
        <v>367</v>
      </c>
      <c r="D104" s="6" t="s">
        <v>366</v>
      </c>
      <c r="E104" s="7" t="s">
        <v>658</v>
      </c>
      <c r="F104" s="8">
        <v>43921</v>
      </c>
      <c r="G104" s="33">
        <v>724859</v>
      </c>
      <c r="H104" s="33"/>
      <c r="I104" s="33"/>
      <c r="J104" s="33"/>
      <c r="K104" s="33"/>
      <c r="L104" s="33"/>
      <c r="M104" s="33"/>
      <c r="N104" s="33"/>
      <c r="O104" s="33"/>
      <c r="P104" s="33"/>
      <c r="Q104" s="33">
        <v>183865</v>
      </c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>
        <v>0</v>
      </c>
      <c r="AD104" s="33">
        <v>0</v>
      </c>
      <c r="AE104" s="33">
        <v>0</v>
      </c>
      <c r="AF104" s="33">
        <v>0</v>
      </c>
      <c r="AG104" s="33">
        <v>0</v>
      </c>
      <c r="AH104" s="33">
        <v>-3439451</v>
      </c>
      <c r="AI104" s="33">
        <v>0</v>
      </c>
      <c r="AK104" s="33">
        <v>-171258</v>
      </c>
      <c r="AL104" s="33">
        <v>0</v>
      </c>
      <c r="AM104" s="33">
        <v>0</v>
      </c>
      <c r="AN104" s="33">
        <v>0</v>
      </c>
      <c r="AO104" s="33">
        <v>0</v>
      </c>
      <c r="AP104" s="33">
        <v>0</v>
      </c>
      <c r="AQ104" s="33">
        <v>0</v>
      </c>
      <c r="AR104" s="33">
        <v>0</v>
      </c>
      <c r="AS104" s="33">
        <v>191129</v>
      </c>
      <c r="AT104" s="33">
        <v>0</v>
      </c>
      <c r="AU104" s="33">
        <v>105972</v>
      </c>
      <c r="AV104" s="33">
        <v>0</v>
      </c>
      <c r="AW104" s="33">
        <v>0</v>
      </c>
      <c r="AX104" s="33">
        <v>0</v>
      </c>
      <c r="AY104" s="33">
        <v>0</v>
      </c>
      <c r="AZ104" s="33">
        <v>0</v>
      </c>
      <c r="BA104" s="33">
        <v>0</v>
      </c>
      <c r="BB104" s="33">
        <v>0</v>
      </c>
      <c r="BC104" s="33">
        <v>0</v>
      </c>
      <c r="BD104" s="33">
        <v>0</v>
      </c>
      <c r="BE104" s="33">
        <v>329466</v>
      </c>
      <c r="BF104" s="33">
        <v>0</v>
      </c>
      <c r="BG104" s="33">
        <v>0</v>
      </c>
      <c r="BH104" s="33">
        <v>0</v>
      </c>
      <c r="BI104" s="33">
        <v>0</v>
      </c>
      <c r="BJ104" s="33">
        <v>0</v>
      </c>
      <c r="BK104" s="33">
        <v>-203623</v>
      </c>
      <c r="BL104" s="33">
        <v>0</v>
      </c>
      <c r="BN104" s="33">
        <v>-1653378</v>
      </c>
      <c r="BO104" s="33">
        <v>0</v>
      </c>
      <c r="BP104" s="33">
        <v>0</v>
      </c>
      <c r="BQ104" s="33">
        <v>0</v>
      </c>
      <c r="BR104" s="33">
        <v>0</v>
      </c>
      <c r="BS104" s="33">
        <v>0</v>
      </c>
      <c r="BT104" s="33">
        <v>0</v>
      </c>
      <c r="BU104" s="33">
        <v>0</v>
      </c>
      <c r="BV104" s="33">
        <v>0</v>
      </c>
      <c r="BW104" s="33">
        <v>0</v>
      </c>
      <c r="BX104" s="33">
        <v>2275912</v>
      </c>
      <c r="BY104" s="33">
        <v>0</v>
      </c>
      <c r="BZ104" s="33">
        <v>0</v>
      </c>
      <c r="CA104" s="33">
        <v>0</v>
      </c>
      <c r="CB104" s="33">
        <v>3929290</v>
      </c>
      <c r="CC104" s="33">
        <v>0</v>
      </c>
      <c r="CD104" s="33">
        <v>0</v>
      </c>
      <c r="CE104" s="33">
        <v>0</v>
      </c>
      <c r="CF104" s="33">
        <v>0</v>
      </c>
      <c r="CG104" s="33">
        <v>0</v>
      </c>
      <c r="CH104" s="33">
        <v>0</v>
      </c>
      <c r="CI104" s="33">
        <v>0</v>
      </c>
      <c r="CJ104" s="33">
        <v>0</v>
      </c>
      <c r="CL104" s="33">
        <v>-1099777</v>
      </c>
      <c r="CM104" s="33">
        <v>-13723</v>
      </c>
      <c r="CN104" s="33">
        <v>-1113500</v>
      </c>
      <c r="CO104" s="33"/>
      <c r="CP104" s="33"/>
      <c r="CR104" s="33">
        <v>724859</v>
      </c>
      <c r="CS104" s="33">
        <v>4164310</v>
      </c>
      <c r="CT104" s="33">
        <v>11540484</v>
      </c>
      <c r="CU104" s="33">
        <v>11540484</v>
      </c>
      <c r="CV104" s="33">
        <v>0</v>
      </c>
      <c r="CW104" s="33">
        <v>0</v>
      </c>
      <c r="CX104" s="33">
        <v>0</v>
      </c>
      <c r="CY104" s="33">
        <v>0</v>
      </c>
      <c r="CZ104" s="33">
        <v>0</v>
      </c>
      <c r="DA104" s="33">
        <v>7376174</v>
      </c>
      <c r="DB104" s="33">
        <v>6366825</v>
      </c>
      <c r="DC104" s="33">
        <v>0</v>
      </c>
      <c r="DD104" s="33">
        <v>916147</v>
      </c>
      <c r="DE104" s="33">
        <v>0</v>
      </c>
      <c r="DF104" s="33">
        <v>0</v>
      </c>
      <c r="DG104" s="33">
        <v>93202</v>
      </c>
      <c r="DH104" s="33">
        <v>0</v>
      </c>
      <c r="DI104" s="33">
        <v>0</v>
      </c>
      <c r="DJ104" s="33">
        <v>0</v>
      </c>
      <c r="DK104" s="33">
        <v>0</v>
      </c>
      <c r="DL104" s="33">
        <v>0</v>
      </c>
      <c r="DM104" s="33">
        <v>-3439451</v>
      </c>
      <c r="DN104" s="33">
        <v>0</v>
      </c>
    </row>
    <row r="105" spans="2:118" x14ac:dyDescent="0.3">
      <c r="B105" s="5" t="s">
        <v>368</v>
      </c>
      <c r="C105" s="5" t="s">
        <v>370</v>
      </c>
      <c r="D105" s="6" t="s">
        <v>369</v>
      </c>
      <c r="E105" s="7" t="s">
        <v>658</v>
      </c>
      <c r="F105" s="8">
        <v>43921</v>
      </c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>
        <v>42539652.380000003</v>
      </c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L105" s="33"/>
      <c r="CM105" s="33"/>
      <c r="CN105" s="33"/>
      <c r="CO105" s="33"/>
      <c r="CP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</row>
    <row r="106" spans="2:118" x14ac:dyDescent="0.3">
      <c r="B106" s="5" t="s">
        <v>371</v>
      </c>
      <c r="C106" s="5" t="s">
        <v>373</v>
      </c>
      <c r="D106" s="6" t="s">
        <v>372</v>
      </c>
      <c r="E106" s="7" t="s">
        <v>638</v>
      </c>
      <c r="F106" s="8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L106" s="33"/>
      <c r="CM106" s="33"/>
      <c r="CN106" s="33"/>
      <c r="CO106" s="33"/>
      <c r="CP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</row>
    <row r="107" spans="2:118" x14ac:dyDescent="0.3">
      <c r="B107" s="5" t="s">
        <v>374</v>
      </c>
      <c r="C107" s="5" t="s">
        <v>376</v>
      </c>
      <c r="D107" s="6" t="s">
        <v>375</v>
      </c>
      <c r="E107" s="7" t="s">
        <v>661</v>
      </c>
      <c r="F107" s="8">
        <v>43921</v>
      </c>
      <c r="G107" s="33">
        <v>-8397743</v>
      </c>
      <c r="H107" s="33"/>
      <c r="I107" s="33"/>
      <c r="J107" s="33"/>
      <c r="K107" s="33"/>
      <c r="L107" s="33"/>
      <c r="M107" s="33"/>
      <c r="N107" s="33"/>
      <c r="O107" s="33"/>
      <c r="P107" s="33"/>
      <c r="Q107" s="33">
        <v>849712</v>
      </c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>
        <v>0</v>
      </c>
      <c r="AD107" s="33">
        <v>0</v>
      </c>
      <c r="AE107" s="33">
        <v>0</v>
      </c>
      <c r="AF107" s="33">
        <v>0</v>
      </c>
      <c r="AG107" s="33">
        <v>0</v>
      </c>
      <c r="AH107" s="33">
        <v>0</v>
      </c>
      <c r="AI107" s="33">
        <v>0</v>
      </c>
      <c r="AK107" s="33">
        <v>-45372</v>
      </c>
      <c r="AL107" s="33">
        <v>0</v>
      </c>
      <c r="AM107" s="33">
        <v>0</v>
      </c>
      <c r="AN107" s="33">
        <v>0</v>
      </c>
      <c r="AO107" s="33">
        <v>0</v>
      </c>
      <c r="AP107" s="33">
        <v>0</v>
      </c>
      <c r="AQ107" s="33">
        <v>0</v>
      </c>
      <c r="AR107" s="33">
        <v>0</v>
      </c>
      <c r="AS107" s="33">
        <v>0</v>
      </c>
      <c r="AT107" s="33">
        <v>0</v>
      </c>
      <c r="AU107" s="33">
        <v>45372</v>
      </c>
      <c r="AV107" s="33">
        <v>0</v>
      </c>
      <c r="AW107" s="33">
        <v>0</v>
      </c>
      <c r="AX107" s="33">
        <v>0</v>
      </c>
      <c r="AY107" s="33">
        <v>0</v>
      </c>
      <c r="AZ107" s="33">
        <v>0</v>
      </c>
      <c r="BA107" s="33">
        <v>0</v>
      </c>
      <c r="BB107" s="33">
        <v>0</v>
      </c>
      <c r="BC107" s="33">
        <v>0</v>
      </c>
      <c r="BD107" s="33">
        <v>0</v>
      </c>
      <c r="BE107" s="33">
        <v>0</v>
      </c>
      <c r="BF107" s="33">
        <v>0</v>
      </c>
      <c r="BG107" s="33">
        <v>0</v>
      </c>
      <c r="BH107" s="33">
        <v>0</v>
      </c>
      <c r="BI107" s="33">
        <v>0</v>
      </c>
      <c r="BJ107" s="33">
        <v>0</v>
      </c>
      <c r="BK107" s="33">
        <v>0</v>
      </c>
      <c r="BL107" s="33">
        <v>0</v>
      </c>
      <c r="BN107" s="33">
        <v>8350962</v>
      </c>
      <c r="BO107" s="33">
        <v>0</v>
      </c>
      <c r="BP107" s="33">
        <v>0</v>
      </c>
      <c r="BQ107" s="33">
        <v>0</v>
      </c>
      <c r="BR107" s="33">
        <v>0</v>
      </c>
      <c r="BS107" s="33">
        <v>0</v>
      </c>
      <c r="BT107" s="33">
        <v>0</v>
      </c>
      <c r="BU107" s="33">
        <v>100527</v>
      </c>
      <c r="BV107" s="33">
        <v>0</v>
      </c>
      <c r="BW107" s="33">
        <v>100527</v>
      </c>
      <c r="BX107" s="33">
        <v>0</v>
      </c>
      <c r="BY107" s="33">
        <v>210725</v>
      </c>
      <c r="BZ107" s="33">
        <v>0</v>
      </c>
      <c r="CA107" s="33">
        <v>0</v>
      </c>
      <c r="CB107" s="33">
        <v>0</v>
      </c>
      <c r="CC107" s="33">
        <v>0</v>
      </c>
      <c r="CD107" s="33">
        <v>0</v>
      </c>
      <c r="CE107" s="33">
        <v>0</v>
      </c>
      <c r="CF107" s="33">
        <v>0</v>
      </c>
      <c r="CG107" s="33">
        <v>0</v>
      </c>
      <c r="CH107" s="33">
        <v>0</v>
      </c>
      <c r="CI107" s="33">
        <v>8461160</v>
      </c>
      <c r="CJ107" s="33">
        <v>0</v>
      </c>
      <c r="CL107" s="33">
        <v>-92153</v>
      </c>
      <c r="CM107" s="33">
        <v>0</v>
      </c>
      <c r="CN107" s="33">
        <v>-92153</v>
      </c>
      <c r="CO107" s="33"/>
      <c r="CP107" s="33"/>
      <c r="CR107" s="33">
        <v>-8397743</v>
      </c>
      <c r="CS107" s="33">
        <v>-8397743</v>
      </c>
      <c r="CT107" s="33">
        <v>5055430</v>
      </c>
      <c r="CU107" s="33">
        <v>5031058</v>
      </c>
      <c r="CV107" s="33">
        <v>26026</v>
      </c>
      <c r="CW107" s="33">
        <v>0</v>
      </c>
      <c r="CX107" s="33">
        <v>0</v>
      </c>
      <c r="CY107" s="33">
        <v>0</v>
      </c>
      <c r="CZ107" s="33">
        <v>-1654</v>
      </c>
      <c r="DA107" s="33">
        <v>13453173</v>
      </c>
      <c r="DB107" s="33">
        <v>13206221</v>
      </c>
      <c r="DC107" s="33">
        <v>0</v>
      </c>
      <c r="DD107" s="33">
        <v>0</v>
      </c>
      <c r="DE107" s="33">
        <v>0</v>
      </c>
      <c r="DF107" s="33">
        <v>0</v>
      </c>
      <c r="DG107" s="33">
        <v>246952</v>
      </c>
      <c r="DH107" s="33">
        <v>0</v>
      </c>
      <c r="DI107" s="33">
        <v>0</v>
      </c>
      <c r="DJ107" s="33">
        <v>0</v>
      </c>
      <c r="DK107" s="33">
        <v>0</v>
      </c>
      <c r="DL107" s="33">
        <v>0</v>
      </c>
      <c r="DM107" s="33">
        <v>0</v>
      </c>
      <c r="DN107" s="33">
        <v>0</v>
      </c>
    </row>
    <row r="108" spans="2:118" x14ac:dyDescent="0.3">
      <c r="B108" s="5" t="s">
        <v>377</v>
      </c>
      <c r="C108" s="5" t="s">
        <v>379</v>
      </c>
      <c r="D108" s="6" t="s">
        <v>378</v>
      </c>
      <c r="E108" s="7" t="s">
        <v>669</v>
      </c>
      <c r="F108" s="8">
        <v>44012</v>
      </c>
      <c r="G108" s="33">
        <v>15534191</v>
      </c>
      <c r="H108" s="33"/>
      <c r="I108" s="33"/>
      <c r="J108" s="33"/>
      <c r="K108" s="33"/>
      <c r="L108" s="33"/>
      <c r="M108" s="33"/>
      <c r="N108" s="33"/>
      <c r="O108" s="33"/>
      <c r="P108" s="33"/>
      <c r="Q108" s="33">
        <v>2516586</v>
      </c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>
        <v>0</v>
      </c>
      <c r="AD108" s="33">
        <v>0</v>
      </c>
      <c r="AE108" s="33">
        <v>0</v>
      </c>
      <c r="AF108" s="33">
        <v>0</v>
      </c>
      <c r="AG108" s="33">
        <v>0</v>
      </c>
      <c r="AH108" s="33">
        <v>0</v>
      </c>
      <c r="AI108" s="33">
        <v>0</v>
      </c>
      <c r="AK108" s="33">
        <v>-11984875</v>
      </c>
      <c r="AL108" s="33">
        <v>0</v>
      </c>
      <c r="AM108" s="33">
        <v>0</v>
      </c>
      <c r="AN108" s="33">
        <v>3471812</v>
      </c>
      <c r="AO108" s="33">
        <v>0</v>
      </c>
      <c r="AP108" s="33">
        <v>0</v>
      </c>
      <c r="AQ108" s="33">
        <v>0</v>
      </c>
      <c r="AR108" s="33">
        <v>0</v>
      </c>
      <c r="AS108" s="33">
        <v>21860525</v>
      </c>
      <c r="AT108" s="33">
        <v>0</v>
      </c>
      <c r="AU108" s="33">
        <v>1826092</v>
      </c>
      <c r="AV108" s="33">
        <v>0</v>
      </c>
      <c r="AW108" s="33">
        <v>165472</v>
      </c>
      <c r="AX108" s="33">
        <v>0</v>
      </c>
      <c r="AY108" s="33">
        <v>0</v>
      </c>
      <c r="AZ108" s="33">
        <v>0</v>
      </c>
      <c r="BA108" s="33">
        <v>0</v>
      </c>
      <c r="BB108" s="33">
        <v>0</v>
      </c>
      <c r="BC108" s="33">
        <v>0</v>
      </c>
      <c r="BD108" s="33">
        <v>0</v>
      </c>
      <c r="BE108" s="33">
        <v>12967343</v>
      </c>
      <c r="BF108" s="33">
        <v>1961880</v>
      </c>
      <c r="BG108" s="33">
        <v>0</v>
      </c>
      <c r="BH108" s="33">
        <v>0</v>
      </c>
      <c r="BI108" s="33">
        <v>0</v>
      </c>
      <c r="BJ108" s="33">
        <v>0</v>
      </c>
      <c r="BK108" s="33">
        <v>15618</v>
      </c>
      <c r="BL108" s="33">
        <v>0</v>
      </c>
      <c r="BN108" s="33">
        <v>22191025</v>
      </c>
      <c r="BO108" s="33">
        <v>0</v>
      </c>
      <c r="BP108" s="33">
        <v>0</v>
      </c>
      <c r="BQ108" s="33">
        <v>0</v>
      </c>
      <c r="BR108" s="33">
        <v>0</v>
      </c>
      <c r="BS108" s="33">
        <v>0</v>
      </c>
      <c r="BT108" s="33">
        <v>0</v>
      </c>
      <c r="BU108" s="33">
        <v>35388361</v>
      </c>
      <c r="BV108" s="33">
        <v>0</v>
      </c>
      <c r="BW108" s="33">
        <v>35388361</v>
      </c>
      <c r="BX108" s="33">
        <v>1296142</v>
      </c>
      <c r="BY108" s="33">
        <v>8131100</v>
      </c>
      <c r="BZ108" s="33">
        <v>0</v>
      </c>
      <c r="CA108" s="33">
        <v>264485</v>
      </c>
      <c r="CB108" s="33">
        <v>0</v>
      </c>
      <c r="CC108" s="33">
        <v>0</v>
      </c>
      <c r="CD108" s="33">
        <v>4205363</v>
      </c>
      <c r="CE108" s="33">
        <v>0</v>
      </c>
      <c r="CF108" s="33">
        <v>1892530</v>
      </c>
      <c r="CG108" s="33">
        <v>0</v>
      </c>
      <c r="CH108" s="33">
        <v>0</v>
      </c>
      <c r="CI108" s="33">
        <v>0</v>
      </c>
      <c r="CJ108" s="33">
        <v>0</v>
      </c>
      <c r="CL108" s="33">
        <v>25740341</v>
      </c>
      <c r="CM108" s="33">
        <v>0</v>
      </c>
      <c r="CN108" s="33">
        <v>25740341</v>
      </c>
      <c r="CO108" s="33"/>
      <c r="CP108" s="33"/>
      <c r="CR108" s="33">
        <v>15534191</v>
      </c>
      <c r="CS108" s="33">
        <v>15514005</v>
      </c>
      <c r="CT108" s="33">
        <v>205728514</v>
      </c>
      <c r="CU108" s="33">
        <v>205189766</v>
      </c>
      <c r="CV108" s="33">
        <v>0</v>
      </c>
      <c r="CW108" s="33">
        <v>0</v>
      </c>
      <c r="CX108" s="33">
        <v>538748</v>
      </c>
      <c r="CY108" s="33">
        <v>0</v>
      </c>
      <c r="CZ108" s="33">
        <v>0</v>
      </c>
      <c r="DA108" s="33">
        <v>190214509</v>
      </c>
      <c r="DB108" s="33">
        <v>148215868</v>
      </c>
      <c r="DC108" s="33">
        <v>0</v>
      </c>
      <c r="DD108" s="33">
        <v>40654799</v>
      </c>
      <c r="DE108" s="33">
        <v>611416</v>
      </c>
      <c r="DF108" s="33">
        <v>0</v>
      </c>
      <c r="DG108" s="33">
        <v>732426</v>
      </c>
      <c r="DH108" s="33">
        <v>0</v>
      </c>
      <c r="DI108" s="33">
        <v>0</v>
      </c>
      <c r="DJ108" s="33">
        <v>0</v>
      </c>
      <c r="DK108" s="33">
        <v>0</v>
      </c>
      <c r="DL108" s="33">
        <v>-20186</v>
      </c>
      <c r="DM108" s="33">
        <v>0</v>
      </c>
      <c r="DN108" s="33">
        <v>0</v>
      </c>
    </row>
    <row r="109" spans="2:118" x14ac:dyDescent="0.3">
      <c r="B109" s="5" t="s">
        <v>380</v>
      </c>
      <c r="C109" s="5" t="s">
        <v>382</v>
      </c>
      <c r="D109" s="6" t="s">
        <v>381</v>
      </c>
      <c r="E109" s="7" t="s">
        <v>670</v>
      </c>
      <c r="F109" s="8">
        <v>43921</v>
      </c>
      <c r="G109" s="33">
        <v>467107</v>
      </c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>
        <v>0</v>
      </c>
      <c r="AD109" s="33">
        <v>0</v>
      </c>
      <c r="AE109" s="33">
        <v>0</v>
      </c>
      <c r="AF109" s="33">
        <v>2634</v>
      </c>
      <c r="AG109" s="33">
        <v>0</v>
      </c>
      <c r="AH109" s="33">
        <v>43149</v>
      </c>
      <c r="AI109" s="33">
        <v>0</v>
      </c>
      <c r="AK109" s="33">
        <v>0</v>
      </c>
      <c r="AL109" s="33">
        <v>0</v>
      </c>
      <c r="AM109" s="33">
        <v>0</v>
      </c>
      <c r="AN109" s="33">
        <v>0</v>
      </c>
      <c r="AO109" s="33">
        <v>0</v>
      </c>
      <c r="AP109" s="33">
        <v>0</v>
      </c>
      <c r="AQ109" s="33">
        <v>0</v>
      </c>
      <c r="AR109" s="33">
        <v>0</v>
      </c>
      <c r="AS109" s="33">
        <v>0</v>
      </c>
      <c r="AT109" s="33">
        <v>0</v>
      </c>
      <c r="AU109" s="33">
        <v>0</v>
      </c>
      <c r="AV109" s="33">
        <v>0</v>
      </c>
      <c r="AW109" s="33">
        <v>0</v>
      </c>
      <c r="AX109" s="33">
        <v>0</v>
      </c>
      <c r="AY109" s="33">
        <v>0</v>
      </c>
      <c r="AZ109" s="33">
        <v>0</v>
      </c>
      <c r="BA109" s="33">
        <v>0</v>
      </c>
      <c r="BB109" s="33">
        <v>0</v>
      </c>
      <c r="BC109" s="33">
        <v>0</v>
      </c>
      <c r="BD109" s="33">
        <v>0</v>
      </c>
      <c r="BE109" s="33">
        <v>0</v>
      </c>
      <c r="BF109" s="33">
        <v>0</v>
      </c>
      <c r="BG109" s="33">
        <v>0</v>
      </c>
      <c r="BH109" s="33">
        <v>2634</v>
      </c>
      <c r="BI109" s="33">
        <v>0</v>
      </c>
      <c r="BJ109" s="33">
        <v>0</v>
      </c>
      <c r="BK109" s="33">
        <v>0</v>
      </c>
      <c r="BL109" s="33">
        <v>0</v>
      </c>
      <c r="BN109" s="33">
        <v>-469710</v>
      </c>
      <c r="BO109" s="33">
        <v>0</v>
      </c>
      <c r="BP109" s="33">
        <v>0</v>
      </c>
      <c r="BQ109" s="33">
        <v>0</v>
      </c>
      <c r="BR109" s="33">
        <v>0</v>
      </c>
      <c r="BS109" s="33">
        <v>0</v>
      </c>
      <c r="BT109" s="33">
        <v>0</v>
      </c>
      <c r="BU109" s="33">
        <v>0</v>
      </c>
      <c r="BV109" s="33">
        <v>0</v>
      </c>
      <c r="BW109" s="33">
        <v>0</v>
      </c>
      <c r="BX109" s="33">
        <v>0</v>
      </c>
      <c r="BY109" s="33">
        <v>0</v>
      </c>
      <c r="BZ109" s="33">
        <v>18044</v>
      </c>
      <c r="CA109" s="33">
        <v>6014</v>
      </c>
      <c r="CB109" s="33">
        <v>0</v>
      </c>
      <c r="CC109" s="33">
        <v>0</v>
      </c>
      <c r="CD109" s="33">
        <v>445652</v>
      </c>
      <c r="CE109" s="33">
        <v>0</v>
      </c>
      <c r="CF109" s="33">
        <v>0</v>
      </c>
      <c r="CG109" s="33">
        <v>0</v>
      </c>
      <c r="CH109" s="33">
        <v>0</v>
      </c>
      <c r="CI109" s="33">
        <v>0</v>
      </c>
      <c r="CJ109" s="33">
        <v>0</v>
      </c>
      <c r="CL109" s="33">
        <v>-2603</v>
      </c>
      <c r="CM109" s="33">
        <v>0</v>
      </c>
      <c r="CN109" s="33">
        <v>-2603</v>
      </c>
      <c r="CO109" s="33"/>
      <c r="CP109" s="33"/>
      <c r="CR109" s="33">
        <v>467107</v>
      </c>
      <c r="CS109" s="33">
        <v>421324</v>
      </c>
      <c r="CT109" s="33">
        <v>1119608</v>
      </c>
      <c r="CU109" s="33">
        <v>1119608</v>
      </c>
      <c r="CV109" s="33">
        <v>0</v>
      </c>
      <c r="CW109" s="33">
        <v>0</v>
      </c>
      <c r="CX109" s="33">
        <v>0</v>
      </c>
      <c r="CY109" s="33">
        <v>0</v>
      </c>
      <c r="CZ109" s="33">
        <v>0</v>
      </c>
      <c r="DA109" s="33">
        <v>698284</v>
      </c>
      <c r="DB109" s="33">
        <v>139976</v>
      </c>
      <c r="DC109" s="33">
        <v>0</v>
      </c>
      <c r="DD109" s="33">
        <v>144223</v>
      </c>
      <c r="DE109" s="33">
        <v>0</v>
      </c>
      <c r="DF109" s="33">
        <v>0</v>
      </c>
      <c r="DG109" s="33">
        <v>414085</v>
      </c>
      <c r="DH109" s="33">
        <v>0</v>
      </c>
      <c r="DI109" s="33">
        <v>0</v>
      </c>
      <c r="DJ109" s="33">
        <v>0</v>
      </c>
      <c r="DK109" s="33">
        <v>2634</v>
      </c>
      <c r="DL109" s="33">
        <v>0</v>
      </c>
      <c r="DM109" s="33">
        <v>43149</v>
      </c>
      <c r="DN109" s="33">
        <v>2634</v>
      </c>
    </row>
    <row r="110" spans="2:118" x14ac:dyDescent="0.3">
      <c r="B110" s="5" t="s">
        <v>651</v>
      </c>
      <c r="C110" s="5" t="s">
        <v>675</v>
      </c>
      <c r="D110" s="6" t="s">
        <v>682</v>
      </c>
      <c r="E110" s="7" t="s">
        <v>664</v>
      </c>
      <c r="F110" s="8">
        <v>40178</v>
      </c>
      <c r="G110" s="33">
        <v>857686</v>
      </c>
      <c r="H110" s="33">
        <v>-146780</v>
      </c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K110" s="33">
        <v>-1055414</v>
      </c>
      <c r="AL110" s="33"/>
      <c r="AM110" s="33"/>
      <c r="AN110" s="33"/>
      <c r="AO110" s="33"/>
      <c r="AP110" s="33"/>
      <c r="AQ110" s="33"/>
      <c r="AR110" s="33"/>
      <c r="AS110" s="33"/>
      <c r="AT110" s="33">
        <v>0</v>
      </c>
      <c r="AU110" s="33">
        <v>871811</v>
      </c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N110" s="33">
        <v>171461</v>
      </c>
      <c r="BO110" s="33"/>
      <c r="BP110" s="33"/>
      <c r="BQ110" s="33"/>
      <c r="BR110" s="33"/>
      <c r="BS110" s="33"/>
      <c r="BT110" s="33"/>
      <c r="BU110" s="33">
        <v>0</v>
      </c>
      <c r="BV110" s="33"/>
      <c r="BW110" s="33"/>
      <c r="BX110" s="33"/>
      <c r="BY110" s="33">
        <v>258156</v>
      </c>
      <c r="BZ110" s="33"/>
      <c r="CA110" s="33"/>
      <c r="CB110" s="33"/>
      <c r="CC110" s="33"/>
      <c r="CD110" s="33">
        <v>50854</v>
      </c>
      <c r="CE110" s="33"/>
      <c r="CF110" s="33"/>
      <c r="CG110" s="33"/>
      <c r="CH110" s="33"/>
      <c r="CI110" s="33"/>
      <c r="CJ110" s="33"/>
      <c r="CL110" s="33"/>
      <c r="CM110" s="33"/>
      <c r="CN110" s="33">
        <v>-26267</v>
      </c>
      <c r="CO110" s="33">
        <v>1186658</v>
      </c>
      <c r="CP110" s="33">
        <v>1176459</v>
      </c>
      <c r="CR110" s="33">
        <v>857686</v>
      </c>
      <c r="CS110" s="33"/>
      <c r="CT110" s="33"/>
      <c r="CU110" s="33"/>
      <c r="CV110" s="33"/>
      <c r="CW110" s="33"/>
      <c r="CX110" s="33"/>
      <c r="CY110" s="33"/>
      <c r="CZ110" s="33"/>
      <c r="DA110" s="33"/>
      <c r="DB110" s="33">
        <v>5446311</v>
      </c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</row>
    <row r="111" spans="2:118" x14ac:dyDescent="0.3">
      <c r="B111" s="5" t="s">
        <v>383</v>
      </c>
      <c r="C111" s="5" t="s">
        <v>385</v>
      </c>
      <c r="D111" s="6" t="s">
        <v>384</v>
      </c>
      <c r="E111" s="7" t="s">
        <v>660</v>
      </c>
      <c r="F111" s="8">
        <v>43921</v>
      </c>
      <c r="G111" s="33">
        <v>-13904959</v>
      </c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>
        <v>455908</v>
      </c>
      <c r="AD111" s="33">
        <v>0</v>
      </c>
      <c r="AE111" s="33">
        <v>0</v>
      </c>
      <c r="AF111" s="33">
        <v>516045</v>
      </c>
      <c r="AG111" s="33">
        <v>0</v>
      </c>
      <c r="AH111" s="33">
        <v>0</v>
      </c>
      <c r="AI111" s="33">
        <v>0</v>
      </c>
      <c r="AK111" s="33">
        <v>-1147513</v>
      </c>
      <c r="AL111" s="33">
        <v>1000</v>
      </c>
      <c r="AM111" s="33">
        <v>0</v>
      </c>
      <c r="AN111" s="33">
        <v>188031</v>
      </c>
      <c r="AO111" s="33">
        <v>1193930</v>
      </c>
      <c r="AP111" s="33">
        <v>0</v>
      </c>
      <c r="AQ111" s="33">
        <v>0</v>
      </c>
      <c r="AR111" s="33">
        <v>0</v>
      </c>
      <c r="AS111" s="33">
        <v>2930403</v>
      </c>
      <c r="AT111" s="33">
        <v>0</v>
      </c>
      <c r="AU111" s="33">
        <v>639902</v>
      </c>
      <c r="AV111" s="33">
        <v>0</v>
      </c>
      <c r="AW111" s="33">
        <v>0</v>
      </c>
      <c r="AX111" s="33">
        <v>0</v>
      </c>
      <c r="AY111" s="33">
        <v>0</v>
      </c>
      <c r="AZ111" s="33">
        <v>0</v>
      </c>
      <c r="BA111" s="33">
        <v>0</v>
      </c>
      <c r="BB111" s="33">
        <v>0</v>
      </c>
      <c r="BC111" s="33">
        <v>0</v>
      </c>
      <c r="BD111" s="33">
        <v>0</v>
      </c>
      <c r="BE111" s="33">
        <v>-12028</v>
      </c>
      <c r="BF111" s="33">
        <v>1427921</v>
      </c>
      <c r="BG111" s="33">
        <v>0</v>
      </c>
      <c r="BH111" s="33">
        <v>516045</v>
      </c>
      <c r="BI111" s="33">
        <v>0</v>
      </c>
      <c r="BJ111" s="33">
        <v>0</v>
      </c>
      <c r="BK111" s="33">
        <v>0</v>
      </c>
      <c r="BL111" s="33">
        <v>0</v>
      </c>
      <c r="BN111" s="33">
        <v>-825917</v>
      </c>
      <c r="BO111" s="33">
        <v>0</v>
      </c>
      <c r="BP111" s="33">
        <v>0</v>
      </c>
      <c r="BQ111" s="33">
        <v>182227</v>
      </c>
      <c r="BR111" s="33">
        <v>0</v>
      </c>
      <c r="BS111" s="33">
        <v>0</v>
      </c>
      <c r="BT111" s="33">
        <v>751574</v>
      </c>
      <c r="BU111" s="33">
        <v>44584507</v>
      </c>
      <c r="BV111" s="33">
        <v>0</v>
      </c>
      <c r="BW111" s="33">
        <v>44584507</v>
      </c>
      <c r="BX111" s="33">
        <v>0</v>
      </c>
      <c r="BY111" s="33">
        <v>31425978</v>
      </c>
      <c r="BZ111" s="33">
        <v>-1602174</v>
      </c>
      <c r="CA111" s="33">
        <v>9247258</v>
      </c>
      <c r="CB111" s="33">
        <v>0</v>
      </c>
      <c r="CC111" s="33">
        <v>0</v>
      </c>
      <c r="CD111" s="33">
        <v>1653946</v>
      </c>
      <c r="CE111" s="33">
        <v>0</v>
      </c>
      <c r="CF111" s="33">
        <v>4116069</v>
      </c>
      <c r="CG111" s="33">
        <v>0</v>
      </c>
      <c r="CH111" s="33">
        <v>0</v>
      </c>
      <c r="CI111" s="33">
        <v>0</v>
      </c>
      <c r="CJ111" s="33">
        <v>0</v>
      </c>
      <c r="CL111" s="33">
        <v>-15878389</v>
      </c>
      <c r="CM111" s="33">
        <v>0</v>
      </c>
      <c r="CN111" s="33">
        <v>-15878389</v>
      </c>
      <c r="CO111" s="33"/>
      <c r="CP111" s="33"/>
      <c r="CR111" s="33">
        <v>-13904959</v>
      </c>
      <c r="CS111" s="33">
        <v>-13897311</v>
      </c>
      <c r="CT111" s="33">
        <v>58435569</v>
      </c>
      <c r="CU111" s="33">
        <v>58435569</v>
      </c>
      <c r="CV111" s="33">
        <v>0</v>
      </c>
      <c r="CW111" s="33">
        <v>0</v>
      </c>
      <c r="CX111" s="33">
        <v>0</v>
      </c>
      <c r="CY111" s="33">
        <v>0</v>
      </c>
      <c r="CZ111" s="33">
        <v>0</v>
      </c>
      <c r="DA111" s="33">
        <v>72332880</v>
      </c>
      <c r="DB111" s="33">
        <v>56021755</v>
      </c>
      <c r="DC111" s="33">
        <v>0</v>
      </c>
      <c r="DD111" s="33">
        <v>16311125</v>
      </c>
      <c r="DE111" s="33">
        <v>0</v>
      </c>
      <c r="DF111" s="33">
        <v>0</v>
      </c>
      <c r="DG111" s="33">
        <v>0</v>
      </c>
      <c r="DH111" s="33">
        <v>455908</v>
      </c>
      <c r="DI111" s="33">
        <v>0</v>
      </c>
      <c r="DJ111" s="33">
        <v>0</v>
      </c>
      <c r="DK111" s="33">
        <v>516045</v>
      </c>
      <c r="DL111" s="33">
        <v>67785</v>
      </c>
      <c r="DM111" s="33">
        <v>0</v>
      </c>
      <c r="DN111" s="33">
        <v>516045</v>
      </c>
    </row>
    <row r="112" spans="2:118" x14ac:dyDescent="0.3">
      <c r="B112" s="5" t="s">
        <v>386</v>
      </c>
      <c r="C112" s="5" t="s">
        <v>388</v>
      </c>
      <c r="D112" s="6" t="s">
        <v>387</v>
      </c>
      <c r="E112" s="7" t="s">
        <v>664</v>
      </c>
      <c r="F112" s="8">
        <v>43921</v>
      </c>
      <c r="G112" s="33">
        <v>-871411</v>
      </c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>
        <v>0</v>
      </c>
      <c r="AD112" s="33">
        <v>0</v>
      </c>
      <c r="AE112" s="33">
        <v>0</v>
      </c>
      <c r="AF112" s="33">
        <v>0</v>
      </c>
      <c r="AG112" s="33">
        <v>0</v>
      </c>
      <c r="AH112" s="33">
        <v>-153</v>
      </c>
      <c r="AI112" s="33">
        <v>0</v>
      </c>
      <c r="AK112" s="33">
        <v>28374</v>
      </c>
      <c r="AL112" s="33">
        <v>0</v>
      </c>
      <c r="AM112" s="33">
        <v>0</v>
      </c>
      <c r="AN112" s="33">
        <v>0</v>
      </c>
      <c r="AO112" s="33">
        <v>0</v>
      </c>
      <c r="AP112" s="33">
        <v>0</v>
      </c>
      <c r="AQ112" s="33">
        <v>0</v>
      </c>
      <c r="AR112" s="33">
        <v>0</v>
      </c>
      <c r="AS112" s="33">
        <v>0</v>
      </c>
      <c r="AT112" s="33">
        <v>0</v>
      </c>
      <c r="AU112" s="33">
        <v>0</v>
      </c>
      <c r="AV112" s="33">
        <v>0</v>
      </c>
      <c r="AW112" s="33">
        <v>0</v>
      </c>
      <c r="AX112" s="33">
        <v>0</v>
      </c>
      <c r="AY112" s="33">
        <v>0</v>
      </c>
      <c r="AZ112" s="33">
        <v>0</v>
      </c>
      <c r="BA112" s="33">
        <v>0</v>
      </c>
      <c r="BB112" s="33">
        <v>0</v>
      </c>
      <c r="BC112" s="33">
        <v>0</v>
      </c>
      <c r="BD112" s="33">
        <v>0</v>
      </c>
      <c r="BE112" s="33">
        <v>0</v>
      </c>
      <c r="BF112" s="33">
        <v>0</v>
      </c>
      <c r="BG112" s="33">
        <v>0</v>
      </c>
      <c r="BH112" s="33">
        <v>0</v>
      </c>
      <c r="BI112" s="33">
        <v>0</v>
      </c>
      <c r="BJ112" s="33">
        <v>0</v>
      </c>
      <c r="BK112" s="33">
        <v>0</v>
      </c>
      <c r="BL112" s="33">
        <v>0</v>
      </c>
      <c r="BN112" s="33">
        <v>-165561</v>
      </c>
      <c r="BO112" s="33">
        <v>0</v>
      </c>
      <c r="BP112" s="33">
        <v>0</v>
      </c>
      <c r="BQ112" s="33">
        <v>0</v>
      </c>
      <c r="BR112" s="33">
        <v>0</v>
      </c>
      <c r="BS112" s="33">
        <v>0</v>
      </c>
      <c r="BT112" s="33">
        <v>0</v>
      </c>
      <c r="BU112" s="33">
        <v>0</v>
      </c>
      <c r="BV112" s="33">
        <v>0</v>
      </c>
      <c r="BW112" s="33">
        <v>0</v>
      </c>
      <c r="BX112" s="33">
        <v>280000</v>
      </c>
      <c r="BY112" s="33">
        <v>0</v>
      </c>
      <c r="BZ112" s="33">
        <v>0</v>
      </c>
      <c r="CA112" s="33">
        <v>0</v>
      </c>
      <c r="CB112" s="33">
        <v>280000</v>
      </c>
      <c r="CC112" s="33">
        <v>0</v>
      </c>
      <c r="CD112" s="33">
        <v>149573</v>
      </c>
      <c r="CE112" s="33">
        <v>0</v>
      </c>
      <c r="CF112" s="33">
        <v>1494</v>
      </c>
      <c r="CG112" s="33">
        <v>0</v>
      </c>
      <c r="CH112" s="33">
        <v>0</v>
      </c>
      <c r="CI112" s="33">
        <v>-14494</v>
      </c>
      <c r="CJ112" s="33">
        <v>0</v>
      </c>
      <c r="CL112" s="33">
        <v>-1008598</v>
      </c>
      <c r="CM112" s="33">
        <v>0</v>
      </c>
      <c r="CN112" s="33">
        <v>-1008598</v>
      </c>
      <c r="CO112" s="33"/>
      <c r="CP112" s="33"/>
      <c r="CR112" s="33">
        <v>-871411</v>
      </c>
      <c r="CS112" s="33">
        <v>-863599</v>
      </c>
      <c r="CT112" s="33">
        <v>382032</v>
      </c>
      <c r="CU112" s="33">
        <v>382032</v>
      </c>
      <c r="CV112" s="33">
        <v>0</v>
      </c>
      <c r="CW112" s="33">
        <v>0</v>
      </c>
      <c r="CX112" s="33">
        <v>0</v>
      </c>
      <c r="CY112" s="33">
        <v>0</v>
      </c>
      <c r="CZ112" s="33">
        <v>0</v>
      </c>
      <c r="DA112" s="33">
        <v>1245631</v>
      </c>
      <c r="DB112" s="33">
        <v>836244</v>
      </c>
      <c r="DC112" s="33">
        <v>0</v>
      </c>
      <c r="DD112" s="33">
        <v>110045</v>
      </c>
      <c r="DE112" s="33">
        <v>0</v>
      </c>
      <c r="DF112" s="33">
        <v>0</v>
      </c>
      <c r="DG112" s="33">
        <v>299342</v>
      </c>
      <c r="DH112" s="33">
        <v>0</v>
      </c>
      <c r="DI112" s="33">
        <v>0</v>
      </c>
      <c r="DJ112" s="33">
        <v>0</v>
      </c>
      <c r="DK112" s="33">
        <v>0</v>
      </c>
      <c r="DL112" s="33">
        <v>7659</v>
      </c>
      <c r="DM112" s="33">
        <v>-153</v>
      </c>
      <c r="DN112" s="33">
        <v>0</v>
      </c>
    </row>
    <row r="113" spans="2:118" x14ac:dyDescent="0.3">
      <c r="B113" s="5" t="s">
        <v>389</v>
      </c>
      <c r="C113" s="5" t="s">
        <v>391</v>
      </c>
      <c r="D113" s="6" t="s">
        <v>390</v>
      </c>
      <c r="E113" s="7" t="s">
        <v>660</v>
      </c>
      <c r="F113" s="8">
        <v>43921</v>
      </c>
      <c r="G113" s="33">
        <v>-2390789</v>
      </c>
      <c r="H113" s="33"/>
      <c r="I113" s="33"/>
      <c r="J113" s="33"/>
      <c r="K113" s="33"/>
      <c r="L113" s="33"/>
      <c r="M113" s="33"/>
      <c r="N113" s="33"/>
      <c r="O113" s="33"/>
      <c r="P113" s="33"/>
      <c r="Q113" s="33">
        <v>316</v>
      </c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>
        <v>124713</v>
      </c>
      <c r="AD113" s="33">
        <v>0</v>
      </c>
      <c r="AE113" s="33">
        <v>14676</v>
      </c>
      <c r="AF113" s="33">
        <v>13228</v>
      </c>
      <c r="AG113" s="33">
        <v>0</v>
      </c>
      <c r="AH113" s="33">
        <v>-26472</v>
      </c>
      <c r="AI113" s="33">
        <v>0</v>
      </c>
      <c r="AK113" s="33">
        <v>0</v>
      </c>
      <c r="AL113" s="33">
        <v>0</v>
      </c>
      <c r="AM113" s="33">
        <v>0</v>
      </c>
      <c r="AN113" s="33">
        <v>0</v>
      </c>
      <c r="AO113" s="33">
        <v>0</v>
      </c>
      <c r="AP113" s="33">
        <v>0</v>
      </c>
      <c r="AQ113" s="33">
        <v>0</v>
      </c>
      <c r="AR113" s="33">
        <v>0</v>
      </c>
      <c r="AS113" s="33">
        <v>0</v>
      </c>
      <c r="AT113" s="33">
        <v>0</v>
      </c>
      <c r="AU113" s="33">
        <v>0</v>
      </c>
      <c r="AV113" s="33">
        <v>0</v>
      </c>
      <c r="AW113" s="33">
        <v>0</v>
      </c>
      <c r="AX113" s="33">
        <v>0</v>
      </c>
      <c r="AY113" s="33">
        <v>0</v>
      </c>
      <c r="AZ113" s="33">
        <v>0</v>
      </c>
      <c r="BA113" s="33">
        <v>0</v>
      </c>
      <c r="BB113" s="33">
        <v>0</v>
      </c>
      <c r="BC113" s="33">
        <v>0</v>
      </c>
      <c r="BD113" s="33">
        <v>0</v>
      </c>
      <c r="BE113" s="33">
        <v>0</v>
      </c>
      <c r="BF113" s="33">
        <v>0</v>
      </c>
      <c r="BG113" s="33">
        <v>0</v>
      </c>
      <c r="BH113" s="33">
        <v>13228</v>
      </c>
      <c r="BI113" s="33">
        <v>0</v>
      </c>
      <c r="BJ113" s="33">
        <v>0</v>
      </c>
      <c r="BK113" s="33">
        <v>0</v>
      </c>
      <c r="BL113" s="33">
        <v>0</v>
      </c>
      <c r="BN113" s="33">
        <v>0</v>
      </c>
      <c r="BO113" s="33">
        <v>0</v>
      </c>
      <c r="BP113" s="33">
        <v>0</v>
      </c>
      <c r="BQ113" s="33">
        <v>0</v>
      </c>
      <c r="BR113" s="33">
        <v>0</v>
      </c>
      <c r="BS113" s="33">
        <v>0</v>
      </c>
      <c r="BT113" s="33">
        <v>0</v>
      </c>
      <c r="BU113" s="33">
        <v>0</v>
      </c>
      <c r="BV113" s="33">
        <v>0</v>
      </c>
      <c r="BW113" s="33">
        <v>0</v>
      </c>
      <c r="BX113" s="33">
        <v>0</v>
      </c>
      <c r="BY113" s="33">
        <v>0</v>
      </c>
      <c r="BZ113" s="33">
        <v>0</v>
      </c>
      <c r="CA113" s="33">
        <v>0</v>
      </c>
      <c r="CB113" s="33">
        <v>0</v>
      </c>
      <c r="CC113" s="33">
        <v>0</v>
      </c>
      <c r="CD113" s="33">
        <v>0</v>
      </c>
      <c r="CE113" s="33">
        <v>0</v>
      </c>
      <c r="CF113" s="33">
        <v>0</v>
      </c>
      <c r="CG113" s="33">
        <v>0</v>
      </c>
      <c r="CH113" s="33">
        <v>0</v>
      </c>
      <c r="CI113" s="33">
        <v>0</v>
      </c>
      <c r="CJ113" s="33">
        <v>0</v>
      </c>
      <c r="CL113" s="33">
        <v>-2390789</v>
      </c>
      <c r="CM113" s="33">
        <v>0</v>
      </c>
      <c r="CN113" s="33">
        <v>-2390789</v>
      </c>
      <c r="CO113" s="33"/>
      <c r="CP113" s="33"/>
      <c r="CR113" s="33">
        <v>-2390789</v>
      </c>
      <c r="CS113" s="33">
        <v>-362647</v>
      </c>
      <c r="CT113" s="33">
        <v>0</v>
      </c>
      <c r="CU113" s="33">
        <v>0</v>
      </c>
      <c r="CV113" s="33">
        <v>0</v>
      </c>
      <c r="CW113" s="33">
        <v>0</v>
      </c>
      <c r="CX113" s="33">
        <v>0</v>
      </c>
      <c r="CY113" s="33">
        <v>0</v>
      </c>
      <c r="CZ113" s="33">
        <v>0</v>
      </c>
      <c r="DA113" s="33">
        <v>362647</v>
      </c>
      <c r="DB113" s="33">
        <v>258781</v>
      </c>
      <c r="DC113" s="33">
        <v>0</v>
      </c>
      <c r="DD113" s="33">
        <v>50857</v>
      </c>
      <c r="DE113" s="33">
        <v>0</v>
      </c>
      <c r="DF113" s="33">
        <v>0</v>
      </c>
      <c r="DG113" s="33">
        <v>53009</v>
      </c>
      <c r="DH113" s="33">
        <v>124713</v>
      </c>
      <c r="DI113" s="33">
        <v>0</v>
      </c>
      <c r="DJ113" s="33">
        <v>14676</v>
      </c>
      <c r="DK113" s="33">
        <v>13228</v>
      </c>
      <c r="DL113" s="33">
        <v>1875509</v>
      </c>
      <c r="DM113" s="33">
        <v>-26472</v>
      </c>
      <c r="DN113" s="33">
        <v>13228</v>
      </c>
    </row>
    <row r="114" spans="2:118" x14ac:dyDescent="0.3">
      <c r="B114" s="5" t="s">
        <v>392</v>
      </c>
      <c r="C114" s="5" t="s">
        <v>394</v>
      </c>
      <c r="D114" s="6" t="s">
        <v>393</v>
      </c>
      <c r="E114" s="7" t="s">
        <v>664</v>
      </c>
      <c r="F114" s="8">
        <v>39082</v>
      </c>
      <c r="G114" s="33">
        <v>20912</v>
      </c>
      <c r="H114" s="33">
        <v>24469</v>
      </c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K114" s="33">
        <v>-23641</v>
      </c>
      <c r="AL114" s="33"/>
      <c r="AM114" s="33"/>
      <c r="AN114" s="33"/>
      <c r="AO114" s="33"/>
      <c r="AP114" s="33"/>
      <c r="AQ114" s="33"/>
      <c r="AR114" s="33"/>
      <c r="AS114" s="33"/>
      <c r="AT114" s="33">
        <v>0</v>
      </c>
      <c r="AU114" s="33">
        <v>-23641</v>
      </c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N114" s="33">
        <v>4871</v>
      </c>
      <c r="BO114" s="33"/>
      <c r="BP114" s="33"/>
      <c r="BQ114" s="33"/>
      <c r="BR114" s="33"/>
      <c r="BS114" s="33"/>
      <c r="BT114" s="33"/>
      <c r="BU114" s="33">
        <v>16676</v>
      </c>
      <c r="BV114" s="33"/>
      <c r="BW114" s="33"/>
      <c r="BX114" s="33"/>
      <c r="BY114" s="33">
        <v>-11805</v>
      </c>
      <c r="BZ114" s="33"/>
      <c r="CA114" s="33"/>
      <c r="CB114" s="33"/>
      <c r="CC114" s="33"/>
      <c r="CD114" s="33">
        <v>0</v>
      </c>
      <c r="CE114" s="33"/>
      <c r="CF114" s="33"/>
      <c r="CG114" s="33"/>
      <c r="CH114" s="33"/>
      <c r="CI114" s="33"/>
      <c r="CJ114" s="33"/>
      <c r="CL114" s="33"/>
      <c r="CM114" s="33"/>
      <c r="CN114" s="33">
        <v>2142</v>
      </c>
      <c r="CO114" s="33">
        <v>0</v>
      </c>
      <c r="CP114" s="33">
        <v>2142</v>
      </c>
      <c r="CR114" s="33">
        <v>20912</v>
      </c>
      <c r="CS114" s="33"/>
      <c r="CT114" s="33"/>
      <c r="CU114" s="33"/>
      <c r="CV114" s="33"/>
      <c r="CW114" s="33"/>
      <c r="CX114" s="33"/>
      <c r="CY114" s="33"/>
      <c r="CZ114" s="33"/>
      <c r="DA114" s="33"/>
      <c r="DB114" s="33">
        <v>-32304</v>
      </c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</row>
    <row r="115" spans="2:118" x14ac:dyDescent="0.3">
      <c r="B115" s="5" t="s">
        <v>395</v>
      </c>
      <c r="C115" s="5" t="s">
        <v>397</v>
      </c>
      <c r="D115" s="6" t="s">
        <v>396</v>
      </c>
      <c r="E115" s="7" t="s">
        <v>664</v>
      </c>
      <c r="F115" s="8">
        <v>43921</v>
      </c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L115" s="33"/>
      <c r="CM115" s="33"/>
      <c r="CN115" s="33">
        <v>0</v>
      </c>
      <c r="CO115" s="33"/>
      <c r="CP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</row>
    <row r="116" spans="2:118" x14ac:dyDescent="0.3">
      <c r="B116" s="5" t="s">
        <v>398</v>
      </c>
      <c r="C116" s="5" t="s">
        <v>400</v>
      </c>
      <c r="D116" s="6" t="s">
        <v>399</v>
      </c>
      <c r="E116" s="7" t="s">
        <v>665</v>
      </c>
      <c r="F116" s="8">
        <v>43921</v>
      </c>
      <c r="G116" s="33">
        <v>11787844</v>
      </c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>
        <v>0</v>
      </c>
      <c r="AD116" s="33">
        <v>0</v>
      </c>
      <c r="AE116" s="33">
        <v>0</v>
      </c>
      <c r="AF116" s="33">
        <v>0</v>
      </c>
      <c r="AG116" s="33">
        <v>0</v>
      </c>
      <c r="AH116" s="33">
        <v>0</v>
      </c>
      <c r="AI116" s="33">
        <v>0</v>
      </c>
      <c r="AK116" s="33">
        <v>-9546000</v>
      </c>
      <c r="AL116" s="33">
        <v>0</v>
      </c>
      <c r="AM116" s="33">
        <v>0</v>
      </c>
      <c r="AN116" s="33">
        <v>0</v>
      </c>
      <c r="AO116" s="33">
        <v>0</v>
      </c>
      <c r="AP116" s="33">
        <v>0</v>
      </c>
      <c r="AQ116" s="33">
        <v>0</v>
      </c>
      <c r="AR116" s="33">
        <v>0</v>
      </c>
      <c r="AS116" s="33">
        <v>0</v>
      </c>
      <c r="AT116" s="33">
        <v>0</v>
      </c>
      <c r="AU116" s="33">
        <v>9973145</v>
      </c>
      <c r="AV116" s="33">
        <v>0</v>
      </c>
      <c r="AW116" s="33">
        <v>960144</v>
      </c>
      <c r="AX116" s="33">
        <v>0</v>
      </c>
      <c r="AY116" s="33">
        <v>0</v>
      </c>
      <c r="AZ116" s="33">
        <v>0</v>
      </c>
      <c r="BA116" s="33">
        <v>0</v>
      </c>
      <c r="BB116" s="33">
        <v>0</v>
      </c>
      <c r="BC116" s="33">
        <v>0</v>
      </c>
      <c r="BD116" s="33">
        <v>0</v>
      </c>
      <c r="BE116" s="33">
        <v>0</v>
      </c>
      <c r="BF116" s="33">
        <v>1018510</v>
      </c>
      <c r="BG116" s="33">
        <v>0</v>
      </c>
      <c r="BH116" s="33">
        <v>0</v>
      </c>
      <c r="BI116" s="33">
        <v>0</v>
      </c>
      <c r="BJ116" s="33">
        <v>0</v>
      </c>
      <c r="BK116" s="33">
        <v>0</v>
      </c>
      <c r="BL116" s="33">
        <v>0</v>
      </c>
      <c r="BN116" s="33">
        <v>-7284332</v>
      </c>
      <c r="BO116" s="33">
        <v>0</v>
      </c>
      <c r="BP116" s="33">
        <v>0</v>
      </c>
      <c r="BQ116" s="33">
        <v>0</v>
      </c>
      <c r="BR116" s="33">
        <v>0</v>
      </c>
      <c r="BS116" s="33">
        <v>0</v>
      </c>
      <c r="BT116" s="33">
        <v>0</v>
      </c>
      <c r="BU116" s="33">
        <v>9910678</v>
      </c>
      <c r="BV116" s="33">
        <v>9910678</v>
      </c>
      <c r="BW116" s="33">
        <v>0</v>
      </c>
      <c r="BX116" s="33">
        <v>0</v>
      </c>
      <c r="BY116" s="33">
        <v>6601575</v>
      </c>
      <c r="BZ116" s="33">
        <v>0</v>
      </c>
      <c r="CA116" s="33">
        <v>141639</v>
      </c>
      <c r="CB116" s="33">
        <v>0</v>
      </c>
      <c r="CC116" s="33">
        <v>0</v>
      </c>
      <c r="CD116" s="33">
        <v>7347528</v>
      </c>
      <c r="CE116" s="33">
        <v>0</v>
      </c>
      <c r="CF116" s="33">
        <v>3073416</v>
      </c>
      <c r="CG116" s="33">
        <v>0</v>
      </c>
      <c r="CH116" s="33">
        <v>0</v>
      </c>
      <c r="CI116" s="33">
        <v>-30852</v>
      </c>
      <c r="CJ116" s="33">
        <v>0</v>
      </c>
      <c r="CL116" s="33">
        <v>-5042488</v>
      </c>
      <c r="CM116" s="33">
        <v>0</v>
      </c>
      <c r="CN116" s="33">
        <v>-5042488</v>
      </c>
      <c r="CO116" s="33"/>
      <c r="CP116" s="33"/>
      <c r="CR116" s="33">
        <v>11787844</v>
      </c>
      <c r="CS116" s="33">
        <v>15804719</v>
      </c>
      <c r="CT116" s="33">
        <v>145559315</v>
      </c>
      <c r="CU116" s="33">
        <v>145559315</v>
      </c>
      <c r="CV116" s="33">
        <v>0</v>
      </c>
      <c r="CW116" s="33">
        <v>0</v>
      </c>
      <c r="CX116" s="33">
        <v>0</v>
      </c>
      <c r="CY116" s="33">
        <v>0</v>
      </c>
      <c r="CZ116" s="33">
        <v>0</v>
      </c>
      <c r="DA116" s="33">
        <v>129754596</v>
      </c>
      <c r="DB116" s="33">
        <v>46988800</v>
      </c>
      <c r="DC116" s="33">
        <v>0</v>
      </c>
      <c r="DD116" s="33">
        <v>82765796</v>
      </c>
      <c r="DE116" s="33">
        <v>0</v>
      </c>
      <c r="DF116" s="33">
        <v>0</v>
      </c>
      <c r="DG116" s="33">
        <v>0</v>
      </c>
      <c r="DH116" s="33">
        <v>0</v>
      </c>
      <c r="DI116" s="33">
        <v>0</v>
      </c>
      <c r="DJ116" s="33">
        <v>0</v>
      </c>
      <c r="DK116" s="33">
        <v>0</v>
      </c>
      <c r="DL116" s="33">
        <v>4016875</v>
      </c>
      <c r="DM116" s="33">
        <v>0</v>
      </c>
      <c r="DN116" s="33">
        <v>0</v>
      </c>
    </row>
    <row r="117" spans="2:118" x14ac:dyDescent="0.3">
      <c r="B117" s="5" t="s">
        <v>407</v>
      </c>
      <c r="C117" s="5" t="s">
        <v>409</v>
      </c>
      <c r="D117" s="6" t="s">
        <v>408</v>
      </c>
      <c r="E117" s="7" t="s">
        <v>664</v>
      </c>
      <c r="F117" s="8">
        <v>43921</v>
      </c>
      <c r="G117" s="33">
        <v>-62406</v>
      </c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>
        <v>0</v>
      </c>
      <c r="AD117" s="33">
        <v>0</v>
      </c>
      <c r="AE117" s="33">
        <v>0</v>
      </c>
      <c r="AF117" s="33">
        <v>67094</v>
      </c>
      <c r="AG117" s="33">
        <v>0</v>
      </c>
      <c r="AH117" s="33">
        <v>0</v>
      </c>
      <c r="AI117" s="33">
        <v>0</v>
      </c>
      <c r="AK117" s="33">
        <v>99908</v>
      </c>
      <c r="AL117" s="33">
        <v>0</v>
      </c>
      <c r="AM117" s="33">
        <v>0</v>
      </c>
      <c r="AN117" s="33">
        <v>0</v>
      </c>
      <c r="AO117" s="33">
        <v>0</v>
      </c>
      <c r="AP117" s="33">
        <v>0</v>
      </c>
      <c r="AQ117" s="33">
        <v>0</v>
      </c>
      <c r="AR117" s="33">
        <v>0</v>
      </c>
      <c r="AS117" s="33">
        <v>0</v>
      </c>
      <c r="AT117" s="33">
        <v>0</v>
      </c>
      <c r="AU117" s="33">
        <v>0</v>
      </c>
      <c r="AV117" s="33">
        <v>0</v>
      </c>
      <c r="AW117" s="33">
        <v>0</v>
      </c>
      <c r="AX117" s="33">
        <v>0</v>
      </c>
      <c r="AY117" s="33">
        <v>0</v>
      </c>
      <c r="AZ117" s="33">
        <v>0</v>
      </c>
      <c r="BA117" s="33">
        <v>0</v>
      </c>
      <c r="BB117" s="33">
        <v>0</v>
      </c>
      <c r="BC117" s="33">
        <v>0</v>
      </c>
      <c r="BD117" s="33">
        <v>0</v>
      </c>
      <c r="BE117" s="33">
        <v>0</v>
      </c>
      <c r="BF117" s="33">
        <v>99908</v>
      </c>
      <c r="BG117" s="33">
        <v>0</v>
      </c>
      <c r="BH117" s="33">
        <v>67094</v>
      </c>
      <c r="BI117" s="33">
        <v>0</v>
      </c>
      <c r="BJ117" s="33">
        <v>0</v>
      </c>
      <c r="BK117" s="33">
        <v>0</v>
      </c>
      <c r="BL117" s="33">
        <v>0</v>
      </c>
      <c r="BN117" s="33">
        <v>-214911</v>
      </c>
      <c r="BO117" s="33">
        <v>0</v>
      </c>
      <c r="BP117" s="33">
        <v>0</v>
      </c>
      <c r="BQ117" s="33">
        <v>0</v>
      </c>
      <c r="BR117" s="33">
        <v>0</v>
      </c>
      <c r="BS117" s="33">
        <v>0</v>
      </c>
      <c r="BT117" s="33">
        <v>0</v>
      </c>
      <c r="BU117" s="33">
        <v>0</v>
      </c>
      <c r="BV117" s="33">
        <v>0</v>
      </c>
      <c r="BW117" s="33">
        <v>0</v>
      </c>
      <c r="BX117" s="33">
        <v>0</v>
      </c>
      <c r="BY117" s="33">
        <v>0</v>
      </c>
      <c r="BZ117" s="33">
        <v>0</v>
      </c>
      <c r="CA117" s="33">
        <v>0</v>
      </c>
      <c r="CB117" s="33">
        <v>0</v>
      </c>
      <c r="CC117" s="33">
        <v>0</v>
      </c>
      <c r="CD117" s="33">
        <v>214911</v>
      </c>
      <c r="CE117" s="33">
        <v>0</v>
      </c>
      <c r="CF117" s="33">
        <v>0</v>
      </c>
      <c r="CG117" s="33">
        <v>0</v>
      </c>
      <c r="CH117" s="33">
        <v>0</v>
      </c>
      <c r="CI117" s="33">
        <v>0</v>
      </c>
      <c r="CJ117" s="33">
        <v>0</v>
      </c>
      <c r="CL117" s="33">
        <v>-177409</v>
      </c>
      <c r="CM117" s="33">
        <v>0</v>
      </c>
      <c r="CN117" s="33">
        <v>-177409</v>
      </c>
      <c r="CO117" s="33"/>
      <c r="CP117" s="33"/>
      <c r="CR117" s="33">
        <v>-62406</v>
      </c>
      <c r="CS117" s="33">
        <v>-129500</v>
      </c>
      <c r="CT117" s="33">
        <v>0</v>
      </c>
      <c r="CU117" s="33">
        <v>0</v>
      </c>
      <c r="CV117" s="33">
        <v>0</v>
      </c>
      <c r="CW117" s="33">
        <v>0</v>
      </c>
      <c r="CX117" s="33">
        <v>0</v>
      </c>
      <c r="CY117" s="33">
        <v>0</v>
      </c>
      <c r="CZ117" s="33">
        <v>0</v>
      </c>
      <c r="DA117" s="33">
        <v>129500</v>
      </c>
      <c r="DB117" s="33">
        <v>129500</v>
      </c>
      <c r="DC117" s="33">
        <v>0</v>
      </c>
      <c r="DD117" s="33">
        <v>0</v>
      </c>
      <c r="DE117" s="33">
        <v>0</v>
      </c>
      <c r="DF117" s="33">
        <v>0</v>
      </c>
      <c r="DG117" s="33">
        <v>0</v>
      </c>
      <c r="DH117" s="33">
        <v>0</v>
      </c>
      <c r="DI117" s="33">
        <v>0</v>
      </c>
      <c r="DJ117" s="33">
        <v>0</v>
      </c>
      <c r="DK117" s="33">
        <v>67094</v>
      </c>
      <c r="DL117" s="33">
        <v>0</v>
      </c>
      <c r="DM117" s="33">
        <v>0</v>
      </c>
      <c r="DN117" s="33">
        <v>67094</v>
      </c>
    </row>
    <row r="118" spans="2:118" x14ac:dyDescent="0.3">
      <c r="B118" s="5" t="s">
        <v>410</v>
      </c>
      <c r="C118" s="5" t="s">
        <v>412</v>
      </c>
      <c r="D118" s="6" t="s">
        <v>411</v>
      </c>
      <c r="E118" s="7" t="s">
        <v>661</v>
      </c>
      <c r="F118" s="8">
        <v>43921</v>
      </c>
      <c r="G118" s="33">
        <v>-498907</v>
      </c>
      <c r="H118" s="33"/>
      <c r="I118" s="33"/>
      <c r="J118" s="33"/>
      <c r="K118" s="33"/>
      <c r="L118" s="33"/>
      <c r="M118" s="33"/>
      <c r="N118" s="33"/>
      <c r="O118" s="33"/>
      <c r="P118" s="33"/>
      <c r="Q118" s="33">
        <v>603512</v>
      </c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>
        <v>0</v>
      </c>
      <c r="AD118" s="33">
        <v>0</v>
      </c>
      <c r="AE118" s="33">
        <v>0</v>
      </c>
      <c r="AF118" s="33">
        <v>43923</v>
      </c>
      <c r="AG118" s="33">
        <v>0</v>
      </c>
      <c r="AH118" s="33">
        <v>0</v>
      </c>
      <c r="AI118" s="33">
        <v>0</v>
      </c>
      <c r="AK118" s="33">
        <v>2387400</v>
      </c>
      <c r="AL118" s="33">
        <v>0</v>
      </c>
      <c r="AM118" s="33">
        <v>0</v>
      </c>
      <c r="AN118" s="33">
        <v>0</v>
      </c>
      <c r="AO118" s="33">
        <v>0</v>
      </c>
      <c r="AP118" s="33">
        <v>0</v>
      </c>
      <c r="AQ118" s="33">
        <v>0</v>
      </c>
      <c r="AR118" s="33">
        <v>0</v>
      </c>
      <c r="AS118" s="33">
        <v>0</v>
      </c>
      <c r="AT118" s="33">
        <v>0</v>
      </c>
      <c r="AU118" s="33">
        <v>159235</v>
      </c>
      <c r="AV118" s="33">
        <v>0</v>
      </c>
      <c r="AW118" s="33">
        <v>0</v>
      </c>
      <c r="AX118" s="33">
        <v>2500000</v>
      </c>
      <c r="AY118" s="33">
        <v>0</v>
      </c>
      <c r="AZ118" s="33">
        <v>0</v>
      </c>
      <c r="BA118" s="33">
        <v>0</v>
      </c>
      <c r="BB118" s="33">
        <v>0</v>
      </c>
      <c r="BC118" s="33">
        <v>0</v>
      </c>
      <c r="BD118" s="33">
        <v>0</v>
      </c>
      <c r="BE118" s="33">
        <v>0</v>
      </c>
      <c r="BF118" s="33">
        <v>46635</v>
      </c>
      <c r="BG118" s="33">
        <v>0</v>
      </c>
      <c r="BH118" s="33">
        <v>43923</v>
      </c>
      <c r="BI118" s="33">
        <v>0</v>
      </c>
      <c r="BJ118" s="33">
        <v>0</v>
      </c>
      <c r="BK118" s="33">
        <v>0</v>
      </c>
      <c r="BL118" s="33">
        <v>0</v>
      </c>
      <c r="BN118" s="33">
        <v>662071</v>
      </c>
      <c r="BO118" s="33">
        <v>0</v>
      </c>
      <c r="BP118" s="33">
        <v>0</v>
      </c>
      <c r="BQ118" s="33">
        <v>0</v>
      </c>
      <c r="BR118" s="33">
        <v>0</v>
      </c>
      <c r="BS118" s="33">
        <v>0</v>
      </c>
      <c r="BT118" s="33">
        <v>0</v>
      </c>
      <c r="BU118" s="33">
        <v>0</v>
      </c>
      <c r="BV118" s="33">
        <v>0</v>
      </c>
      <c r="BW118" s="33">
        <v>0</v>
      </c>
      <c r="BX118" s="33">
        <v>1417071</v>
      </c>
      <c r="BY118" s="33">
        <v>0</v>
      </c>
      <c r="BZ118" s="33">
        <v>0</v>
      </c>
      <c r="CA118" s="33">
        <v>0</v>
      </c>
      <c r="CB118" s="33">
        <v>755000</v>
      </c>
      <c r="CC118" s="33">
        <v>0</v>
      </c>
      <c r="CD118" s="33">
        <v>0</v>
      </c>
      <c r="CE118" s="33">
        <v>0</v>
      </c>
      <c r="CF118" s="33">
        <v>0</v>
      </c>
      <c r="CG118" s="33">
        <v>0</v>
      </c>
      <c r="CH118" s="33">
        <v>0</v>
      </c>
      <c r="CI118" s="33">
        <v>0</v>
      </c>
      <c r="CJ118" s="33">
        <v>0</v>
      </c>
      <c r="CL118" s="33">
        <v>2550564</v>
      </c>
      <c r="CM118" s="33">
        <v>-389829</v>
      </c>
      <c r="CN118" s="33">
        <v>2160735</v>
      </c>
      <c r="CO118" s="33"/>
      <c r="CP118" s="33"/>
      <c r="CR118" s="33">
        <v>-498907</v>
      </c>
      <c r="CS118" s="33">
        <v>-653726</v>
      </c>
      <c r="CT118" s="33">
        <v>6234392</v>
      </c>
      <c r="CU118" s="33">
        <v>6234392</v>
      </c>
      <c r="CV118" s="33">
        <v>0</v>
      </c>
      <c r="CW118" s="33">
        <v>0</v>
      </c>
      <c r="CX118" s="33">
        <v>0</v>
      </c>
      <c r="CY118" s="33">
        <v>0</v>
      </c>
      <c r="CZ118" s="33">
        <v>0</v>
      </c>
      <c r="DA118" s="33">
        <v>6888118</v>
      </c>
      <c r="DB118" s="33">
        <v>5883682</v>
      </c>
      <c r="DC118" s="33">
        <v>0</v>
      </c>
      <c r="DD118" s="33">
        <v>995422</v>
      </c>
      <c r="DE118" s="33">
        <v>0</v>
      </c>
      <c r="DF118" s="33">
        <v>0</v>
      </c>
      <c r="DG118" s="33">
        <v>9014</v>
      </c>
      <c r="DH118" s="33">
        <v>0</v>
      </c>
      <c r="DI118" s="33">
        <v>0</v>
      </c>
      <c r="DJ118" s="33">
        <v>0</v>
      </c>
      <c r="DK118" s="33">
        <v>43923</v>
      </c>
      <c r="DL118" s="33">
        <v>-110896</v>
      </c>
      <c r="DM118" s="33">
        <v>0</v>
      </c>
      <c r="DN118" s="33">
        <v>43923</v>
      </c>
    </row>
    <row r="119" spans="2:118" x14ac:dyDescent="0.3">
      <c r="B119" s="5" t="s">
        <v>425</v>
      </c>
      <c r="C119" s="5" t="s">
        <v>427</v>
      </c>
      <c r="D119" s="6" t="s">
        <v>426</v>
      </c>
      <c r="E119" s="7" t="s">
        <v>658</v>
      </c>
      <c r="F119" s="8">
        <v>43921</v>
      </c>
      <c r="G119" s="33">
        <v>-5550469</v>
      </c>
      <c r="H119" s="33"/>
      <c r="I119" s="33"/>
      <c r="J119" s="33"/>
      <c r="K119" s="33"/>
      <c r="L119" s="33"/>
      <c r="M119" s="33"/>
      <c r="N119" s="33"/>
      <c r="O119" s="33"/>
      <c r="P119" s="33"/>
      <c r="Q119" s="33">
        <v>3391488</v>
      </c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>
        <v>12730554</v>
      </c>
      <c r="AD119" s="33">
        <v>5094814</v>
      </c>
      <c r="AE119" s="33">
        <v>3870</v>
      </c>
      <c r="AF119" s="33">
        <v>188954</v>
      </c>
      <c r="AG119" s="33">
        <v>0</v>
      </c>
      <c r="AH119" s="33">
        <v>139924</v>
      </c>
      <c r="AI119" s="33">
        <v>0</v>
      </c>
      <c r="AK119" s="33">
        <v>-2045438</v>
      </c>
      <c r="AL119" s="33">
        <v>1972909</v>
      </c>
      <c r="AM119" s="33">
        <v>15857032</v>
      </c>
      <c r="AN119" s="33">
        <v>3132354</v>
      </c>
      <c r="AO119" s="33">
        <v>16219943</v>
      </c>
      <c r="AP119" s="33">
        <v>-1246905</v>
      </c>
      <c r="AQ119" s="33">
        <v>0</v>
      </c>
      <c r="AR119" s="33">
        <v>0</v>
      </c>
      <c r="AS119" s="33">
        <v>0</v>
      </c>
      <c r="AT119" s="33">
        <v>0</v>
      </c>
      <c r="AU119" s="33">
        <v>2286751</v>
      </c>
      <c r="AV119" s="33">
        <v>0</v>
      </c>
      <c r="AW119" s="33">
        <v>0</v>
      </c>
      <c r="AX119" s="33">
        <v>0</v>
      </c>
      <c r="AY119" s="33">
        <v>0</v>
      </c>
      <c r="AZ119" s="33">
        <v>0</v>
      </c>
      <c r="BA119" s="33">
        <v>0</v>
      </c>
      <c r="BB119" s="33">
        <v>0</v>
      </c>
      <c r="BC119" s="33">
        <v>0</v>
      </c>
      <c r="BD119" s="33">
        <v>0</v>
      </c>
      <c r="BE119" s="33">
        <v>0</v>
      </c>
      <c r="BF119" s="33">
        <v>0</v>
      </c>
      <c r="BG119" s="33">
        <v>0</v>
      </c>
      <c r="BH119" s="33">
        <v>188954</v>
      </c>
      <c r="BI119" s="33">
        <v>0</v>
      </c>
      <c r="BJ119" s="33">
        <v>0</v>
      </c>
      <c r="BK119" s="33">
        <v>2238215</v>
      </c>
      <c r="BL119" s="33">
        <v>0</v>
      </c>
      <c r="BN119" s="33">
        <v>-5314135</v>
      </c>
      <c r="BO119" s="33">
        <v>0</v>
      </c>
      <c r="BP119" s="33">
        <v>0</v>
      </c>
      <c r="BQ119" s="33">
        <v>0</v>
      </c>
      <c r="BR119" s="33">
        <v>0</v>
      </c>
      <c r="BS119" s="33">
        <v>0</v>
      </c>
      <c r="BT119" s="33">
        <v>0</v>
      </c>
      <c r="BU119" s="33">
        <v>-2206160</v>
      </c>
      <c r="BV119" s="33">
        <v>0</v>
      </c>
      <c r="BW119" s="33">
        <v>-2206160</v>
      </c>
      <c r="BX119" s="33">
        <v>0</v>
      </c>
      <c r="BY119" s="33">
        <v>-1102336</v>
      </c>
      <c r="BZ119" s="33">
        <v>1864950</v>
      </c>
      <c r="CA119" s="33">
        <v>2157928</v>
      </c>
      <c r="CB119" s="33">
        <v>0</v>
      </c>
      <c r="CC119" s="33">
        <v>0</v>
      </c>
      <c r="CD119" s="33">
        <v>0</v>
      </c>
      <c r="CE119" s="33">
        <v>0</v>
      </c>
      <c r="CF119" s="33">
        <v>996353</v>
      </c>
      <c r="CG119" s="33">
        <v>0</v>
      </c>
      <c r="CH119" s="33">
        <v>0</v>
      </c>
      <c r="CI119" s="33">
        <v>808920</v>
      </c>
      <c r="CJ119" s="33">
        <v>0</v>
      </c>
      <c r="CL119" s="33">
        <v>-12910042</v>
      </c>
      <c r="CM119" s="33">
        <v>35917</v>
      </c>
      <c r="CN119" s="33">
        <v>-12874125</v>
      </c>
      <c r="CO119" s="33"/>
      <c r="CP119" s="33"/>
      <c r="CR119" s="33">
        <v>-5550469</v>
      </c>
      <c r="CS119" s="33">
        <v>6041521</v>
      </c>
      <c r="CT119" s="33">
        <v>24982771</v>
      </c>
      <c r="CU119" s="33">
        <v>24919128</v>
      </c>
      <c r="CV119" s="33">
        <v>0</v>
      </c>
      <c r="CW119" s="33">
        <v>0</v>
      </c>
      <c r="CX119" s="33">
        <v>0</v>
      </c>
      <c r="CY119" s="33">
        <v>0</v>
      </c>
      <c r="CZ119" s="33">
        <v>63643</v>
      </c>
      <c r="DA119" s="33">
        <v>18941250</v>
      </c>
      <c r="DB119" s="33">
        <v>11539599</v>
      </c>
      <c r="DC119" s="33">
        <v>0</v>
      </c>
      <c r="DD119" s="33">
        <v>6274487</v>
      </c>
      <c r="DE119" s="33">
        <v>19610</v>
      </c>
      <c r="DF119" s="33">
        <v>0</v>
      </c>
      <c r="DG119" s="33">
        <v>1107554</v>
      </c>
      <c r="DH119" s="33">
        <v>12730554</v>
      </c>
      <c r="DI119" s="33">
        <v>5094814</v>
      </c>
      <c r="DJ119" s="33">
        <v>3870</v>
      </c>
      <c r="DK119" s="33">
        <v>188954</v>
      </c>
      <c r="DL119" s="33">
        <v>4281258</v>
      </c>
      <c r="DM119" s="33">
        <v>139924</v>
      </c>
      <c r="DN119" s="33">
        <v>188954</v>
      </c>
    </row>
    <row r="120" spans="2:118" x14ac:dyDescent="0.3">
      <c r="B120" s="5" t="s">
        <v>431</v>
      </c>
      <c r="C120" s="5" t="s">
        <v>433</v>
      </c>
      <c r="D120" s="6" t="s">
        <v>432</v>
      </c>
      <c r="E120" s="7" t="s">
        <v>664</v>
      </c>
      <c r="F120" s="8">
        <v>44012</v>
      </c>
      <c r="G120" s="33">
        <v>-549192</v>
      </c>
      <c r="H120" s="33"/>
      <c r="I120" s="33"/>
      <c r="J120" s="33"/>
      <c r="K120" s="33"/>
      <c r="L120" s="33"/>
      <c r="M120" s="33"/>
      <c r="N120" s="33"/>
      <c r="O120" s="33"/>
      <c r="P120" s="33"/>
      <c r="Q120" s="33">
        <v>164</v>
      </c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>
        <v>2358494</v>
      </c>
      <c r="AD120" s="33">
        <v>1973483</v>
      </c>
      <c r="AE120" s="33">
        <v>0</v>
      </c>
      <c r="AF120" s="33">
        <v>9624</v>
      </c>
      <c r="AG120" s="33">
        <v>0</v>
      </c>
      <c r="AH120" s="33">
        <v>6637</v>
      </c>
      <c r="AI120" s="33">
        <v>0</v>
      </c>
      <c r="AK120" s="33">
        <v>-180</v>
      </c>
      <c r="AL120" s="33">
        <v>0</v>
      </c>
      <c r="AM120" s="33">
        <v>0</v>
      </c>
      <c r="AN120" s="33">
        <v>0</v>
      </c>
      <c r="AO120" s="33">
        <v>0</v>
      </c>
      <c r="AP120" s="33">
        <v>0</v>
      </c>
      <c r="AQ120" s="33">
        <v>0</v>
      </c>
      <c r="AR120" s="33">
        <v>0</v>
      </c>
      <c r="AS120" s="33">
        <v>0</v>
      </c>
      <c r="AT120" s="33">
        <v>0</v>
      </c>
      <c r="AU120" s="33">
        <v>180</v>
      </c>
      <c r="AV120" s="33">
        <v>0</v>
      </c>
      <c r="AW120" s="33">
        <v>0</v>
      </c>
      <c r="AX120" s="33">
        <v>0</v>
      </c>
      <c r="AY120" s="33">
        <v>0</v>
      </c>
      <c r="AZ120" s="33">
        <v>0</v>
      </c>
      <c r="BA120" s="33">
        <v>0</v>
      </c>
      <c r="BB120" s="33">
        <v>0</v>
      </c>
      <c r="BC120" s="33">
        <v>0</v>
      </c>
      <c r="BD120" s="33">
        <v>0</v>
      </c>
      <c r="BE120" s="33">
        <v>0</v>
      </c>
      <c r="BF120" s="33">
        <v>0</v>
      </c>
      <c r="BG120" s="33">
        <v>0</v>
      </c>
      <c r="BH120" s="33">
        <v>9624</v>
      </c>
      <c r="BI120" s="33">
        <v>0</v>
      </c>
      <c r="BJ120" s="33">
        <v>0</v>
      </c>
      <c r="BK120" s="33">
        <v>0</v>
      </c>
      <c r="BL120" s="33">
        <v>0</v>
      </c>
      <c r="BN120" s="33">
        <v>0</v>
      </c>
      <c r="BO120" s="33">
        <v>0</v>
      </c>
      <c r="BP120" s="33">
        <v>0</v>
      </c>
      <c r="BQ120" s="33">
        <v>0</v>
      </c>
      <c r="BR120" s="33">
        <v>0</v>
      </c>
      <c r="BS120" s="33">
        <v>0</v>
      </c>
      <c r="BT120" s="33">
        <v>0</v>
      </c>
      <c r="BU120" s="33">
        <v>0</v>
      </c>
      <c r="BV120" s="33">
        <v>0</v>
      </c>
      <c r="BW120" s="33">
        <v>0</v>
      </c>
      <c r="BX120" s="33">
        <v>0</v>
      </c>
      <c r="BY120" s="33">
        <v>0</v>
      </c>
      <c r="BZ120" s="33">
        <v>0</v>
      </c>
      <c r="CA120" s="33">
        <v>0</v>
      </c>
      <c r="CB120" s="33">
        <v>0</v>
      </c>
      <c r="CC120" s="33">
        <v>0</v>
      </c>
      <c r="CD120" s="33">
        <v>0</v>
      </c>
      <c r="CE120" s="33">
        <v>0</v>
      </c>
      <c r="CF120" s="33">
        <v>0</v>
      </c>
      <c r="CG120" s="33">
        <v>0</v>
      </c>
      <c r="CH120" s="33">
        <v>0</v>
      </c>
      <c r="CI120" s="33">
        <v>0</v>
      </c>
      <c r="CJ120" s="33">
        <v>0</v>
      </c>
      <c r="CL120" s="33">
        <v>-549372</v>
      </c>
      <c r="CM120" s="33">
        <v>0</v>
      </c>
      <c r="CN120" s="33">
        <v>-549372</v>
      </c>
      <c r="CO120" s="33"/>
      <c r="CP120" s="33"/>
      <c r="CR120" s="33">
        <v>-549192</v>
      </c>
      <c r="CS120" s="33">
        <v>-226457</v>
      </c>
      <c r="CT120" s="33">
        <v>0</v>
      </c>
      <c r="CU120" s="33">
        <v>0</v>
      </c>
      <c r="CV120" s="33">
        <v>0</v>
      </c>
      <c r="CW120" s="33">
        <v>0</v>
      </c>
      <c r="CX120" s="33">
        <v>0</v>
      </c>
      <c r="CY120" s="33">
        <v>0</v>
      </c>
      <c r="CZ120" s="33">
        <v>0</v>
      </c>
      <c r="DA120" s="33">
        <v>226457</v>
      </c>
      <c r="DB120" s="33">
        <v>20278</v>
      </c>
      <c r="DC120" s="33">
        <v>0</v>
      </c>
      <c r="DD120" s="33">
        <v>206179</v>
      </c>
      <c r="DE120" s="33">
        <v>0</v>
      </c>
      <c r="DF120" s="33">
        <v>0</v>
      </c>
      <c r="DG120" s="33">
        <v>0</v>
      </c>
      <c r="DH120" s="33">
        <v>2358494</v>
      </c>
      <c r="DI120" s="33">
        <v>1973483</v>
      </c>
      <c r="DJ120" s="33">
        <v>0</v>
      </c>
      <c r="DK120" s="33">
        <v>9624</v>
      </c>
      <c r="DL120" s="33">
        <v>-46015</v>
      </c>
      <c r="DM120" s="33">
        <v>6637</v>
      </c>
      <c r="DN120" s="33">
        <v>9624</v>
      </c>
    </row>
    <row r="121" spans="2:118" x14ac:dyDescent="0.3">
      <c r="B121" s="5" t="s">
        <v>437</v>
      </c>
      <c r="C121" s="5" t="s">
        <v>26</v>
      </c>
      <c r="D121" s="6" t="s">
        <v>59</v>
      </c>
      <c r="E121" s="7" t="s">
        <v>661</v>
      </c>
      <c r="F121" s="8">
        <v>43921</v>
      </c>
      <c r="G121" s="33">
        <v>-308279.03999999998</v>
      </c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>
        <v>0</v>
      </c>
      <c r="AD121" s="33">
        <v>3105065.4</v>
      </c>
      <c r="AE121" s="33">
        <v>404515.57</v>
      </c>
      <c r="AF121" s="33">
        <v>71471.02</v>
      </c>
      <c r="AG121" s="33">
        <v>0</v>
      </c>
      <c r="AH121" s="33">
        <v>-519628.2</v>
      </c>
      <c r="AI121" s="33">
        <v>0</v>
      </c>
      <c r="AK121" s="33">
        <v>483258.38</v>
      </c>
      <c r="AL121" s="33">
        <v>0</v>
      </c>
      <c r="AM121" s="33">
        <v>0</v>
      </c>
      <c r="AN121" s="33">
        <v>0</v>
      </c>
      <c r="AO121" s="33">
        <v>0</v>
      </c>
      <c r="AP121" s="33">
        <v>0</v>
      </c>
      <c r="AQ121" s="33">
        <v>0</v>
      </c>
      <c r="AR121" s="33">
        <v>0</v>
      </c>
      <c r="AS121" s="33">
        <v>0</v>
      </c>
      <c r="AT121" s="33">
        <v>483258.38</v>
      </c>
      <c r="AU121" s="33">
        <v>0</v>
      </c>
      <c r="AV121" s="33">
        <v>0</v>
      </c>
      <c r="AW121" s="33">
        <v>0</v>
      </c>
      <c r="AX121" s="33">
        <v>0</v>
      </c>
      <c r="AY121" s="33">
        <v>0</v>
      </c>
      <c r="AZ121" s="33">
        <v>0</v>
      </c>
      <c r="BA121" s="33">
        <v>0</v>
      </c>
      <c r="BB121" s="33">
        <v>0</v>
      </c>
      <c r="BC121" s="33">
        <v>0</v>
      </c>
      <c r="BD121" s="33">
        <v>0</v>
      </c>
      <c r="BE121" s="33">
        <v>0</v>
      </c>
      <c r="BF121" s="33">
        <v>0</v>
      </c>
      <c r="BG121" s="33">
        <v>0</v>
      </c>
      <c r="BH121" s="33">
        <v>71471.02</v>
      </c>
      <c r="BI121" s="33">
        <v>0</v>
      </c>
      <c r="BJ121" s="33">
        <v>0</v>
      </c>
      <c r="BK121" s="33">
        <v>0</v>
      </c>
      <c r="BL121" s="33">
        <v>0</v>
      </c>
      <c r="BN121" s="33">
        <v>0</v>
      </c>
      <c r="BO121" s="33">
        <v>0</v>
      </c>
      <c r="BP121" s="33">
        <v>0</v>
      </c>
      <c r="BQ121" s="33">
        <v>0</v>
      </c>
      <c r="BR121" s="33">
        <v>0</v>
      </c>
      <c r="BS121" s="33">
        <v>0</v>
      </c>
      <c r="BT121" s="33">
        <v>0</v>
      </c>
      <c r="BU121" s="33">
        <v>0</v>
      </c>
      <c r="BV121" s="33">
        <v>0</v>
      </c>
      <c r="BW121" s="33">
        <v>0</v>
      </c>
      <c r="BX121" s="33">
        <v>0</v>
      </c>
      <c r="BY121" s="33">
        <v>0</v>
      </c>
      <c r="BZ121" s="33">
        <v>0</v>
      </c>
      <c r="CA121" s="33">
        <v>0</v>
      </c>
      <c r="CB121" s="33">
        <v>0</v>
      </c>
      <c r="CC121" s="33">
        <v>0</v>
      </c>
      <c r="CD121" s="33">
        <v>0</v>
      </c>
      <c r="CE121" s="33">
        <v>0</v>
      </c>
      <c r="CF121" s="33">
        <v>0</v>
      </c>
      <c r="CG121" s="33">
        <v>0</v>
      </c>
      <c r="CH121" s="33">
        <v>0</v>
      </c>
      <c r="CI121" s="33">
        <v>0</v>
      </c>
      <c r="CJ121" s="33">
        <v>0</v>
      </c>
      <c r="CL121" s="33">
        <v>174979.34</v>
      </c>
      <c r="CM121" s="33">
        <v>-102417.33</v>
      </c>
      <c r="CN121" s="33">
        <v>72562.009999999995</v>
      </c>
      <c r="CO121" s="33"/>
      <c r="CP121" s="33"/>
      <c r="CR121" s="33">
        <v>-308279.03999999998</v>
      </c>
      <c r="CS121" s="33">
        <v>-2560671.69</v>
      </c>
      <c r="CT121" s="33">
        <v>56929.45</v>
      </c>
      <c r="CU121" s="33">
        <v>56929.45</v>
      </c>
      <c r="CV121" s="33">
        <v>0</v>
      </c>
      <c r="CW121" s="33">
        <v>0</v>
      </c>
      <c r="CX121" s="33">
        <v>0</v>
      </c>
      <c r="CY121" s="33">
        <v>0</v>
      </c>
      <c r="CZ121" s="33">
        <v>0</v>
      </c>
      <c r="DA121" s="33">
        <v>2617601.14</v>
      </c>
      <c r="DB121" s="33">
        <v>2407226.27</v>
      </c>
      <c r="DC121" s="33">
        <v>0</v>
      </c>
      <c r="DD121" s="33">
        <v>210374.87</v>
      </c>
      <c r="DE121" s="33">
        <v>0</v>
      </c>
      <c r="DF121" s="33">
        <v>0</v>
      </c>
      <c r="DG121" s="33">
        <v>0</v>
      </c>
      <c r="DH121" s="33">
        <v>0</v>
      </c>
      <c r="DI121" s="33">
        <v>3105065.4</v>
      </c>
      <c r="DJ121" s="33">
        <v>404515.57</v>
      </c>
      <c r="DK121" s="33">
        <v>71471.02</v>
      </c>
      <c r="DL121" s="33">
        <v>0</v>
      </c>
      <c r="DM121" s="33">
        <v>-519628.2</v>
      </c>
      <c r="DN121" s="33">
        <v>71471.02</v>
      </c>
    </row>
    <row r="122" spans="2:118" x14ac:dyDescent="0.3">
      <c r="B122" s="5" t="s">
        <v>438</v>
      </c>
      <c r="C122" s="5" t="s">
        <v>440</v>
      </c>
      <c r="D122" s="6" t="s">
        <v>439</v>
      </c>
      <c r="E122" s="7" t="s">
        <v>661</v>
      </c>
      <c r="F122" s="8">
        <v>43921</v>
      </c>
      <c r="G122" s="33">
        <v>7644917</v>
      </c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>
        <v>0</v>
      </c>
      <c r="AD122" s="33">
        <v>0</v>
      </c>
      <c r="AE122" s="33">
        <v>0</v>
      </c>
      <c r="AF122" s="33">
        <v>0</v>
      </c>
      <c r="AG122" s="33">
        <v>0</v>
      </c>
      <c r="AH122" s="33">
        <v>0</v>
      </c>
      <c r="AI122" s="33">
        <v>0</v>
      </c>
      <c r="AK122" s="33">
        <v>-1565743</v>
      </c>
      <c r="AL122" s="33">
        <v>0</v>
      </c>
      <c r="AM122" s="33">
        <v>0</v>
      </c>
      <c r="AN122" s="33">
        <v>0</v>
      </c>
      <c r="AO122" s="33">
        <v>0</v>
      </c>
      <c r="AP122" s="33">
        <v>0</v>
      </c>
      <c r="AQ122" s="33">
        <v>0</v>
      </c>
      <c r="AR122" s="33">
        <v>0</v>
      </c>
      <c r="AS122" s="33">
        <v>0</v>
      </c>
      <c r="AT122" s="33">
        <v>106166</v>
      </c>
      <c r="AU122" s="33">
        <v>1741155</v>
      </c>
      <c r="AV122" s="33">
        <v>0</v>
      </c>
      <c r="AW122" s="33">
        <v>0</v>
      </c>
      <c r="AX122" s="33">
        <v>0</v>
      </c>
      <c r="AY122" s="33">
        <v>0</v>
      </c>
      <c r="AZ122" s="33">
        <v>0</v>
      </c>
      <c r="BA122" s="33">
        <v>0</v>
      </c>
      <c r="BB122" s="33">
        <v>0</v>
      </c>
      <c r="BC122" s="33">
        <v>0</v>
      </c>
      <c r="BD122" s="33">
        <v>0</v>
      </c>
      <c r="BE122" s="33">
        <v>0</v>
      </c>
      <c r="BF122" s="33">
        <v>-59411</v>
      </c>
      <c r="BG122" s="33">
        <v>0</v>
      </c>
      <c r="BH122" s="33">
        <v>0</v>
      </c>
      <c r="BI122" s="33">
        <v>0</v>
      </c>
      <c r="BJ122" s="33">
        <v>0</v>
      </c>
      <c r="BK122" s="33">
        <v>-122617</v>
      </c>
      <c r="BL122" s="33">
        <v>0</v>
      </c>
      <c r="BN122" s="33">
        <v>-1606847</v>
      </c>
      <c r="BO122" s="33">
        <v>0</v>
      </c>
      <c r="BP122" s="33">
        <v>0</v>
      </c>
      <c r="BQ122" s="33">
        <v>0</v>
      </c>
      <c r="BR122" s="33">
        <v>0</v>
      </c>
      <c r="BS122" s="33">
        <v>0</v>
      </c>
      <c r="BT122" s="33">
        <v>0</v>
      </c>
      <c r="BU122" s="33">
        <v>0</v>
      </c>
      <c r="BV122" s="33">
        <v>0</v>
      </c>
      <c r="BW122" s="33">
        <v>0</v>
      </c>
      <c r="BX122" s="33">
        <v>0</v>
      </c>
      <c r="BY122" s="33">
        <v>0</v>
      </c>
      <c r="BZ122" s="33">
        <v>0</v>
      </c>
      <c r="CA122" s="33">
        <v>0</v>
      </c>
      <c r="CB122" s="33">
        <v>0</v>
      </c>
      <c r="CC122" s="33">
        <v>0</v>
      </c>
      <c r="CD122" s="33">
        <v>1199203</v>
      </c>
      <c r="CE122" s="33">
        <v>0</v>
      </c>
      <c r="CF122" s="33">
        <v>407644</v>
      </c>
      <c r="CG122" s="33">
        <v>0</v>
      </c>
      <c r="CH122" s="33">
        <v>0</v>
      </c>
      <c r="CI122" s="33">
        <v>0</v>
      </c>
      <c r="CJ122" s="33">
        <v>0</v>
      </c>
      <c r="CL122" s="33">
        <v>4472327</v>
      </c>
      <c r="CM122" s="33">
        <v>0</v>
      </c>
      <c r="CN122" s="33">
        <v>4472327</v>
      </c>
      <c r="CO122" s="33"/>
      <c r="CP122" s="33"/>
      <c r="CR122" s="33">
        <v>7644917</v>
      </c>
      <c r="CS122" s="33">
        <v>6794160</v>
      </c>
      <c r="CT122" s="33">
        <v>46426676</v>
      </c>
      <c r="CU122" s="33">
        <v>46426676</v>
      </c>
      <c r="CV122" s="33">
        <v>0</v>
      </c>
      <c r="CW122" s="33">
        <v>0</v>
      </c>
      <c r="CX122" s="33">
        <v>0</v>
      </c>
      <c r="CY122" s="33">
        <v>0</v>
      </c>
      <c r="CZ122" s="33">
        <v>0</v>
      </c>
      <c r="DA122" s="33">
        <v>39632516</v>
      </c>
      <c r="DB122" s="33">
        <v>28234205</v>
      </c>
      <c r="DC122" s="33">
        <v>0</v>
      </c>
      <c r="DD122" s="33">
        <v>11398311</v>
      </c>
      <c r="DE122" s="33">
        <v>0</v>
      </c>
      <c r="DF122" s="33">
        <v>0</v>
      </c>
      <c r="DG122" s="33">
        <v>0</v>
      </c>
      <c r="DH122" s="33">
        <v>0</v>
      </c>
      <c r="DI122" s="33">
        <v>0</v>
      </c>
      <c r="DJ122" s="33">
        <v>0</v>
      </c>
      <c r="DK122" s="33">
        <v>0</v>
      </c>
      <c r="DL122" s="33">
        <v>-850757</v>
      </c>
      <c r="DM122" s="33">
        <v>0</v>
      </c>
      <c r="DN122" s="33">
        <v>0</v>
      </c>
    </row>
    <row r="123" spans="2:118" x14ac:dyDescent="0.3">
      <c r="B123" s="5" t="s">
        <v>441</v>
      </c>
      <c r="C123" s="5" t="s">
        <v>7</v>
      </c>
      <c r="D123" s="6" t="s">
        <v>39</v>
      </c>
      <c r="E123" s="7" t="s">
        <v>657</v>
      </c>
      <c r="F123" s="8">
        <v>44012</v>
      </c>
      <c r="G123" s="33">
        <v>1668946547.1199999</v>
      </c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>
        <v>0</v>
      </c>
      <c r="AD123" s="33">
        <v>0</v>
      </c>
      <c r="AE123" s="33">
        <v>0</v>
      </c>
      <c r="AF123" s="33">
        <v>0</v>
      </c>
      <c r="AG123" s="33">
        <v>0</v>
      </c>
      <c r="AH123" s="33">
        <v>229127822.74000001</v>
      </c>
      <c r="AI123" s="33">
        <v>0</v>
      </c>
      <c r="AK123" s="33">
        <v>-521285461.62</v>
      </c>
      <c r="AL123" s="33">
        <v>0</v>
      </c>
      <c r="AM123" s="33">
        <v>-4079.16</v>
      </c>
      <c r="AN123" s="33">
        <v>-196875218.52000001</v>
      </c>
      <c r="AO123" s="33">
        <v>2602448738.7800002</v>
      </c>
      <c r="AP123" s="33">
        <v>-2471988753.2199998</v>
      </c>
      <c r="AQ123" s="33">
        <v>0</v>
      </c>
      <c r="AR123" s="33">
        <v>0</v>
      </c>
      <c r="AS123" s="33">
        <v>0</v>
      </c>
      <c r="AT123" s="33">
        <v>70972660.680000007</v>
      </c>
      <c r="AU123" s="33">
        <v>845235352.39999998</v>
      </c>
      <c r="AV123" s="33">
        <v>-31890287.039999999</v>
      </c>
      <c r="AW123" s="33">
        <v>76444251.019999996</v>
      </c>
      <c r="AX123" s="33">
        <v>0</v>
      </c>
      <c r="AY123" s="33">
        <v>0</v>
      </c>
      <c r="AZ123" s="33">
        <v>0</v>
      </c>
      <c r="BA123" s="33">
        <v>-25154820</v>
      </c>
      <c r="BB123" s="33">
        <v>0</v>
      </c>
      <c r="BC123" s="33">
        <v>0</v>
      </c>
      <c r="BD123" s="33">
        <v>0</v>
      </c>
      <c r="BE123" s="33">
        <v>0</v>
      </c>
      <c r="BF123" s="33">
        <v>0</v>
      </c>
      <c r="BG123" s="33">
        <v>0</v>
      </c>
      <c r="BH123" s="33">
        <v>0</v>
      </c>
      <c r="BI123" s="33">
        <v>0</v>
      </c>
      <c r="BJ123" s="33">
        <v>0</v>
      </c>
      <c r="BK123" s="33">
        <v>-2445436.48</v>
      </c>
      <c r="BL123" s="33">
        <v>0</v>
      </c>
      <c r="BN123" s="33">
        <v>-862789052.48000002</v>
      </c>
      <c r="BO123" s="33">
        <v>0</v>
      </c>
      <c r="BP123" s="33">
        <v>221629226.09999999</v>
      </c>
      <c r="BQ123" s="33">
        <v>0</v>
      </c>
      <c r="BR123" s="33">
        <v>0</v>
      </c>
      <c r="BS123" s="33">
        <v>0</v>
      </c>
      <c r="BT123" s="33">
        <v>0</v>
      </c>
      <c r="BU123" s="33">
        <v>1676486427.3800001</v>
      </c>
      <c r="BV123" s="33">
        <v>1183826524.8199999</v>
      </c>
      <c r="BW123" s="33">
        <v>492659902.56</v>
      </c>
      <c r="BX123" s="33">
        <v>0</v>
      </c>
      <c r="BY123" s="33">
        <v>1596356747.74</v>
      </c>
      <c r="BZ123" s="33">
        <v>-129558880.62</v>
      </c>
      <c r="CA123" s="33">
        <v>346536761.24000001</v>
      </c>
      <c r="CB123" s="33">
        <v>0</v>
      </c>
      <c r="CC123" s="33">
        <v>0</v>
      </c>
      <c r="CD123" s="33">
        <v>41506617.479999997</v>
      </c>
      <c r="CE123" s="33">
        <v>0</v>
      </c>
      <c r="CF123" s="33">
        <v>370414104.33999997</v>
      </c>
      <c r="CG123" s="33">
        <v>0</v>
      </c>
      <c r="CH123" s="33">
        <v>0</v>
      </c>
      <c r="CI123" s="33">
        <v>-92390903.579999998</v>
      </c>
      <c r="CJ123" s="33">
        <v>0</v>
      </c>
      <c r="CL123" s="33">
        <v>284872033.01999998</v>
      </c>
      <c r="CM123" s="33">
        <v>-64293874.560000002</v>
      </c>
      <c r="CN123" s="33">
        <v>220578158.46000001</v>
      </c>
      <c r="CO123" s="33">
        <v>875610592.44000006</v>
      </c>
      <c r="CP123" s="33">
        <v>1089140163.1199999</v>
      </c>
      <c r="CR123" s="33">
        <v>1668946547.1199999</v>
      </c>
      <c r="CS123" s="33">
        <v>1498366049.24</v>
      </c>
      <c r="CT123" s="33">
        <v>7078811610.2399998</v>
      </c>
      <c r="CU123" s="33">
        <v>2591667886.6799998</v>
      </c>
      <c r="CV123" s="33">
        <v>4397484604.684</v>
      </c>
      <c r="CW123" s="33">
        <v>0</v>
      </c>
      <c r="CX123" s="33">
        <v>0</v>
      </c>
      <c r="CY123" s="33">
        <v>0</v>
      </c>
      <c r="CZ123" s="33">
        <v>89659118.879999995</v>
      </c>
      <c r="DA123" s="33">
        <v>5580445561</v>
      </c>
      <c r="DB123" s="33">
        <v>4395104954.9239998</v>
      </c>
      <c r="DC123" s="33">
        <v>0</v>
      </c>
      <c r="DD123" s="33">
        <v>1052333816.2</v>
      </c>
      <c r="DE123" s="33">
        <v>0</v>
      </c>
      <c r="DF123" s="33">
        <v>0</v>
      </c>
      <c r="DG123" s="33">
        <v>133006789.88</v>
      </c>
      <c r="DH123" s="33">
        <v>0</v>
      </c>
      <c r="DI123" s="33">
        <v>0</v>
      </c>
      <c r="DJ123" s="33">
        <v>0</v>
      </c>
      <c r="DK123" s="33">
        <v>0</v>
      </c>
      <c r="DL123" s="33">
        <v>58547324.859999999</v>
      </c>
      <c r="DM123" s="33">
        <v>229127822.74000001</v>
      </c>
      <c r="DN123" s="33">
        <v>0</v>
      </c>
    </row>
    <row r="124" spans="2:118" x14ac:dyDescent="0.3">
      <c r="B124" s="5" t="s">
        <v>653</v>
      </c>
      <c r="C124" s="5" t="s">
        <v>677</v>
      </c>
      <c r="D124" s="6" t="s">
        <v>684</v>
      </c>
      <c r="E124" s="7" t="s">
        <v>659</v>
      </c>
      <c r="F124" s="8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L124" s="33"/>
      <c r="CM124" s="33"/>
      <c r="CN124" s="33"/>
      <c r="CO124" s="33"/>
      <c r="CP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</row>
    <row r="125" spans="2:118" x14ac:dyDescent="0.3">
      <c r="B125" s="5" t="s">
        <v>442</v>
      </c>
      <c r="C125" s="5" t="s">
        <v>444</v>
      </c>
      <c r="D125" s="6" t="s">
        <v>443</v>
      </c>
      <c r="E125" s="7" t="s">
        <v>659</v>
      </c>
      <c r="F125" s="8">
        <v>41364</v>
      </c>
      <c r="G125" s="33">
        <v>-14727</v>
      </c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>
        <v>0</v>
      </c>
      <c r="AD125" s="33">
        <v>0</v>
      </c>
      <c r="AE125" s="33">
        <v>0</v>
      </c>
      <c r="AF125" s="33">
        <v>0</v>
      </c>
      <c r="AG125" s="33">
        <v>0</v>
      </c>
      <c r="AH125" s="33">
        <v>0</v>
      </c>
      <c r="AI125" s="33">
        <v>0</v>
      </c>
      <c r="AK125" s="33">
        <v>0</v>
      </c>
      <c r="AL125" s="33">
        <v>0</v>
      </c>
      <c r="AM125" s="33">
        <v>0</v>
      </c>
      <c r="AN125" s="33">
        <v>0</v>
      </c>
      <c r="AO125" s="33">
        <v>0</v>
      </c>
      <c r="AP125" s="33">
        <v>0</v>
      </c>
      <c r="AQ125" s="33">
        <v>0</v>
      </c>
      <c r="AR125" s="33">
        <v>0</v>
      </c>
      <c r="AS125" s="33">
        <v>0</v>
      </c>
      <c r="AT125" s="33">
        <v>0</v>
      </c>
      <c r="AU125" s="33">
        <v>0</v>
      </c>
      <c r="AV125" s="33">
        <v>0</v>
      </c>
      <c r="AW125" s="33">
        <v>0</v>
      </c>
      <c r="AX125" s="33">
        <v>0</v>
      </c>
      <c r="AY125" s="33">
        <v>0</v>
      </c>
      <c r="AZ125" s="33">
        <v>0</v>
      </c>
      <c r="BA125" s="33">
        <v>0</v>
      </c>
      <c r="BB125" s="33">
        <v>0</v>
      </c>
      <c r="BC125" s="33">
        <v>0</v>
      </c>
      <c r="BD125" s="33">
        <v>0</v>
      </c>
      <c r="BE125" s="33">
        <v>0</v>
      </c>
      <c r="BF125" s="33">
        <v>0</v>
      </c>
      <c r="BG125" s="33">
        <v>0</v>
      </c>
      <c r="BH125" s="33">
        <v>0</v>
      </c>
      <c r="BI125" s="33">
        <v>0</v>
      </c>
      <c r="BJ125" s="33">
        <v>0</v>
      </c>
      <c r="BK125" s="33">
        <v>0</v>
      </c>
      <c r="BL125" s="33">
        <v>0</v>
      </c>
      <c r="BN125" s="33">
        <v>13593</v>
      </c>
      <c r="BO125" s="33">
        <v>0</v>
      </c>
      <c r="BP125" s="33">
        <v>0</v>
      </c>
      <c r="BQ125" s="33">
        <v>0</v>
      </c>
      <c r="BR125" s="33">
        <v>0</v>
      </c>
      <c r="BS125" s="33">
        <v>0</v>
      </c>
      <c r="BT125" s="33">
        <v>0</v>
      </c>
      <c r="BU125" s="33">
        <v>0</v>
      </c>
      <c r="BV125" s="33">
        <v>0</v>
      </c>
      <c r="BW125" s="33">
        <v>0</v>
      </c>
      <c r="BX125" s="33">
        <v>13593</v>
      </c>
      <c r="BY125" s="33">
        <v>0</v>
      </c>
      <c r="BZ125" s="33">
        <v>0</v>
      </c>
      <c r="CA125" s="33"/>
      <c r="CB125" s="33">
        <v>0</v>
      </c>
      <c r="CC125" s="33">
        <v>0</v>
      </c>
      <c r="CD125" s="33">
        <v>0</v>
      </c>
      <c r="CE125" s="33">
        <v>0</v>
      </c>
      <c r="CF125" s="33">
        <v>0</v>
      </c>
      <c r="CG125" s="33">
        <v>0</v>
      </c>
      <c r="CH125" s="33">
        <v>0</v>
      </c>
      <c r="CI125" s="33">
        <v>0</v>
      </c>
      <c r="CJ125" s="33">
        <v>0</v>
      </c>
      <c r="CL125" s="33">
        <v>-1134</v>
      </c>
      <c r="CM125" s="33">
        <v>0</v>
      </c>
      <c r="CN125" s="33">
        <v>-1134</v>
      </c>
      <c r="CO125" s="33">
        <v>1080</v>
      </c>
      <c r="CP125" s="33">
        <v>928</v>
      </c>
      <c r="CR125" s="33">
        <v>-14727</v>
      </c>
      <c r="CS125" s="33"/>
      <c r="CT125" s="33">
        <v>6</v>
      </c>
      <c r="CU125" s="33">
        <v>0</v>
      </c>
      <c r="CV125" s="33">
        <v>0</v>
      </c>
      <c r="CW125" s="33">
        <v>0</v>
      </c>
      <c r="CX125" s="33">
        <v>0</v>
      </c>
      <c r="CY125" s="33">
        <v>0</v>
      </c>
      <c r="CZ125" s="33">
        <v>6</v>
      </c>
      <c r="DA125" s="33">
        <v>14733</v>
      </c>
      <c r="DB125" s="33">
        <v>13760</v>
      </c>
      <c r="DC125" s="33">
        <v>0</v>
      </c>
      <c r="DD125" s="33">
        <v>0</v>
      </c>
      <c r="DE125" s="33">
        <v>0</v>
      </c>
      <c r="DF125" s="33">
        <v>0</v>
      </c>
      <c r="DG125" s="33">
        <v>973</v>
      </c>
      <c r="DH125" s="33">
        <v>0</v>
      </c>
      <c r="DI125" s="33">
        <v>0</v>
      </c>
      <c r="DJ125" s="33">
        <v>0</v>
      </c>
      <c r="DK125" s="33">
        <v>0</v>
      </c>
      <c r="DL125" s="33">
        <v>0</v>
      </c>
      <c r="DM125" s="33">
        <v>0</v>
      </c>
      <c r="DN125" s="33">
        <v>0</v>
      </c>
    </row>
    <row r="126" spans="2:118" x14ac:dyDescent="0.3">
      <c r="B126" s="5" t="s">
        <v>448</v>
      </c>
      <c r="C126" s="5" t="s">
        <v>450</v>
      </c>
      <c r="D126" s="6" t="s">
        <v>449</v>
      </c>
      <c r="E126" s="7" t="s">
        <v>658</v>
      </c>
      <c r="F126" s="8">
        <v>43921</v>
      </c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>
        <v>27226900.77</v>
      </c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L126" s="33"/>
      <c r="CM126" s="33"/>
      <c r="CN126" s="33"/>
      <c r="CO126" s="33"/>
      <c r="CP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</row>
    <row r="127" spans="2:118" x14ac:dyDescent="0.3">
      <c r="B127" s="5" t="s">
        <v>451</v>
      </c>
      <c r="C127" s="5" t="s">
        <v>27</v>
      </c>
      <c r="D127" s="6" t="s">
        <v>60</v>
      </c>
      <c r="E127" s="7" t="s">
        <v>661</v>
      </c>
      <c r="F127" s="8">
        <v>43921</v>
      </c>
      <c r="G127" s="33">
        <v>21764780</v>
      </c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>
        <v>0</v>
      </c>
      <c r="AD127" s="33">
        <v>0</v>
      </c>
      <c r="AE127" s="33">
        <v>0</v>
      </c>
      <c r="AF127" s="33">
        <v>0</v>
      </c>
      <c r="AG127" s="33">
        <v>0</v>
      </c>
      <c r="AH127" s="33">
        <v>-497110</v>
      </c>
      <c r="AI127" s="33">
        <v>0</v>
      </c>
      <c r="AK127" s="33">
        <v>-34940436</v>
      </c>
      <c r="AL127" s="33">
        <v>0</v>
      </c>
      <c r="AM127" s="33">
        <v>0</v>
      </c>
      <c r="AN127" s="33">
        <v>0</v>
      </c>
      <c r="AO127" s="33">
        <v>0</v>
      </c>
      <c r="AP127" s="33">
        <v>0</v>
      </c>
      <c r="AQ127" s="33">
        <v>0</v>
      </c>
      <c r="AR127" s="33">
        <v>0</v>
      </c>
      <c r="AS127" s="33">
        <v>567893</v>
      </c>
      <c r="AT127" s="33">
        <v>10696</v>
      </c>
      <c r="AU127" s="33">
        <v>34964478</v>
      </c>
      <c r="AV127" s="33">
        <v>0</v>
      </c>
      <c r="AW127" s="33">
        <v>0</v>
      </c>
      <c r="AX127" s="33">
        <v>0</v>
      </c>
      <c r="AY127" s="33">
        <v>0</v>
      </c>
      <c r="AZ127" s="33">
        <v>0</v>
      </c>
      <c r="BA127" s="33">
        <v>0</v>
      </c>
      <c r="BB127" s="33">
        <v>0</v>
      </c>
      <c r="BC127" s="33">
        <v>0</v>
      </c>
      <c r="BD127" s="33">
        <v>0</v>
      </c>
      <c r="BE127" s="33">
        <v>537815</v>
      </c>
      <c r="BF127" s="33">
        <v>0</v>
      </c>
      <c r="BG127" s="33">
        <v>0</v>
      </c>
      <c r="BH127" s="33">
        <v>0</v>
      </c>
      <c r="BI127" s="33">
        <v>0</v>
      </c>
      <c r="BJ127" s="33">
        <v>0</v>
      </c>
      <c r="BK127" s="33">
        <v>0</v>
      </c>
      <c r="BL127" s="33">
        <v>0</v>
      </c>
      <c r="BN127" s="33">
        <v>25587537</v>
      </c>
      <c r="BO127" s="33">
        <v>0</v>
      </c>
      <c r="BP127" s="33">
        <v>0</v>
      </c>
      <c r="BQ127" s="33">
        <v>0</v>
      </c>
      <c r="BR127" s="33">
        <v>0</v>
      </c>
      <c r="BS127" s="33">
        <v>0</v>
      </c>
      <c r="BT127" s="33">
        <v>0</v>
      </c>
      <c r="BU127" s="33">
        <v>36556768</v>
      </c>
      <c r="BV127" s="33">
        <v>49400000</v>
      </c>
      <c r="BW127" s="33">
        <v>-12843232</v>
      </c>
      <c r="BX127" s="33">
        <v>0</v>
      </c>
      <c r="BY127" s="33">
        <v>0</v>
      </c>
      <c r="BZ127" s="33">
        <v>0</v>
      </c>
      <c r="CA127" s="33">
        <v>0</v>
      </c>
      <c r="CB127" s="33">
        <v>0</v>
      </c>
      <c r="CC127" s="33">
        <v>0</v>
      </c>
      <c r="CD127" s="33">
        <v>2717319</v>
      </c>
      <c r="CE127" s="33">
        <v>0</v>
      </c>
      <c r="CF127" s="33">
        <v>1548959</v>
      </c>
      <c r="CG127" s="33">
        <v>0</v>
      </c>
      <c r="CH127" s="33">
        <v>0</v>
      </c>
      <c r="CI127" s="33">
        <v>-6702953</v>
      </c>
      <c r="CJ127" s="33">
        <v>0</v>
      </c>
      <c r="CL127" s="33">
        <v>12411881</v>
      </c>
      <c r="CM127" s="33">
        <v>-802206</v>
      </c>
      <c r="CN127" s="33">
        <v>11609675</v>
      </c>
      <c r="CO127" s="33"/>
      <c r="CP127" s="33"/>
      <c r="CR127" s="33">
        <v>21764780</v>
      </c>
      <c r="CS127" s="33">
        <v>24241098</v>
      </c>
      <c r="CT127" s="33">
        <v>278225439</v>
      </c>
      <c r="CU127" s="33">
        <v>278225439</v>
      </c>
      <c r="CV127" s="33">
        <v>0</v>
      </c>
      <c r="CW127" s="33">
        <v>0</v>
      </c>
      <c r="CX127" s="33">
        <v>0</v>
      </c>
      <c r="CY127" s="33">
        <v>0</v>
      </c>
      <c r="CZ127" s="33">
        <v>0</v>
      </c>
      <c r="DA127" s="33">
        <v>253984341</v>
      </c>
      <c r="DB127" s="33">
        <v>215750808</v>
      </c>
      <c r="DC127" s="33">
        <v>0</v>
      </c>
      <c r="DD127" s="33">
        <v>26565962</v>
      </c>
      <c r="DE127" s="33">
        <v>0</v>
      </c>
      <c r="DF127" s="33">
        <v>0</v>
      </c>
      <c r="DG127" s="33">
        <v>11667571</v>
      </c>
      <c r="DH127" s="33">
        <v>0</v>
      </c>
      <c r="DI127" s="33">
        <v>0</v>
      </c>
      <c r="DJ127" s="33">
        <v>0</v>
      </c>
      <c r="DK127" s="33">
        <v>0</v>
      </c>
      <c r="DL127" s="33">
        <v>1979208</v>
      </c>
      <c r="DM127" s="33">
        <v>-497110</v>
      </c>
      <c r="DN127" s="33">
        <v>0</v>
      </c>
    </row>
    <row r="128" spans="2:118" x14ac:dyDescent="0.3">
      <c r="B128" s="5" t="s">
        <v>455</v>
      </c>
      <c r="C128" s="5" t="s">
        <v>457</v>
      </c>
      <c r="D128" s="6" t="s">
        <v>456</v>
      </c>
      <c r="E128" s="7" t="s">
        <v>661</v>
      </c>
      <c r="F128" s="8">
        <v>44012</v>
      </c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L128" s="33"/>
      <c r="CM128" s="33"/>
      <c r="CN128" s="33"/>
      <c r="CO128" s="33"/>
      <c r="CP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</row>
    <row r="129" spans="2:118" x14ac:dyDescent="0.3">
      <c r="B129" s="5" t="s">
        <v>458</v>
      </c>
      <c r="C129" s="5" t="s">
        <v>460</v>
      </c>
      <c r="D129" s="6" t="s">
        <v>459</v>
      </c>
      <c r="E129" s="7" t="s">
        <v>661</v>
      </c>
      <c r="F129" s="8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L129" s="33"/>
      <c r="CM129" s="33"/>
      <c r="CN129" s="33"/>
      <c r="CO129" s="33"/>
      <c r="CP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</row>
    <row r="130" spans="2:118" x14ac:dyDescent="0.3">
      <c r="B130" s="5" t="s">
        <v>461</v>
      </c>
      <c r="C130" s="5" t="s">
        <v>463</v>
      </c>
      <c r="D130" s="6" t="s">
        <v>462</v>
      </c>
      <c r="E130" s="7" t="s">
        <v>661</v>
      </c>
      <c r="F130" s="8">
        <v>43921</v>
      </c>
      <c r="G130" s="33">
        <v>1273629</v>
      </c>
      <c r="H130" s="33"/>
      <c r="I130" s="33"/>
      <c r="J130" s="33"/>
      <c r="K130" s="33"/>
      <c r="L130" s="33"/>
      <c r="M130" s="33"/>
      <c r="N130" s="33"/>
      <c r="O130" s="33"/>
      <c r="P130" s="33"/>
      <c r="Q130" s="33">
        <v>805760</v>
      </c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>
        <v>0</v>
      </c>
      <c r="AD130" s="33">
        <v>0</v>
      </c>
      <c r="AE130" s="33">
        <v>-59377</v>
      </c>
      <c r="AF130" s="33">
        <v>0</v>
      </c>
      <c r="AG130" s="33">
        <v>0</v>
      </c>
      <c r="AH130" s="33">
        <v>0</v>
      </c>
      <c r="AI130" s="33">
        <v>0</v>
      </c>
      <c r="AK130" s="33">
        <v>-955110</v>
      </c>
      <c r="AL130" s="33">
        <v>0</v>
      </c>
      <c r="AM130" s="33">
        <v>0</v>
      </c>
      <c r="AN130" s="33">
        <v>0</v>
      </c>
      <c r="AO130" s="33">
        <v>0</v>
      </c>
      <c r="AP130" s="33">
        <v>0</v>
      </c>
      <c r="AQ130" s="33">
        <v>0</v>
      </c>
      <c r="AR130" s="33">
        <v>0</v>
      </c>
      <c r="AS130" s="33">
        <v>0</v>
      </c>
      <c r="AT130" s="33">
        <v>0</v>
      </c>
      <c r="AU130" s="33">
        <v>960142</v>
      </c>
      <c r="AV130" s="33">
        <v>0</v>
      </c>
      <c r="AW130" s="33">
        <v>0</v>
      </c>
      <c r="AX130" s="33">
        <v>0</v>
      </c>
      <c r="AY130" s="33">
        <v>0</v>
      </c>
      <c r="AZ130" s="33">
        <v>0</v>
      </c>
      <c r="BA130" s="33">
        <v>0</v>
      </c>
      <c r="BB130" s="33">
        <v>0</v>
      </c>
      <c r="BC130" s="33">
        <v>0</v>
      </c>
      <c r="BD130" s="33">
        <v>0</v>
      </c>
      <c r="BE130" s="33">
        <v>0</v>
      </c>
      <c r="BF130" s="33">
        <v>0</v>
      </c>
      <c r="BG130" s="33">
        <v>0</v>
      </c>
      <c r="BH130" s="33">
        <v>0</v>
      </c>
      <c r="BI130" s="33">
        <v>0</v>
      </c>
      <c r="BJ130" s="33">
        <v>0</v>
      </c>
      <c r="BK130" s="33">
        <v>5032</v>
      </c>
      <c r="BL130" s="33">
        <v>0</v>
      </c>
      <c r="BN130" s="33">
        <v>-820806</v>
      </c>
      <c r="BO130" s="33">
        <v>0</v>
      </c>
      <c r="BP130" s="33">
        <v>0</v>
      </c>
      <c r="BQ130" s="33">
        <v>0</v>
      </c>
      <c r="BR130" s="33">
        <v>0</v>
      </c>
      <c r="BS130" s="33">
        <v>0</v>
      </c>
      <c r="BT130" s="33">
        <v>0</v>
      </c>
      <c r="BU130" s="33">
        <v>600000</v>
      </c>
      <c r="BV130" s="33">
        <v>0</v>
      </c>
      <c r="BW130" s="33">
        <v>600000</v>
      </c>
      <c r="BX130" s="33">
        <v>0</v>
      </c>
      <c r="BY130" s="33">
        <v>1099650</v>
      </c>
      <c r="BZ130" s="33">
        <v>0</v>
      </c>
      <c r="CA130" s="33">
        <v>0</v>
      </c>
      <c r="CB130" s="33">
        <v>0</v>
      </c>
      <c r="CC130" s="33">
        <v>0</v>
      </c>
      <c r="CD130" s="33">
        <v>200094</v>
      </c>
      <c r="CE130" s="33">
        <v>0</v>
      </c>
      <c r="CF130" s="33">
        <v>18810</v>
      </c>
      <c r="CG130" s="33">
        <v>0</v>
      </c>
      <c r="CH130" s="33">
        <v>0</v>
      </c>
      <c r="CI130" s="33">
        <v>-102252</v>
      </c>
      <c r="CJ130" s="33">
        <v>0</v>
      </c>
      <c r="CL130" s="33">
        <v>-502287</v>
      </c>
      <c r="CM130" s="33">
        <v>-2291</v>
      </c>
      <c r="CN130" s="33">
        <v>-504578</v>
      </c>
      <c r="CO130" s="33"/>
      <c r="CP130" s="33"/>
      <c r="CR130" s="33">
        <v>1273629</v>
      </c>
      <c r="CS130" s="33">
        <v>1544592</v>
      </c>
      <c r="CT130" s="33">
        <v>8115019</v>
      </c>
      <c r="CU130" s="33">
        <v>8115019</v>
      </c>
      <c r="CV130" s="33">
        <v>0</v>
      </c>
      <c r="CW130" s="33">
        <v>0</v>
      </c>
      <c r="CX130" s="33">
        <v>0</v>
      </c>
      <c r="CY130" s="33">
        <v>0</v>
      </c>
      <c r="CZ130" s="33">
        <v>0</v>
      </c>
      <c r="DA130" s="33">
        <v>6570427</v>
      </c>
      <c r="DB130" s="33">
        <v>3369128</v>
      </c>
      <c r="DC130" s="33">
        <v>0</v>
      </c>
      <c r="DD130" s="33">
        <v>2580249</v>
      </c>
      <c r="DE130" s="33">
        <v>0</v>
      </c>
      <c r="DF130" s="33">
        <v>0</v>
      </c>
      <c r="DG130" s="33">
        <v>621050</v>
      </c>
      <c r="DH130" s="33">
        <v>0</v>
      </c>
      <c r="DI130" s="33">
        <v>0</v>
      </c>
      <c r="DJ130" s="33">
        <v>-59377</v>
      </c>
      <c r="DK130" s="33">
        <v>0</v>
      </c>
      <c r="DL130" s="33">
        <v>330340</v>
      </c>
      <c r="DM130" s="33">
        <v>0</v>
      </c>
      <c r="DN130" s="33">
        <v>0</v>
      </c>
    </row>
    <row r="131" spans="2:118" x14ac:dyDescent="0.3">
      <c r="B131" s="5" t="s">
        <v>464</v>
      </c>
      <c r="C131" s="5" t="s">
        <v>466</v>
      </c>
      <c r="D131" s="6" t="s">
        <v>465</v>
      </c>
      <c r="E131" s="7" t="s">
        <v>658</v>
      </c>
      <c r="F131" s="8">
        <v>43921</v>
      </c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>
        <v>493213.48</v>
      </c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L131" s="33"/>
      <c r="CM131" s="33"/>
      <c r="CN131" s="33"/>
      <c r="CO131" s="33"/>
      <c r="CP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</row>
    <row r="132" spans="2:118" x14ac:dyDescent="0.3">
      <c r="B132" s="5" t="s">
        <v>468</v>
      </c>
      <c r="C132" s="5" t="s">
        <v>470</v>
      </c>
      <c r="D132" s="6" t="s">
        <v>469</v>
      </c>
      <c r="E132" s="7" t="s">
        <v>661</v>
      </c>
      <c r="F132" s="8">
        <v>43921</v>
      </c>
      <c r="G132" s="33">
        <v>342421</v>
      </c>
      <c r="H132" s="33"/>
      <c r="I132" s="33"/>
      <c r="J132" s="33"/>
      <c r="K132" s="33"/>
      <c r="L132" s="33"/>
      <c r="M132" s="33"/>
      <c r="N132" s="33"/>
      <c r="O132" s="33"/>
      <c r="P132" s="33"/>
      <c r="Q132" s="33">
        <v>98268</v>
      </c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>
        <v>0</v>
      </c>
      <c r="AD132" s="33">
        <v>0</v>
      </c>
      <c r="AE132" s="33">
        <v>0</v>
      </c>
      <c r="AF132" s="33">
        <v>0</v>
      </c>
      <c r="AG132" s="33">
        <v>0</v>
      </c>
      <c r="AH132" s="33">
        <v>0</v>
      </c>
      <c r="AI132" s="33">
        <v>0</v>
      </c>
      <c r="AK132" s="33">
        <v>440776</v>
      </c>
      <c r="AL132" s="33">
        <v>0</v>
      </c>
      <c r="AM132" s="33">
        <v>74621</v>
      </c>
      <c r="AN132" s="33">
        <v>0</v>
      </c>
      <c r="AO132" s="33">
        <v>0</v>
      </c>
      <c r="AP132" s="33">
        <v>0</v>
      </c>
      <c r="AQ132" s="33">
        <v>0</v>
      </c>
      <c r="AR132" s="33">
        <v>0</v>
      </c>
      <c r="AS132" s="33">
        <v>0</v>
      </c>
      <c r="AT132" s="33">
        <v>530597</v>
      </c>
      <c r="AU132" s="33">
        <v>15490</v>
      </c>
      <c r="AV132" s="33">
        <v>0</v>
      </c>
      <c r="AW132" s="33">
        <v>0</v>
      </c>
      <c r="AX132" s="33">
        <v>0</v>
      </c>
      <c r="AY132" s="33">
        <v>0</v>
      </c>
      <c r="AZ132" s="33">
        <v>0</v>
      </c>
      <c r="BA132" s="33">
        <v>0</v>
      </c>
      <c r="BB132" s="33">
        <v>0</v>
      </c>
      <c r="BC132" s="33">
        <v>162001</v>
      </c>
      <c r="BD132" s="33">
        <v>133316</v>
      </c>
      <c r="BE132" s="33">
        <v>0</v>
      </c>
      <c r="BF132" s="33">
        <v>0</v>
      </c>
      <c r="BG132" s="33">
        <v>0</v>
      </c>
      <c r="BH132" s="33">
        <v>0</v>
      </c>
      <c r="BI132" s="33">
        <v>0</v>
      </c>
      <c r="BJ132" s="33">
        <v>0</v>
      </c>
      <c r="BK132" s="33">
        <v>0</v>
      </c>
      <c r="BL132" s="33">
        <v>0</v>
      </c>
      <c r="BN132" s="33">
        <v>-1877084</v>
      </c>
      <c r="BO132" s="33">
        <v>0</v>
      </c>
      <c r="BP132" s="33">
        <v>0</v>
      </c>
      <c r="BQ132" s="33">
        <v>0</v>
      </c>
      <c r="BR132" s="33">
        <v>0</v>
      </c>
      <c r="BS132" s="33">
        <v>0</v>
      </c>
      <c r="BT132" s="33">
        <v>0</v>
      </c>
      <c r="BU132" s="33">
        <v>2673447</v>
      </c>
      <c r="BV132" s="33">
        <v>0</v>
      </c>
      <c r="BW132" s="33">
        <v>2673447</v>
      </c>
      <c r="BX132" s="33">
        <v>0</v>
      </c>
      <c r="BY132" s="33">
        <v>4138092</v>
      </c>
      <c r="BZ132" s="33">
        <v>0</v>
      </c>
      <c r="CA132" s="33">
        <v>0</v>
      </c>
      <c r="CB132" s="33">
        <v>0</v>
      </c>
      <c r="CC132" s="33">
        <v>0</v>
      </c>
      <c r="CD132" s="33">
        <v>344100</v>
      </c>
      <c r="CE132" s="33">
        <v>0</v>
      </c>
      <c r="CF132" s="33">
        <v>64229</v>
      </c>
      <c r="CG132" s="33">
        <v>0</v>
      </c>
      <c r="CH132" s="33">
        <v>0</v>
      </c>
      <c r="CI132" s="33">
        <v>-4110</v>
      </c>
      <c r="CJ132" s="33">
        <v>0</v>
      </c>
      <c r="CL132" s="33">
        <v>-1093887</v>
      </c>
      <c r="CM132" s="33">
        <v>36775</v>
      </c>
      <c r="CN132" s="33">
        <v>-1057112</v>
      </c>
      <c r="CO132" s="33"/>
      <c r="CP132" s="33"/>
      <c r="CR132" s="33">
        <v>342421</v>
      </c>
      <c r="CS132" s="33">
        <v>283131</v>
      </c>
      <c r="CT132" s="33">
        <v>8728561</v>
      </c>
      <c r="CU132" s="33">
        <v>8728097</v>
      </c>
      <c r="CV132" s="33">
        <v>0</v>
      </c>
      <c r="CW132" s="33">
        <v>0</v>
      </c>
      <c r="CX132" s="33">
        <v>149</v>
      </c>
      <c r="CY132" s="33">
        <v>0</v>
      </c>
      <c r="CZ132" s="33">
        <v>315</v>
      </c>
      <c r="DA132" s="33">
        <v>8445430</v>
      </c>
      <c r="DB132" s="33">
        <v>7007792</v>
      </c>
      <c r="DC132" s="33">
        <v>0</v>
      </c>
      <c r="DD132" s="33">
        <v>1108550</v>
      </c>
      <c r="DE132" s="33">
        <v>34374</v>
      </c>
      <c r="DF132" s="33">
        <v>0</v>
      </c>
      <c r="DG132" s="33">
        <v>294714</v>
      </c>
      <c r="DH132" s="33">
        <v>0</v>
      </c>
      <c r="DI132" s="33">
        <v>0</v>
      </c>
      <c r="DJ132" s="33">
        <v>0</v>
      </c>
      <c r="DK132" s="33">
        <v>0</v>
      </c>
      <c r="DL132" s="33">
        <v>-59290</v>
      </c>
      <c r="DM132" s="33">
        <v>0</v>
      </c>
      <c r="DN132" s="33">
        <v>0</v>
      </c>
    </row>
    <row r="133" spans="2:118" x14ac:dyDescent="0.3">
      <c r="B133" s="5" t="s">
        <v>471</v>
      </c>
      <c r="C133" s="5" t="s">
        <v>473</v>
      </c>
      <c r="D133" s="6" t="s">
        <v>472</v>
      </c>
      <c r="E133" s="7" t="s">
        <v>671</v>
      </c>
      <c r="F133" s="8">
        <v>43921</v>
      </c>
      <c r="G133" s="33">
        <v>10966443.58</v>
      </c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>
        <v>0</v>
      </c>
      <c r="AD133" s="33">
        <v>17785993.32</v>
      </c>
      <c r="AE133" s="33">
        <v>7711171.6399999997</v>
      </c>
      <c r="AF133" s="33">
        <v>0</v>
      </c>
      <c r="AG133" s="33">
        <v>0</v>
      </c>
      <c r="AH133" s="33">
        <v>2766263.3</v>
      </c>
      <c r="AI133" s="33">
        <v>0</v>
      </c>
      <c r="AK133" s="33">
        <v>950879.74</v>
      </c>
      <c r="AL133" s="33">
        <v>0</v>
      </c>
      <c r="AM133" s="33">
        <v>0</v>
      </c>
      <c r="AN133" s="33">
        <v>0</v>
      </c>
      <c r="AO133" s="33">
        <v>0</v>
      </c>
      <c r="AP133" s="33">
        <v>0</v>
      </c>
      <c r="AQ133" s="33">
        <v>0</v>
      </c>
      <c r="AR133" s="33">
        <v>0</v>
      </c>
      <c r="AS133" s="33">
        <v>0</v>
      </c>
      <c r="AT133" s="33">
        <v>0</v>
      </c>
      <c r="AU133" s="33">
        <v>0</v>
      </c>
      <c r="AV133" s="33">
        <v>0</v>
      </c>
      <c r="AW133" s="33">
        <v>0</v>
      </c>
      <c r="AX133" s="33">
        <v>0</v>
      </c>
      <c r="AY133" s="33">
        <v>0</v>
      </c>
      <c r="AZ133" s="33">
        <v>0</v>
      </c>
      <c r="BA133" s="33">
        <v>0</v>
      </c>
      <c r="BB133" s="33">
        <v>0</v>
      </c>
      <c r="BC133" s="33">
        <v>0</v>
      </c>
      <c r="BD133" s="33">
        <v>0</v>
      </c>
      <c r="BE133" s="33">
        <v>0</v>
      </c>
      <c r="BF133" s="33">
        <v>0</v>
      </c>
      <c r="BG133" s="33">
        <v>0</v>
      </c>
      <c r="BH133" s="33">
        <v>0</v>
      </c>
      <c r="BI133" s="33">
        <v>0</v>
      </c>
      <c r="BJ133" s="33">
        <v>0</v>
      </c>
      <c r="BK133" s="33">
        <v>950879.74</v>
      </c>
      <c r="BL133" s="33">
        <v>0</v>
      </c>
      <c r="BN133" s="33">
        <v>-12268436.34</v>
      </c>
      <c r="BO133" s="33">
        <v>0</v>
      </c>
      <c r="BP133" s="33">
        <v>0</v>
      </c>
      <c r="BQ133" s="33">
        <v>0</v>
      </c>
      <c r="BR133" s="33">
        <v>0</v>
      </c>
      <c r="BS133" s="33">
        <v>0</v>
      </c>
      <c r="BT133" s="33">
        <v>0</v>
      </c>
      <c r="BU133" s="33">
        <v>4806240</v>
      </c>
      <c r="BV133" s="33">
        <v>0</v>
      </c>
      <c r="BW133" s="33">
        <v>4806240</v>
      </c>
      <c r="BX133" s="33">
        <v>2741738.3</v>
      </c>
      <c r="BY133" s="33">
        <v>8935440</v>
      </c>
      <c r="BZ133" s="33">
        <v>0</v>
      </c>
      <c r="CA133" s="33">
        <v>0</v>
      </c>
      <c r="CB133" s="33">
        <v>1638164</v>
      </c>
      <c r="CC133" s="33">
        <v>0</v>
      </c>
      <c r="CD133" s="33">
        <v>2364913.12</v>
      </c>
      <c r="CE133" s="33">
        <v>0</v>
      </c>
      <c r="CF133" s="33">
        <v>6361131.2400000002</v>
      </c>
      <c r="CG133" s="33">
        <v>0</v>
      </c>
      <c r="CH133" s="33">
        <v>0</v>
      </c>
      <c r="CI133" s="33">
        <v>-516766.28</v>
      </c>
      <c r="CJ133" s="33">
        <v>0</v>
      </c>
      <c r="CL133" s="33">
        <v>-351113.02</v>
      </c>
      <c r="CM133" s="33">
        <v>-27116.97</v>
      </c>
      <c r="CN133" s="33">
        <v>-378229.99</v>
      </c>
      <c r="CO133" s="33"/>
      <c r="CP133" s="33"/>
      <c r="CR133" s="33">
        <v>10966443.58</v>
      </c>
      <c r="CS133" s="33">
        <v>-1874641.4</v>
      </c>
      <c r="CT133" s="33">
        <v>0</v>
      </c>
      <c r="CU133" s="33">
        <v>0</v>
      </c>
      <c r="CV133" s="33">
        <v>0</v>
      </c>
      <c r="CW133" s="33">
        <v>0</v>
      </c>
      <c r="CX133" s="33">
        <v>0</v>
      </c>
      <c r="CY133" s="33">
        <v>0</v>
      </c>
      <c r="CZ133" s="33">
        <v>0</v>
      </c>
      <c r="DA133" s="33">
        <v>1874641.4</v>
      </c>
      <c r="DB133" s="33">
        <v>1044709.59</v>
      </c>
      <c r="DC133" s="33">
        <v>0</v>
      </c>
      <c r="DD133" s="33">
        <v>456930.02</v>
      </c>
      <c r="DE133" s="33">
        <v>0</v>
      </c>
      <c r="DF133" s="33">
        <v>0</v>
      </c>
      <c r="DG133" s="33">
        <v>373001.79</v>
      </c>
      <c r="DH133" s="33">
        <v>0</v>
      </c>
      <c r="DI133" s="33">
        <v>17785993.32</v>
      </c>
      <c r="DJ133" s="33">
        <v>7711171.6399999997</v>
      </c>
      <c r="DK133" s="33">
        <v>0</v>
      </c>
      <c r="DL133" s="33">
        <v>0</v>
      </c>
      <c r="DM133" s="33">
        <v>2766263.3</v>
      </c>
      <c r="DN133" s="33">
        <v>0</v>
      </c>
    </row>
    <row r="134" spans="2:118" x14ac:dyDescent="0.3">
      <c r="B134" s="5" t="s">
        <v>477</v>
      </c>
      <c r="C134" s="5" t="s">
        <v>479</v>
      </c>
      <c r="D134" s="6" t="s">
        <v>478</v>
      </c>
      <c r="E134" s="7" t="s">
        <v>664</v>
      </c>
      <c r="F134" s="8">
        <v>43830</v>
      </c>
      <c r="G134" s="33">
        <v>-78267</v>
      </c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>
        <v>0</v>
      </c>
      <c r="AD134" s="33">
        <v>0</v>
      </c>
      <c r="AE134" s="33">
        <v>0</v>
      </c>
      <c r="AF134" s="33">
        <v>-297</v>
      </c>
      <c r="AG134" s="33"/>
      <c r="AH134" s="33">
        <v>1291</v>
      </c>
      <c r="AI134" s="33">
        <v>0</v>
      </c>
      <c r="AK134" s="33">
        <v>-12241</v>
      </c>
      <c r="AL134" s="33"/>
      <c r="AM134" s="33"/>
      <c r="AN134" s="33"/>
      <c r="AO134" s="33"/>
      <c r="AP134" s="33"/>
      <c r="AQ134" s="33"/>
      <c r="AR134" s="33"/>
      <c r="AS134" s="33"/>
      <c r="AT134" s="33"/>
      <c r="AU134" s="33">
        <v>76411</v>
      </c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>
        <v>-297</v>
      </c>
      <c r="BI134" s="33"/>
      <c r="BJ134" s="33"/>
      <c r="BK134" s="33"/>
      <c r="BL134" s="33"/>
      <c r="BN134" s="33">
        <v>74674</v>
      </c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L134" s="33">
        <v>-15834</v>
      </c>
      <c r="CM134" s="33">
        <v>0</v>
      </c>
      <c r="CN134" s="33">
        <v>-15834</v>
      </c>
      <c r="CO134" s="33"/>
      <c r="CP134" s="33"/>
      <c r="CR134" s="33">
        <v>-78267</v>
      </c>
      <c r="CS134" s="33">
        <v>-79261</v>
      </c>
      <c r="CT134" s="33">
        <v>0</v>
      </c>
      <c r="CU134" s="33">
        <v>0</v>
      </c>
      <c r="CV134" s="33">
        <v>0</v>
      </c>
      <c r="CW134" s="33">
        <v>0</v>
      </c>
      <c r="CX134" s="33">
        <v>0</v>
      </c>
      <c r="CY134" s="33">
        <v>0</v>
      </c>
      <c r="CZ134" s="33">
        <v>0</v>
      </c>
      <c r="DA134" s="33">
        <v>79261</v>
      </c>
      <c r="DB134" s="33">
        <v>79261</v>
      </c>
      <c r="DC134" s="33">
        <v>0</v>
      </c>
      <c r="DD134" s="33">
        <v>0</v>
      </c>
      <c r="DE134" s="33">
        <v>0</v>
      </c>
      <c r="DF134" s="33">
        <v>0</v>
      </c>
      <c r="DG134" s="33">
        <v>0</v>
      </c>
      <c r="DH134" s="33">
        <v>0</v>
      </c>
      <c r="DI134" s="33">
        <v>0</v>
      </c>
      <c r="DJ134" s="33">
        <v>0</v>
      </c>
      <c r="DK134" s="33">
        <v>-297</v>
      </c>
      <c r="DL134" s="33">
        <v>0</v>
      </c>
      <c r="DM134" s="33">
        <v>1291</v>
      </c>
      <c r="DN134" s="33">
        <v>-297</v>
      </c>
    </row>
    <row r="135" spans="2:118" x14ac:dyDescent="0.3">
      <c r="B135" s="5" t="s">
        <v>480</v>
      </c>
      <c r="C135" s="5" t="s">
        <v>30</v>
      </c>
      <c r="D135" s="6" t="s">
        <v>63</v>
      </c>
      <c r="E135" s="7" t="s">
        <v>664</v>
      </c>
      <c r="F135" s="8">
        <v>44012</v>
      </c>
      <c r="G135" s="33">
        <v>105419202</v>
      </c>
      <c r="H135" s="33"/>
      <c r="I135" s="33"/>
      <c r="J135" s="33"/>
      <c r="K135" s="33"/>
      <c r="L135" s="33"/>
      <c r="M135" s="33"/>
      <c r="N135" s="33"/>
      <c r="O135" s="33"/>
      <c r="P135" s="33"/>
      <c r="Q135" s="33">
        <v>5178454</v>
      </c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>
        <v>0</v>
      </c>
      <c r="AD135" s="33">
        <v>0</v>
      </c>
      <c r="AE135" s="33">
        <v>0</v>
      </c>
      <c r="AF135" s="33">
        <v>0</v>
      </c>
      <c r="AG135" s="33">
        <v>0</v>
      </c>
      <c r="AH135" s="33">
        <v>-35441221</v>
      </c>
      <c r="AI135" s="33">
        <v>0</v>
      </c>
      <c r="AK135" s="33">
        <v>-94966472</v>
      </c>
      <c r="AL135" s="33">
        <v>0</v>
      </c>
      <c r="AM135" s="33">
        <v>0</v>
      </c>
      <c r="AN135" s="33">
        <v>0</v>
      </c>
      <c r="AO135" s="33">
        <v>0</v>
      </c>
      <c r="AP135" s="33">
        <v>0</v>
      </c>
      <c r="AQ135" s="33">
        <v>0</v>
      </c>
      <c r="AR135" s="33">
        <v>0</v>
      </c>
      <c r="AS135" s="33">
        <v>0</v>
      </c>
      <c r="AT135" s="33">
        <v>0</v>
      </c>
      <c r="AU135" s="33">
        <v>929783</v>
      </c>
      <c r="AV135" s="33">
        <v>0</v>
      </c>
      <c r="AW135" s="33">
        <v>3434302</v>
      </c>
      <c r="AX135" s="33">
        <v>0</v>
      </c>
      <c r="AY135" s="33">
        <v>99278292</v>
      </c>
      <c r="AZ135" s="33">
        <v>0</v>
      </c>
      <c r="BA135" s="33">
        <v>0</v>
      </c>
      <c r="BB135" s="33">
        <v>0</v>
      </c>
      <c r="BC135" s="33">
        <v>0</v>
      </c>
      <c r="BD135" s="33">
        <v>0</v>
      </c>
      <c r="BE135" s="33">
        <v>0</v>
      </c>
      <c r="BF135" s="33">
        <v>0</v>
      </c>
      <c r="BG135" s="33">
        <v>0</v>
      </c>
      <c r="BH135" s="33">
        <v>0</v>
      </c>
      <c r="BI135" s="33">
        <v>0</v>
      </c>
      <c r="BJ135" s="33">
        <v>0</v>
      </c>
      <c r="BK135" s="33">
        <v>-440198</v>
      </c>
      <c r="BL135" s="33">
        <v>0</v>
      </c>
      <c r="BN135" s="33">
        <v>223005956</v>
      </c>
      <c r="BO135" s="33">
        <v>27646753</v>
      </c>
      <c r="BP135" s="33">
        <v>55435160</v>
      </c>
      <c r="BQ135" s="33">
        <v>0</v>
      </c>
      <c r="BR135" s="33">
        <v>16136120</v>
      </c>
      <c r="BS135" s="33">
        <v>0</v>
      </c>
      <c r="BT135" s="33">
        <v>0</v>
      </c>
      <c r="BU135" s="33">
        <v>345332980</v>
      </c>
      <c r="BV135" s="33">
        <v>225782892</v>
      </c>
      <c r="BW135" s="33">
        <v>119550088</v>
      </c>
      <c r="BX135" s="33">
        <v>0</v>
      </c>
      <c r="BY135" s="33">
        <v>122524608</v>
      </c>
      <c r="BZ135" s="33">
        <v>5376896</v>
      </c>
      <c r="CA135" s="33">
        <v>-72906</v>
      </c>
      <c r="CB135" s="33">
        <v>0</v>
      </c>
      <c r="CC135" s="33">
        <v>0</v>
      </c>
      <c r="CD135" s="33">
        <v>24293205</v>
      </c>
      <c r="CE135" s="33">
        <v>0</v>
      </c>
      <c r="CF135" s="33">
        <v>36395708</v>
      </c>
      <c r="CG135" s="33">
        <v>0</v>
      </c>
      <c r="CH135" s="33">
        <v>6889128</v>
      </c>
      <c r="CI135" s="33">
        <v>84731902</v>
      </c>
      <c r="CJ135" s="33">
        <v>0</v>
      </c>
      <c r="CL135" s="33">
        <v>233458686</v>
      </c>
      <c r="CM135" s="33">
        <v>13459998</v>
      </c>
      <c r="CN135" s="33">
        <v>246918684</v>
      </c>
      <c r="CO135" s="33"/>
      <c r="CP135" s="33"/>
      <c r="CR135" s="33">
        <v>105419202</v>
      </c>
      <c r="CS135" s="33">
        <v>153472063</v>
      </c>
      <c r="CT135" s="33">
        <v>273179285</v>
      </c>
      <c r="CU135" s="33">
        <v>273179285</v>
      </c>
      <c r="CV135" s="33">
        <v>0</v>
      </c>
      <c r="CW135" s="33">
        <v>0</v>
      </c>
      <c r="CX135" s="33">
        <v>0</v>
      </c>
      <c r="CY135" s="33">
        <v>0</v>
      </c>
      <c r="CZ135" s="33">
        <v>0</v>
      </c>
      <c r="DA135" s="33">
        <v>119707222</v>
      </c>
      <c r="DB135" s="33">
        <v>95695244</v>
      </c>
      <c r="DC135" s="33">
        <v>0</v>
      </c>
      <c r="DD135" s="33">
        <v>24011978</v>
      </c>
      <c r="DE135" s="33">
        <v>0</v>
      </c>
      <c r="DF135" s="33">
        <v>0</v>
      </c>
      <c r="DG135" s="33">
        <v>0</v>
      </c>
      <c r="DH135" s="33">
        <v>0</v>
      </c>
      <c r="DI135" s="33">
        <v>0</v>
      </c>
      <c r="DJ135" s="33">
        <v>0</v>
      </c>
      <c r="DK135" s="33">
        <v>0</v>
      </c>
      <c r="DL135" s="33">
        <v>12611640</v>
      </c>
      <c r="DM135" s="33">
        <v>-35441221</v>
      </c>
      <c r="DN135" s="33">
        <v>0</v>
      </c>
    </row>
    <row r="136" spans="2:118" x14ac:dyDescent="0.3">
      <c r="B136" s="5" t="s">
        <v>481</v>
      </c>
      <c r="C136" s="5" t="s">
        <v>483</v>
      </c>
      <c r="D136" s="6" t="s">
        <v>482</v>
      </c>
      <c r="E136" s="7" t="s">
        <v>664</v>
      </c>
      <c r="F136" s="8">
        <v>44012</v>
      </c>
      <c r="G136" s="33">
        <v>-38486686</v>
      </c>
      <c r="H136" s="33"/>
      <c r="I136" s="33"/>
      <c r="J136" s="33"/>
      <c r="K136" s="33"/>
      <c r="L136" s="33"/>
      <c r="M136" s="33"/>
      <c r="N136" s="33"/>
      <c r="O136" s="33"/>
      <c r="P136" s="33"/>
      <c r="Q136" s="33">
        <v>415294</v>
      </c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>
        <v>0</v>
      </c>
      <c r="AD136" s="33">
        <v>0</v>
      </c>
      <c r="AE136" s="33">
        <v>307507</v>
      </c>
      <c r="AF136" s="33">
        <v>775046</v>
      </c>
      <c r="AG136" s="33">
        <v>0</v>
      </c>
      <c r="AH136" s="33">
        <v>-728644</v>
      </c>
      <c r="AI136" s="33">
        <v>0</v>
      </c>
      <c r="AK136" s="33">
        <v>3581337</v>
      </c>
      <c r="AL136" s="33">
        <v>2918244</v>
      </c>
      <c r="AM136" s="33">
        <v>0</v>
      </c>
      <c r="AN136" s="33">
        <v>1285343</v>
      </c>
      <c r="AO136" s="33">
        <v>2012997</v>
      </c>
      <c r="AP136" s="33">
        <v>0</v>
      </c>
      <c r="AQ136" s="33">
        <v>0</v>
      </c>
      <c r="AR136" s="33">
        <v>0</v>
      </c>
      <c r="AS136" s="33">
        <v>0</v>
      </c>
      <c r="AT136" s="33">
        <v>4742</v>
      </c>
      <c r="AU136" s="33">
        <v>58221</v>
      </c>
      <c r="AV136" s="33">
        <v>0</v>
      </c>
      <c r="AW136" s="33">
        <v>11082</v>
      </c>
      <c r="AX136" s="33">
        <v>0</v>
      </c>
      <c r="AY136" s="33">
        <v>0</v>
      </c>
      <c r="AZ136" s="33">
        <v>0</v>
      </c>
      <c r="BA136" s="33">
        <v>0</v>
      </c>
      <c r="BB136" s="33">
        <v>0</v>
      </c>
      <c r="BC136" s="33">
        <v>0</v>
      </c>
      <c r="BD136" s="33">
        <v>0</v>
      </c>
      <c r="BE136" s="33">
        <v>0</v>
      </c>
      <c r="BF136" s="33">
        <v>0</v>
      </c>
      <c r="BG136" s="33">
        <v>0</v>
      </c>
      <c r="BH136" s="33">
        <v>775046</v>
      </c>
      <c r="BI136" s="33">
        <v>0</v>
      </c>
      <c r="BJ136" s="33">
        <v>0</v>
      </c>
      <c r="BK136" s="33">
        <v>0</v>
      </c>
      <c r="BL136" s="33">
        <v>0</v>
      </c>
      <c r="BN136" s="33">
        <v>67031306</v>
      </c>
      <c r="BO136" s="33">
        <v>0</v>
      </c>
      <c r="BP136" s="33">
        <v>0</v>
      </c>
      <c r="BQ136" s="33">
        <v>0</v>
      </c>
      <c r="BR136" s="33">
        <v>0</v>
      </c>
      <c r="BS136" s="33">
        <v>0</v>
      </c>
      <c r="BT136" s="33">
        <v>0</v>
      </c>
      <c r="BU136" s="33">
        <v>118234508</v>
      </c>
      <c r="BV136" s="33">
        <v>118234508</v>
      </c>
      <c r="BW136" s="33">
        <v>0</v>
      </c>
      <c r="BX136" s="33">
        <v>7756210</v>
      </c>
      <c r="BY136" s="33">
        <v>34595677</v>
      </c>
      <c r="BZ136" s="33">
        <v>0</v>
      </c>
      <c r="CA136" s="33">
        <v>410921</v>
      </c>
      <c r="CB136" s="33">
        <v>16301846</v>
      </c>
      <c r="CC136" s="33">
        <v>0</v>
      </c>
      <c r="CD136" s="33">
        <v>7650968</v>
      </c>
      <c r="CE136" s="33">
        <v>0</v>
      </c>
      <c r="CF136" s="33">
        <v>0</v>
      </c>
      <c r="CG136" s="33">
        <v>0</v>
      </c>
      <c r="CH136" s="33">
        <v>0</v>
      </c>
      <c r="CI136" s="33">
        <v>0</v>
      </c>
      <c r="CJ136" s="33">
        <v>0</v>
      </c>
      <c r="CL136" s="33">
        <v>32125957</v>
      </c>
      <c r="CM136" s="33">
        <v>0</v>
      </c>
      <c r="CN136" s="33">
        <v>32125957</v>
      </c>
      <c r="CO136" s="33"/>
      <c r="CP136" s="33"/>
      <c r="CR136" s="33">
        <v>-38486686</v>
      </c>
      <c r="CS136" s="33">
        <v>-29046774</v>
      </c>
      <c r="CT136" s="33">
        <v>128307684</v>
      </c>
      <c r="CU136" s="33">
        <v>128092510</v>
      </c>
      <c r="CV136" s="33">
        <v>0</v>
      </c>
      <c r="CW136" s="33">
        <v>0</v>
      </c>
      <c r="CX136" s="33">
        <v>0</v>
      </c>
      <c r="CY136" s="33">
        <v>0</v>
      </c>
      <c r="CZ136" s="33">
        <v>215174</v>
      </c>
      <c r="DA136" s="33">
        <v>157354458</v>
      </c>
      <c r="DB136" s="33">
        <v>157713035</v>
      </c>
      <c r="DC136" s="33">
        <v>0</v>
      </c>
      <c r="DD136" s="33">
        <v>0</v>
      </c>
      <c r="DE136" s="33">
        <v>0</v>
      </c>
      <c r="DF136" s="33">
        <v>0</v>
      </c>
      <c r="DG136" s="33">
        <v>-358577</v>
      </c>
      <c r="DH136" s="33">
        <v>0</v>
      </c>
      <c r="DI136" s="33">
        <v>0</v>
      </c>
      <c r="DJ136" s="33">
        <v>307507</v>
      </c>
      <c r="DK136" s="33">
        <v>775046</v>
      </c>
      <c r="DL136" s="33">
        <v>9178807</v>
      </c>
      <c r="DM136" s="33">
        <v>-728644</v>
      </c>
      <c r="DN136" s="33">
        <v>775046</v>
      </c>
    </row>
    <row r="137" spans="2:118" x14ac:dyDescent="0.3">
      <c r="B137" s="5" t="s">
        <v>654</v>
      </c>
      <c r="C137" s="5" t="s">
        <v>678</v>
      </c>
      <c r="D137" s="6" t="s">
        <v>685</v>
      </c>
      <c r="E137" s="7" t="s">
        <v>670</v>
      </c>
      <c r="F137" s="8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L137" s="33"/>
      <c r="CM137" s="33"/>
      <c r="CN137" s="33"/>
      <c r="CO137" s="33"/>
      <c r="CP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</row>
    <row r="138" spans="2:118" x14ac:dyDescent="0.3">
      <c r="B138" s="5" t="s">
        <v>484</v>
      </c>
      <c r="C138" s="5" t="s">
        <v>486</v>
      </c>
      <c r="D138" s="6" t="s">
        <v>485</v>
      </c>
      <c r="E138" s="7" t="s">
        <v>661</v>
      </c>
      <c r="F138" s="8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L138" s="33"/>
      <c r="CM138" s="33"/>
      <c r="CN138" s="33"/>
      <c r="CO138" s="33"/>
      <c r="CP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</row>
    <row r="139" spans="2:118" x14ac:dyDescent="0.3">
      <c r="B139" s="5" t="s">
        <v>487</v>
      </c>
      <c r="C139" s="5" t="s">
        <v>29</v>
      </c>
      <c r="D139" s="6" t="s">
        <v>62</v>
      </c>
      <c r="E139" s="7" t="s">
        <v>663</v>
      </c>
      <c r="F139" s="8">
        <v>43921</v>
      </c>
      <c r="G139" s="33">
        <v>213094486</v>
      </c>
      <c r="H139" s="33"/>
      <c r="I139" s="33"/>
      <c r="J139" s="33"/>
      <c r="K139" s="33"/>
      <c r="L139" s="33"/>
      <c r="M139" s="33"/>
      <c r="N139" s="33"/>
      <c r="O139" s="33"/>
      <c r="P139" s="33"/>
      <c r="Q139" s="33">
        <v>50688471</v>
      </c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>
        <v>0</v>
      </c>
      <c r="AD139" s="33">
        <v>0</v>
      </c>
      <c r="AE139" s="33">
        <v>0</v>
      </c>
      <c r="AF139" s="33">
        <v>0</v>
      </c>
      <c r="AG139" s="33">
        <v>0</v>
      </c>
      <c r="AH139" s="33">
        <v>21316398</v>
      </c>
      <c r="AI139" s="33">
        <v>0</v>
      </c>
      <c r="AK139" s="33">
        <v>-127956237</v>
      </c>
      <c r="AL139" s="33">
        <v>0</v>
      </c>
      <c r="AM139" s="33">
        <v>0</v>
      </c>
      <c r="AN139" s="33">
        <v>0</v>
      </c>
      <c r="AO139" s="33">
        <v>0</v>
      </c>
      <c r="AP139" s="33">
        <v>0</v>
      </c>
      <c r="AQ139" s="33">
        <v>0</v>
      </c>
      <c r="AR139" s="33">
        <v>0</v>
      </c>
      <c r="AS139" s="33">
        <v>0</v>
      </c>
      <c r="AT139" s="33">
        <v>419435</v>
      </c>
      <c r="AU139" s="33">
        <v>354416</v>
      </c>
      <c r="AV139" s="33">
        <v>0</v>
      </c>
      <c r="AW139" s="33">
        <v>1734783</v>
      </c>
      <c r="AX139" s="33">
        <v>0</v>
      </c>
      <c r="AY139" s="33">
        <v>127558722</v>
      </c>
      <c r="AZ139" s="33">
        <v>0</v>
      </c>
      <c r="BA139" s="33">
        <v>0</v>
      </c>
      <c r="BB139" s="33">
        <v>0</v>
      </c>
      <c r="BC139" s="33">
        <v>0</v>
      </c>
      <c r="BD139" s="33">
        <v>0</v>
      </c>
      <c r="BE139" s="33">
        <v>-270000</v>
      </c>
      <c r="BF139" s="33">
        <v>0</v>
      </c>
      <c r="BG139" s="33">
        <v>0</v>
      </c>
      <c r="BH139" s="33">
        <v>0</v>
      </c>
      <c r="BI139" s="33">
        <v>0</v>
      </c>
      <c r="BJ139" s="33">
        <v>0</v>
      </c>
      <c r="BK139" s="33">
        <v>-56594</v>
      </c>
      <c r="BL139" s="33">
        <v>0</v>
      </c>
      <c r="BN139" s="33">
        <v>23811731</v>
      </c>
      <c r="BO139" s="33">
        <v>0</v>
      </c>
      <c r="BP139" s="33">
        <v>0</v>
      </c>
      <c r="BQ139" s="33">
        <v>0</v>
      </c>
      <c r="BR139" s="33">
        <v>0</v>
      </c>
      <c r="BS139" s="33">
        <v>0</v>
      </c>
      <c r="BT139" s="33">
        <v>0</v>
      </c>
      <c r="BU139" s="33">
        <v>291069795</v>
      </c>
      <c r="BV139" s="33">
        <v>291069795</v>
      </c>
      <c r="BW139" s="33">
        <v>0</v>
      </c>
      <c r="BX139" s="33">
        <v>0</v>
      </c>
      <c r="BY139" s="33">
        <v>210974982</v>
      </c>
      <c r="BZ139" s="33">
        <v>-728604</v>
      </c>
      <c r="CA139" s="33">
        <v>2964113</v>
      </c>
      <c r="CB139" s="33">
        <v>0</v>
      </c>
      <c r="CC139" s="33">
        <v>0</v>
      </c>
      <c r="CD139" s="33">
        <v>37806603</v>
      </c>
      <c r="CE139" s="33">
        <v>0</v>
      </c>
      <c r="CF139" s="33">
        <v>33418714</v>
      </c>
      <c r="CG139" s="33">
        <v>0</v>
      </c>
      <c r="CH139" s="33">
        <v>0</v>
      </c>
      <c r="CI139" s="33">
        <v>17177744</v>
      </c>
      <c r="CJ139" s="33">
        <v>0</v>
      </c>
      <c r="CL139" s="33">
        <v>108949980</v>
      </c>
      <c r="CM139" s="33">
        <v>-1615213</v>
      </c>
      <c r="CN139" s="33">
        <v>107334767</v>
      </c>
      <c r="CO139" s="33"/>
      <c r="CP139" s="33"/>
      <c r="CR139" s="33">
        <v>213094486</v>
      </c>
      <c r="CS139" s="33">
        <v>228523125</v>
      </c>
      <c r="CT139" s="33">
        <v>368699968</v>
      </c>
      <c r="CU139" s="33">
        <v>368699968</v>
      </c>
      <c r="CV139" s="33">
        <v>0</v>
      </c>
      <c r="CW139" s="33">
        <v>0</v>
      </c>
      <c r="CX139" s="33">
        <v>0</v>
      </c>
      <c r="CY139" s="33">
        <v>0</v>
      </c>
      <c r="CZ139" s="33">
        <v>0</v>
      </c>
      <c r="DA139" s="33">
        <v>140176843</v>
      </c>
      <c r="DB139" s="33">
        <v>65530179</v>
      </c>
      <c r="DC139" s="33">
        <v>0</v>
      </c>
      <c r="DD139" s="33">
        <v>31246955</v>
      </c>
      <c r="DE139" s="33">
        <v>0</v>
      </c>
      <c r="DF139" s="33">
        <v>0</v>
      </c>
      <c r="DG139" s="33">
        <v>43399709</v>
      </c>
      <c r="DH139" s="33">
        <v>0</v>
      </c>
      <c r="DI139" s="33">
        <v>0</v>
      </c>
      <c r="DJ139" s="33">
        <v>0</v>
      </c>
      <c r="DK139" s="33">
        <v>0</v>
      </c>
      <c r="DL139" s="33">
        <v>36745037</v>
      </c>
      <c r="DM139" s="33">
        <v>21316398</v>
      </c>
      <c r="DN139" s="33">
        <v>0</v>
      </c>
    </row>
    <row r="140" spans="2:118" x14ac:dyDescent="0.3">
      <c r="B140" s="5" t="s">
        <v>496</v>
      </c>
      <c r="C140" s="5" t="s">
        <v>498</v>
      </c>
      <c r="D140" s="6" t="s">
        <v>497</v>
      </c>
      <c r="E140" s="7" t="s">
        <v>659</v>
      </c>
      <c r="F140" s="8">
        <v>39813</v>
      </c>
      <c r="G140" s="33">
        <v>-129173</v>
      </c>
      <c r="H140" s="33">
        <v>-265881</v>
      </c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K140" s="33">
        <v>-787185</v>
      </c>
      <c r="AL140" s="33"/>
      <c r="AM140" s="33"/>
      <c r="AN140" s="33"/>
      <c r="AO140" s="33"/>
      <c r="AP140" s="33"/>
      <c r="AQ140" s="33"/>
      <c r="AR140" s="33"/>
      <c r="AS140" s="33"/>
      <c r="AT140" s="33">
        <v>0</v>
      </c>
      <c r="AU140" s="33">
        <v>-787185</v>
      </c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N140" s="33">
        <v>917488</v>
      </c>
      <c r="BO140" s="33"/>
      <c r="BP140" s="33"/>
      <c r="BQ140" s="33"/>
      <c r="BR140" s="33"/>
      <c r="BS140" s="33"/>
      <c r="BT140" s="33"/>
      <c r="BU140" s="33">
        <v>430027</v>
      </c>
      <c r="BV140" s="33"/>
      <c r="BW140" s="33"/>
      <c r="BX140" s="33"/>
      <c r="BY140" s="33">
        <v>0</v>
      </c>
      <c r="BZ140" s="33"/>
      <c r="CA140" s="33"/>
      <c r="CB140" s="33"/>
      <c r="CC140" s="33"/>
      <c r="CD140" s="33">
        <v>0</v>
      </c>
      <c r="CE140" s="33"/>
      <c r="CF140" s="33"/>
      <c r="CG140" s="33"/>
      <c r="CH140" s="33"/>
      <c r="CI140" s="33"/>
      <c r="CJ140" s="33"/>
      <c r="CL140" s="33"/>
      <c r="CM140" s="33"/>
      <c r="CN140" s="33">
        <v>1130</v>
      </c>
      <c r="CO140" s="33">
        <v>138</v>
      </c>
      <c r="CP140" s="33">
        <v>1210</v>
      </c>
      <c r="CR140" s="33">
        <v>-129173</v>
      </c>
      <c r="CS140" s="33"/>
      <c r="CT140" s="33"/>
      <c r="CU140" s="33"/>
      <c r="CV140" s="33"/>
      <c r="CW140" s="33"/>
      <c r="CX140" s="33"/>
      <c r="CY140" s="33"/>
      <c r="CZ140" s="33"/>
      <c r="DA140" s="33"/>
      <c r="DB140" s="33">
        <v>115910</v>
      </c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</row>
    <row r="141" spans="2:118" x14ac:dyDescent="0.3">
      <c r="B141" s="5" t="s">
        <v>499</v>
      </c>
      <c r="C141" s="5" t="s">
        <v>500</v>
      </c>
      <c r="D141" s="6" t="s">
        <v>497</v>
      </c>
      <c r="E141" s="7" t="s">
        <v>659</v>
      </c>
      <c r="F141" s="8">
        <v>39813</v>
      </c>
      <c r="G141" s="33">
        <v>-129173</v>
      </c>
      <c r="H141" s="33">
        <v>-265881</v>
      </c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K141" s="33">
        <v>-787185</v>
      </c>
      <c r="AL141" s="33"/>
      <c r="AM141" s="33"/>
      <c r="AN141" s="33"/>
      <c r="AO141" s="33"/>
      <c r="AP141" s="33"/>
      <c r="AQ141" s="33"/>
      <c r="AR141" s="33"/>
      <c r="AS141" s="33"/>
      <c r="AT141" s="33">
        <v>0</v>
      </c>
      <c r="AU141" s="33">
        <v>-787185</v>
      </c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N141" s="33">
        <v>917488</v>
      </c>
      <c r="BO141" s="33"/>
      <c r="BP141" s="33"/>
      <c r="BQ141" s="33"/>
      <c r="BR141" s="33"/>
      <c r="BS141" s="33"/>
      <c r="BT141" s="33"/>
      <c r="BU141" s="33">
        <v>430027</v>
      </c>
      <c r="BV141" s="33"/>
      <c r="BW141" s="33"/>
      <c r="BX141" s="33"/>
      <c r="BY141" s="33">
        <v>0</v>
      </c>
      <c r="BZ141" s="33"/>
      <c r="CA141" s="33"/>
      <c r="CB141" s="33"/>
      <c r="CC141" s="33"/>
      <c r="CD141" s="33">
        <v>0</v>
      </c>
      <c r="CE141" s="33"/>
      <c r="CF141" s="33"/>
      <c r="CG141" s="33"/>
      <c r="CH141" s="33"/>
      <c r="CI141" s="33"/>
      <c r="CJ141" s="33"/>
      <c r="CL141" s="33"/>
      <c r="CM141" s="33"/>
      <c r="CN141" s="33">
        <v>1130</v>
      </c>
      <c r="CO141" s="33">
        <v>138</v>
      </c>
      <c r="CP141" s="33">
        <v>1210</v>
      </c>
      <c r="CR141" s="33">
        <v>-129173</v>
      </c>
      <c r="CS141" s="33"/>
      <c r="CT141" s="33"/>
      <c r="CU141" s="33"/>
      <c r="CV141" s="33"/>
      <c r="CW141" s="33"/>
      <c r="CX141" s="33"/>
      <c r="CY141" s="33"/>
      <c r="CZ141" s="33"/>
      <c r="DA141" s="33"/>
      <c r="DB141" s="33">
        <v>115910</v>
      </c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</row>
    <row r="142" spans="2:118" x14ac:dyDescent="0.3">
      <c r="B142" s="5" t="s">
        <v>501</v>
      </c>
      <c r="C142" s="5" t="s">
        <v>502</v>
      </c>
      <c r="D142" s="6" t="s">
        <v>497</v>
      </c>
      <c r="E142" s="7" t="s">
        <v>659</v>
      </c>
      <c r="F142" s="8">
        <v>39813</v>
      </c>
      <c r="G142" s="33">
        <v>-129173</v>
      </c>
      <c r="H142" s="33">
        <v>-265881</v>
      </c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K142" s="33">
        <v>-787185</v>
      </c>
      <c r="AL142" s="33"/>
      <c r="AM142" s="33"/>
      <c r="AN142" s="33"/>
      <c r="AO142" s="33"/>
      <c r="AP142" s="33"/>
      <c r="AQ142" s="33"/>
      <c r="AR142" s="33"/>
      <c r="AS142" s="33"/>
      <c r="AT142" s="33">
        <v>0</v>
      </c>
      <c r="AU142" s="33">
        <v>-787185</v>
      </c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N142" s="33">
        <v>917488</v>
      </c>
      <c r="BO142" s="33"/>
      <c r="BP142" s="33"/>
      <c r="BQ142" s="33"/>
      <c r="BR142" s="33"/>
      <c r="BS142" s="33"/>
      <c r="BT142" s="33"/>
      <c r="BU142" s="33">
        <v>430027</v>
      </c>
      <c r="BV142" s="33"/>
      <c r="BW142" s="33"/>
      <c r="BX142" s="33"/>
      <c r="BY142" s="33">
        <v>0</v>
      </c>
      <c r="BZ142" s="33"/>
      <c r="CA142" s="33"/>
      <c r="CB142" s="33"/>
      <c r="CC142" s="33"/>
      <c r="CD142" s="33">
        <v>0</v>
      </c>
      <c r="CE142" s="33"/>
      <c r="CF142" s="33"/>
      <c r="CG142" s="33"/>
      <c r="CH142" s="33"/>
      <c r="CI142" s="33"/>
      <c r="CJ142" s="33"/>
      <c r="CL142" s="33"/>
      <c r="CM142" s="33"/>
      <c r="CN142" s="33">
        <v>1130</v>
      </c>
      <c r="CO142" s="33">
        <v>138</v>
      </c>
      <c r="CP142" s="33">
        <v>1210</v>
      </c>
      <c r="CR142" s="33">
        <v>-129173</v>
      </c>
      <c r="CS142" s="33"/>
      <c r="CT142" s="33"/>
      <c r="CU142" s="33"/>
      <c r="CV142" s="33"/>
      <c r="CW142" s="33"/>
      <c r="CX142" s="33"/>
      <c r="CY142" s="33"/>
      <c r="CZ142" s="33"/>
      <c r="DA142" s="33"/>
      <c r="DB142" s="33">
        <v>115910</v>
      </c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</row>
    <row r="143" spans="2:118" x14ac:dyDescent="0.3">
      <c r="B143" s="5" t="s">
        <v>504</v>
      </c>
      <c r="C143" s="5" t="s">
        <v>506</v>
      </c>
      <c r="D143" s="6" t="s">
        <v>505</v>
      </c>
      <c r="E143" s="7" t="s">
        <v>657</v>
      </c>
      <c r="F143" s="8">
        <v>43921</v>
      </c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>
        <v>10411259.060000001</v>
      </c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L143" s="33"/>
      <c r="CM143" s="33"/>
      <c r="CN143" s="33"/>
      <c r="CO143" s="33"/>
      <c r="CP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</row>
    <row r="144" spans="2:118" x14ac:dyDescent="0.3">
      <c r="B144" s="5" t="s">
        <v>507</v>
      </c>
      <c r="C144" s="5" t="s">
        <v>509</v>
      </c>
      <c r="D144" s="6" t="s">
        <v>508</v>
      </c>
      <c r="E144" s="7" t="s">
        <v>657</v>
      </c>
      <c r="F144" s="8">
        <v>44012</v>
      </c>
      <c r="G144" s="33">
        <v>39180956.5</v>
      </c>
      <c r="H144" s="33"/>
      <c r="I144" s="33"/>
      <c r="J144" s="33"/>
      <c r="K144" s="33"/>
      <c r="L144" s="33"/>
      <c r="M144" s="33"/>
      <c r="N144" s="33"/>
      <c r="O144" s="33"/>
      <c r="P144" s="33"/>
      <c r="Q144" s="33">
        <v>28630405.579999998</v>
      </c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>
        <v>0</v>
      </c>
      <c r="AD144" s="33">
        <v>0</v>
      </c>
      <c r="AE144" s="33">
        <v>0</v>
      </c>
      <c r="AF144" s="33">
        <v>1217207.56</v>
      </c>
      <c r="AG144" s="33">
        <v>0</v>
      </c>
      <c r="AH144" s="33">
        <v>2420969.7799999998</v>
      </c>
      <c r="AI144" s="33">
        <v>0</v>
      </c>
      <c r="AK144" s="33">
        <v>-5526761.5999999996</v>
      </c>
      <c r="AL144" s="33">
        <v>0</v>
      </c>
      <c r="AM144" s="33">
        <v>0</v>
      </c>
      <c r="AN144" s="33">
        <v>0</v>
      </c>
      <c r="AO144" s="33">
        <v>1055847.04</v>
      </c>
      <c r="AP144" s="33">
        <v>0</v>
      </c>
      <c r="AQ144" s="33">
        <v>0</v>
      </c>
      <c r="AR144" s="33">
        <v>0</v>
      </c>
      <c r="AS144" s="33">
        <v>0</v>
      </c>
      <c r="AT144" s="33">
        <v>0</v>
      </c>
      <c r="AU144" s="33">
        <v>2123241.62</v>
      </c>
      <c r="AV144" s="33">
        <v>0</v>
      </c>
      <c r="AW144" s="33">
        <v>5317033.78</v>
      </c>
      <c r="AX144" s="33">
        <v>857731.52</v>
      </c>
      <c r="AY144" s="33">
        <v>0</v>
      </c>
      <c r="AZ144" s="33">
        <v>0</v>
      </c>
      <c r="BA144" s="33">
        <v>0</v>
      </c>
      <c r="BB144" s="33">
        <v>0</v>
      </c>
      <c r="BC144" s="33">
        <v>0</v>
      </c>
      <c r="BD144" s="33">
        <v>0</v>
      </c>
      <c r="BE144" s="33">
        <v>0</v>
      </c>
      <c r="BF144" s="33">
        <v>0</v>
      </c>
      <c r="BG144" s="33">
        <v>0</v>
      </c>
      <c r="BH144" s="33">
        <v>1217207.56</v>
      </c>
      <c r="BI144" s="33">
        <v>0</v>
      </c>
      <c r="BJ144" s="33">
        <v>0</v>
      </c>
      <c r="BK144" s="33">
        <v>-64.760000000000005</v>
      </c>
      <c r="BL144" s="33">
        <v>0</v>
      </c>
      <c r="BN144" s="33">
        <v>-17535733.280000001</v>
      </c>
      <c r="BO144" s="33">
        <v>0</v>
      </c>
      <c r="BP144" s="33">
        <v>0</v>
      </c>
      <c r="BQ144" s="33">
        <v>0</v>
      </c>
      <c r="BR144" s="33">
        <v>0</v>
      </c>
      <c r="BS144" s="33">
        <v>0</v>
      </c>
      <c r="BT144" s="33">
        <v>0</v>
      </c>
      <c r="BU144" s="33">
        <v>0</v>
      </c>
      <c r="BV144" s="33">
        <v>0</v>
      </c>
      <c r="BW144" s="33">
        <v>0</v>
      </c>
      <c r="BX144" s="33">
        <v>0</v>
      </c>
      <c r="BY144" s="33">
        <v>1893075.06</v>
      </c>
      <c r="BZ144" s="33">
        <v>0</v>
      </c>
      <c r="CA144" s="33">
        <v>1258298.3400000001</v>
      </c>
      <c r="CB144" s="33">
        <v>0</v>
      </c>
      <c r="CC144" s="33">
        <v>0</v>
      </c>
      <c r="CD144" s="33">
        <v>2027582.4</v>
      </c>
      <c r="CE144" s="33">
        <v>0</v>
      </c>
      <c r="CF144" s="33">
        <v>12197273.6</v>
      </c>
      <c r="CG144" s="33">
        <v>0</v>
      </c>
      <c r="CH144" s="33">
        <v>0</v>
      </c>
      <c r="CI144" s="33">
        <v>-159503.88</v>
      </c>
      <c r="CJ144" s="33">
        <v>0</v>
      </c>
      <c r="CL144" s="33">
        <v>16118461.619999999</v>
      </c>
      <c r="CM144" s="33">
        <v>-1189502.8600000001</v>
      </c>
      <c r="CN144" s="33">
        <v>14928958.76</v>
      </c>
      <c r="CO144" s="33"/>
      <c r="CP144" s="33"/>
      <c r="CR144" s="33">
        <v>39180956.5</v>
      </c>
      <c r="CS144" s="33">
        <v>37832481.399999999</v>
      </c>
      <c r="CT144" s="33">
        <v>132933843.34</v>
      </c>
      <c r="CU144" s="33">
        <v>132933843.34</v>
      </c>
      <c r="CV144" s="33">
        <v>0</v>
      </c>
      <c r="CW144" s="33">
        <v>0</v>
      </c>
      <c r="CX144" s="33">
        <v>0</v>
      </c>
      <c r="CY144" s="33">
        <v>0</v>
      </c>
      <c r="CZ144" s="33">
        <v>0</v>
      </c>
      <c r="DA144" s="33">
        <v>95101361.939999998</v>
      </c>
      <c r="DB144" s="33">
        <v>47239196.780000001</v>
      </c>
      <c r="DC144" s="33">
        <v>0</v>
      </c>
      <c r="DD144" s="33">
        <v>39595965.539999999</v>
      </c>
      <c r="DE144" s="33">
        <v>0</v>
      </c>
      <c r="DF144" s="33">
        <v>0</v>
      </c>
      <c r="DG144" s="33">
        <v>8266199.6200000001</v>
      </c>
      <c r="DH144" s="33">
        <v>0</v>
      </c>
      <c r="DI144" s="33">
        <v>0</v>
      </c>
      <c r="DJ144" s="33">
        <v>0</v>
      </c>
      <c r="DK144" s="33">
        <v>1217207.56</v>
      </c>
      <c r="DL144" s="33">
        <v>2289702.2400000002</v>
      </c>
      <c r="DM144" s="33">
        <v>2420969.7799999998</v>
      </c>
      <c r="DN144" s="33">
        <v>1217207.56</v>
      </c>
    </row>
    <row r="145" spans="2:118" x14ac:dyDescent="0.3">
      <c r="B145" s="5" t="s">
        <v>511</v>
      </c>
      <c r="C145" s="5" t="s">
        <v>513</v>
      </c>
      <c r="D145" s="6" t="s">
        <v>512</v>
      </c>
      <c r="E145" s="7" t="s">
        <v>664</v>
      </c>
      <c r="F145" s="8">
        <v>43921</v>
      </c>
      <c r="G145" s="33">
        <v>-1204050</v>
      </c>
      <c r="H145" s="33"/>
      <c r="I145" s="33"/>
      <c r="J145" s="33"/>
      <c r="K145" s="33"/>
      <c r="L145" s="33"/>
      <c r="M145" s="33"/>
      <c r="N145" s="33"/>
      <c r="O145" s="33"/>
      <c r="P145" s="33"/>
      <c r="Q145" s="33">
        <v>219292</v>
      </c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>
        <v>1377050</v>
      </c>
      <c r="AD145" s="33">
        <v>335329</v>
      </c>
      <c r="AE145" s="33">
        <v>0</v>
      </c>
      <c r="AF145" s="33">
        <v>1744</v>
      </c>
      <c r="AG145" s="33">
        <v>0</v>
      </c>
      <c r="AH145" s="33">
        <v>0</v>
      </c>
      <c r="AI145" s="33">
        <v>0</v>
      </c>
      <c r="AK145" s="33">
        <v>893608</v>
      </c>
      <c r="AL145" s="33">
        <v>0</v>
      </c>
      <c r="AM145" s="33">
        <v>0</v>
      </c>
      <c r="AN145" s="33">
        <v>0</v>
      </c>
      <c r="AO145" s="33">
        <v>0</v>
      </c>
      <c r="AP145" s="33">
        <v>0</v>
      </c>
      <c r="AQ145" s="33">
        <v>0</v>
      </c>
      <c r="AR145" s="33">
        <v>0</v>
      </c>
      <c r="AS145" s="33">
        <v>0</v>
      </c>
      <c r="AT145" s="33">
        <v>29283</v>
      </c>
      <c r="AU145" s="33">
        <v>18416</v>
      </c>
      <c r="AV145" s="33">
        <v>0</v>
      </c>
      <c r="AW145" s="33">
        <v>0</v>
      </c>
      <c r="AX145" s="33">
        <v>0</v>
      </c>
      <c r="AY145" s="33">
        <v>0</v>
      </c>
      <c r="AZ145" s="33">
        <v>0</v>
      </c>
      <c r="BA145" s="33">
        <v>0</v>
      </c>
      <c r="BB145" s="33">
        <v>0</v>
      </c>
      <c r="BC145" s="33">
        <v>0</v>
      </c>
      <c r="BD145" s="33">
        <v>0</v>
      </c>
      <c r="BE145" s="33">
        <v>882741</v>
      </c>
      <c r="BF145" s="33">
        <v>0</v>
      </c>
      <c r="BG145" s="33">
        <v>0</v>
      </c>
      <c r="BH145" s="33">
        <v>1744</v>
      </c>
      <c r="BI145" s="33">
        <v>0</v>
      </c>
      <c r="BJ145" s="33">
        <v>0</v>
      </c>
      <c r="BK145" s="33">
        <v>0</v>
      </c>
      <c r="BL145" s="33">
        <v>0</v>
      </c>
      <c r="BN145" s="33">
        <v>218742</v>
      </c>
      <c r="BO145" s="33">
        <v>0</v>
      </c>
      <c r="BP145" s="33">
        <v>0</v>
      </c>
      <c r="BQ145" s="33">
        <v>0</v>
      </c>
      <c r="BR145" s="33">
        <v>0</v>
      </c>
      <c r="BS145" s="33">
        <v>0</v>
      </c>
      <c r="BT145" s="33">
        <v>0</v>
      </c>
      <c r="BU145" s="33">
        <v>399601</v>
      </c>
      <c r="BV145" s="33">
        <v>0</v>
      </c>
      <c r="BW145" s="33">
        <v>399601</v>
      </c>
      <c r="BX145" s="33">
        <v>48000</v>
      </c>
      <c r="BY145" s="33">
        <v>200793</v>
      </c>
      <c r="BZ145" s="33">
        <v>0</v>
      </c>
      <c r="CA145" s="33">
        <v>0</v>
      </c>
      <c r="CB145" s="33">
        <v>27000</v>
      </c>
      <c r="CC145" s="33">
        <v>0</v>
      </c>
      <c r="CD145" s="33">
        <v>350</v>
      </c>
      <c r="CE145" s="33">
        <v>0</v>
      </c>
      <c r="CF145" s="33">
        <v>716</v>
      </c>
      <c r="CG145" s="33">
        <v>0</v>
      </c>
      <c r="CH145" s="33">
        <v>0</v>
      </c>
      <c r="CI145" s="33">
        <v>0</v>
      </c>
      <c r="CJ145" s="33">
        <v>0</v>
      </c>
      <c r="CL145" s="33">
        <v>-91700</v>
      </c>
      <c r="CM145" s="33">
        <v>6508</v>
      </c>
      <c r="CN145" s="33">
        <v>-85192</v>
      </c>
      <c r="CO145" s="33"/>
      <c r="CP145" s="33"/>
      <c r="CR145" s="33">
        <v>-1204050</v>
      </c>
      <c r="CS145" s="33">
        <v>-151078</v>
      </c>
      <c r="CT145" s="33">
        <v>2897798</v>
      </c>
      <c r="CU145" s="33">
        <v>2897798</v>
      </c>
      <c r="CV145" s="33">
        <v>0</v>
      </c>
      <c r="CW145" s="33">
        <v>0</v>
      </c>
      <c r="CX145" s="33">
        <v>0</v>
      </c>
      <c r="CY145" s="33">
        <v>0</v>
      </c>
      <c r="CZ145" s="33">
        <v>0</v>
      </c>
      <c r="DA145" s="33">
        <v>3048876</v>
      </c>
      <c r="DB145" s="33">
        <v>2347103</v>
      </c>
      <c r="DC145" s="33">
        <v>0</v>
      </c>
      <c r="DD145" s="33">
        <v>701773</v>
      </c>
      <c r="DE145" s="33">
        <v>0</v>
      </c>
      <c r="DF145" s="33">
        <v>0</v>
      </c>
      <c r="DG145" s="33">
        <v>0</v>
      </c>
      <c r="DH145" s="33">
        <v>1377050</v>
      </c>
      <c r="DI145" s="33">
        <v>335329</v>
      </c>
      <c r="DJ145" s="33">
        <v>0</v>
      </c>
      <c r="DK145" s="33">
        <v>1744</v>
      </c>
      <c r="DL145" s="33">
        <v>12995</v>
      </c>
      <c r="DM145" s="33">
        <v>0</v>
      </c>
      <c r="DN145" s="33">
        <v>1744</v>
      </c>
    </row>
    <row r="146" spans="2:118" x14ac:dyDescent="0.3">
      <c r="B146" s="5" t="s">
        <v>515</v>
      </c>
      <c r="C146" s="5" t="s">
        <v>517</v>
      </c>
      <c r="D146" s="6" t="s">
        <v>516</v>
      </c>
      <c r="E146" s="7" t="s">
        <v>638</v>
      </c>
      <c r="F146" s="8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L146" s="33"/>
      <c r="CM146" s="33"/>
      <c r="CN146" s="33"/>
      <c r="CO146" s="33"/>
      <c r="CP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</row>
    <row r="147" spans="2:118" x14ac:dyDescent="0.3">
      <c r="B147" s="5" t="s">
        <v>518</v>
      </c>
      <c r="C147" s="5" t="s">
        <v>520</v>
      </c>
      <c r="D147" s="6" t="s">
        <v>519</v>
      </c>
      <c r="E147" s="7" t="s">
        <v>661</v>
      </c>
      <c r="F147" s="8">
        <v>43921</v>
      </c>
      <c r="G147" s="33">
        <v>-28122</v>
      </c>
      <c r="H147" s="33"/>
      <c r="I147" s="33"/>
      <c r="J147" s="33"/>
      <c r="K147" s="33"/>
      <c r="L147" s="33"/>
      <c r="M147" s="33"/>
      <c r="N147" s="33"/>
      <c r="O147" s="33"/>
      <c r="P147" s="33"/>
      <c r="Q147" s="33">
        <v>1084197</v>
      </c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>
        <v>0</v>
      </c>
      <c r="AD147" s="33">
        <v>0</v>
      </c>
      <c r="AE147" s="33">
        <v>0</v>
      </c>
      <c r="AF147" s="33">
        <v>7202</v>
      </c>
      <c r="AG147" s="33">
        <v>38253</v>
      </c>
      <c r="AH147" s="33">
        <v>300676</v>
      </c>
      <c r="AI147" s="33">
        <v>0</v>
      </c>
      <c r="AK147" s="33">
        <v>218097</v>
      </c>
      <c r="AL147" s="33">
        <v>0</v>
      </c>
      <c r="AM147" s="33">
        <v>0</v>
      </c>
      <c r="AN147" s="33">
        <v>0</v>
      </c>
      <c r="AO147" s="33">
        <v>0</v>
      </c>
      <c r="AP147" s="33">
        <v>-20000</v>
      </c>
      <c r="AQ147" s="33">
        <v>0</v>
      </c>
      <c r="AR147" s="33">
        <v>0</v>
      </c>
      <c r="AS147" s="33">
        <v>2439</v>
      </c>
      <c r="AT147" s="33">
        <v>598250</v>
      </c>
      <c r="AU147" s="33">
        <v>222113</v>
      </c>
      <c r="AV147" s="33">
        <v>0</v>
      </c>
      <c r="AW147" s="33">
        <v>0</v>
      </c>
      <c r="AX147" s="33">
        <v>0</v>
      </c>
      <c r="AY147" s="33">
        <v>0</v>
      </c>
      <c r="AZ147" s="33">
        <v>0</v>
      </c>
      <c r="BA147" s="33">
        <v>0</v>
      </c>
      <c r="BB147" s="33">
        <v>0</v>
      </c>
      <c r="BC147" s="33">
        <v>0</v>
      </c>
      <c r="BD147" s="33">
        <v>0</v>
      </c>
      <c r="BE147" s="33">
        <v>35687</v>
      </c>
      <c r="BF147" s="33">
        <v>0</v>
      </c>
      <c r="BG147" s="33">
        <v>0</v>
      </c>
      <c r="BH147" s="33">
        <v>7202</v>
      </c>
      <c r="BI147" s="33">
        <v>38253</v>
      </c>
      <c r="BJ147" s="33">
        <v>0</v>
      </c>
      <c r="BK147" s="33">
        <v>-133035</v>
      </c>
      <c r="BL147" s="33">
        <v>0</v>
      </c>
      <c r="BN147" s="33">
        <v>-198061</v>
      </c>
      <c r="BO147" s="33">
        <v>0</v>
      </c>
      <c r="BP147" s="33">
        <v>0</v>
      </c>
      <c r="BQ147" s="33">
        <v>0</v>
      </c>
      <c r="BR147" s="33">
        <v>0</v>
      </c>
      <c r="BS147" s="33">
        <v>0</v>
      </c>
      <c r="BT147" s="33">
        <v>0</v>
      </c>
      <c r="BU147" s="33">
        <v>3714579</v>
      </c>
      <c r="BV147" s="33">
        <v>0</v>
      </c>
      <c r="BW147" s="33">
        <v>3714579</v>
      </c>
      <c r="BX147" s="33">
        <v>0</v>
      </c>
      <c r="BY147" s="33">
        <v>3559306</v>
      </c>
      <c r="BZ147" s="33">
        <v>109370</v>
      </c>
      <c r="CA147" s="33">
        <v>24380</v>
      </c>
      <c r="CB147" s="33">
        <v>0</v>
      </c>
      <c r="CC147" s="33">
        <v>0</v>
      </c>
      <c r="CD147" s="33">
        <v>0</v>
      </c>
      <c r="CE147" s="33">
        <v>0</v>
      </c>
      <c r="CF147" s="33">
        <v>217996</v>
      </c>
      <c r="CG147" s="33">
        <v>0</v>
      </c>
      <c r="CH147" s="33">
        <v>0</v>
      </c>
      <c r="CI147" s="33">
        <v>-1588</v>
      </c>
      <c r="CJ147" s="33">
        <v>0</v>
      </c>
      <c r="CL147" s="33">
        <v>-8086</v>
      </c>
      <c r="CM147" s="33">
        <v>0</v>
      </c>
      <c r="CN147" s="33">
        <v>-8086</v>
      </c>
      <c r="CO147" s="33"/>
      <c r="CP147" s="33"/>
      <c r="CR147" s="33">
        <v>-28122</v>
      </c>
      <c r="CS147" s="33">
        <v>-336000</v>
      </c>
      <c r="CT147" s="33">
        <v>7979279</v>
      </c>
      <c r="CU147" s="33">
        <v>7979279</v>
      </c>
      <c r="CV147" s="33">
        <v>0</v>
      </c>
      <c r="CW147" s="33">
        <v>0</v>
      </c>
      <c r="CX147" s="33">
        <v>0</v>
      </c>
      <c r="CY147" s="33">
        <v>0</v>
      </c>
      <c r="CZ147" s="33">
        <v>0</v>
      </c>
      <c r="DA147" s="33">
        <v>8315279</v>
      </c>
      <c r="DB147" s="33">
        <v>4576595</v>
      </c>
      <c r="DC147" s="33">
        <v>0</v>
      </c>
      <c r="DD147" s="33">
        <v>3445119</v>
      </c>
      <c r="DE147" s="33">
        <v>0</v>
      </c>
      <c r="DF147" s="33">
        <v>0</v>
      </c>
      <c r="DG147" s="33">
        <v>293565</v>
      </c>
      <c r="DH147" s="33">
        <v>0</v>
      </c>
      <c r="DI147" s="33">
        <v>0</v>
      </c>
      <c r="DJ147" s="33">
        <v>0</v>
      </c>
      <c r="DK147" s="33">
        <v>7202</v>
      </c>
      <c r="DL147" s="33">
        <v>0</v>
      </c>
      <c r="DM147" s="33">
        <v>300676</v>
      </c>
      <c r="DN147" s="33">
        <v>7202</v>
      </c>
    </row>
    <row r="148" spans="2:118" x14ac:dyDescent="0.3">
      <c r="B148" s="5" t="s">
        <v>521</v>
      </c>
      <c r="C148" s="5" t="s">
        <v>522</v>
      </c>
      <c r="D148" s="6" t="s">
        <v>519</v>
      </c>
      <c r="E148" s="7" t="s">
        <v>661</v>
      </c>
      <c r="F148" s="8">
        <v>43921</v>
      </c>
      <c r="G148" s="33">
        <v>-28122</v>
      </c>
      <c r="H148" s="33"/>
      <c r="I148" s="33"/>
      <c r="J148" s="33"/>
      <c r="K148" s="33"/>
      <c r="L148" s="33"/>
      <c r="M148" s="33"/>
      <c r="N148" s="33"/>
      <c r="O148" s="33"/>
      <c r="P148" s="33"/>
      <c r="Q148" s="33">
        <v>1084197</v>
      </c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>
        <v>0</v>
      </c>
      <c r="AD148" s="33">
        <v>0</v>
      </c>
      <c r="AE148" s="33">
        <v>0</v>
      </c>
      <c r="AF148" s="33">
        <v>7202</v>
      </c>
      <c r="AG148" s="33">
        <v>38253</v>
      </c>
      <c r="AH148" s="33">
        <v>300676</v>
      </c>
      <c r="AI148" s="33">
        <v>0</v>
      </c>
      <c r="AK148" s="33">
        <v>218097</v>
      </c>
      <c r="AL148" s="33">
        <v>0</v>
      </c>
      <c r="AM148" s="33">
        <v>0</v>
      </c>
      <c r="AN148" s="33">
        <v>0</v>
      </c>
      <c r="AO148" s="33">
        <v>0</v>
      </c>
      <c r="AP148" s="33">
        <v>-20000</v>
      </c>
      <c r="AQ148" s="33">
        <v>0</v>
      </c>
      <c r="AR148" s="33">
        <v>0</v>
      </c>
      <c r="AS148" s="33">
        <v>2439</v>
      </c>
      <c r="AT148" s="33">
        <v>598250</v>
      </c>
      <c r="AU148" s="33">
        <v>222113</v>
      </c>
      <c r="AV148" s="33">
        <v>0</v>
      </c>
      <c r="AW148" s="33">
        <v>0</v>
      </c>
      <c r="AX148" s="33">
        <v>0</v>
      </c>
      <c r="AY148" s="33">
        <v>0</v>
      </c>
      <c r="AZ148" s="33">
        <v>0</v>
      </c>
      <c r="BA148" s="33">
        <v>0</v>
      </c>
      <c r="BB148" s="33">
        <v>0</v>
      </c>
      <c r="BC148" s="33">
        <v>0</v>
      </c>
      <c r="BD148" s="33">
        <v>0</v>
      </c>
      <c r="BE148" s="33">
        <v>35687</v>
      </c>
      <c r="BF148" s="33">
        <v>0</v>
      </c>
      <c r="BG148" s="33">
        <v>0</v>
      </c>
      <c r="BH148" s="33">
        <v>7202</v>
      </c>
      <c r="BI148" s="33">
        <v>38253</v>
      </c>
      <c r="BJ148" s="33">
        <v>0</v>
      </c>
      <c r="BK148" s="33">
        <v>-133035</v>
      </c>
      <c r="BL148" s="33">
        <v>0</v>
      </c>
      <c r="BN148" s="33">
        <v>-198061</v>
      </c>
      <c r="BO148" s="33">
        <v>0</v>
      </c>
      <c r="BP148" s="33">
        <v>0</v>
      </c>
      <c r="BQ148" s="33">
        <v>0</v>
      </c>
      <c r="BR148" s="33">
        <v>0</v>
      </c>
      <c r="BS148" s="33">
        <v>0</v>
      </c>
      <c r="BT148" s="33">
        <v>0</v>
      </c>
      <c r="BU148" s="33">
        <v>3714579</v>
      </c>
      <c r="BV148" s="33">
        <v>0</v>
      </c>
      <c r="BW148" s="33">
        <v>3714579</v>
      </c>
      <c r="BX148" s="33">
        <v>0</v>
      </c>
      <c r="BY148" s="33">
        <v>3559306</v>
      </c>
      <c r="BZ148" s="33">
        <v>109370</v>
      </c>
      <c r="CA148" s="33">
        <v>24380</v>
      </c>
      <c r="CB148" s="33">
        <v>0</v>
      </c>
      <c r="CC148" s="33">
        <v>0</v>
      </c>
      <c r="CD148" s="33">
        <v>0</v>
      </c>
      <c r="CE148" s="33">
        <v>0</v>
      </c>
      <c r="CF148" s="33">
        <v>217996</v>
      </c>
      <c r="CG148" s="33">
        <v>0</v>
      </c>
      <c r="CH148" s="33">
        <v>0</v>
      </c>
      <c r="CI148" s="33">
        <v>-1588</v>
      </c>
      <c r="CJ148" s="33">
        <v>0</v>
      </c>
      <c r="CL148" s="33">
        <v>-8086</v>
      </c>
      <c r="CM148" s="33">
        <v>0</v>
      </c>
      <c r="CN148" s="33">
        <v>-8086</v>
      </c>
      <c r="CO148" s="33"/>
      <c r="CP148" s="33"/>
      <c r="CR148" s="33">
        <v>-28122</v>
      </c>
      <c r="CS148" s="33">
        <v>-336000</v>
      </c>
      <c r="CT148" s="33">
        <v>7979279</v>
      </c>
      <c r="CU148" s="33">
        <v>7979279</v>
      </c>
      <c r="CV148" s="33">
        <v>0</v>
      </c>
      <c r="CW148" s="33">
        <v>0</v>
      </c>
      <c r="CX148" s="33">
        <v>0</v>
      </c>
      <c r="CY148" s="33">
        <v>0</v>
      </c>
      <c r="CZ148" s="33">
        <v>0</v>
      </c>
      <c r="DA148" s="33">
        <v>8315279</v>
      </c>
      <c r="DB148" s="33">
        <v>4576595</v>
      </c>
      <c r="DC148" s="33">
        <v>0</v>
      </c>
      <c r="DD148" s="33">
        <v>3445119</v>
      </c>
      <c r="DE148" s="33">
        <v>0</v>
      </c>
      <c r="DF148" s="33">
        <v>0</v>
      </c>
      <c r="DG148" s="33">
        <v>293565</v>
      </c>
      <c r="DH148" s="33">
        <v>0</v>
      </c>
      <c r="DI148" s="33">
        <v>0</v>
      </c>
      <c r="DJ148" s="33">
        <v>0</v>
      </c>
      <c r="DK148" s="33">
        <v>7202</v>
      </c>
      <c r="DL148" s="33">
        <v>0</v>
      </c>
      <c r="DM148" s="33">
        <v>300676</v>
      </c>
      <c r="DN148" s="33">
        <v>7202</v>
      </c>
    </row>
    <row r="149" spans="2:118" x14ac:dyDescent="0.3">
      <c r="B149" s="5" t="s">
        <v>523</v>
      </c>
      <c r="C149" s="5" t="s">
        <v>9</v>
      </c>
      <c r="D149" s="6" t="s">
        <v>41</v>
      </c>
      <c r="E149" s="7" t="s">
        <v>663</v>
      </c>
      <c r="F149" s="8">
        <v>43921</v>
      </c>
      <c r="G149" s="33">
        <v>33579422</v>
      </c>
      <c r="H149" s="33"/>
      <c r="I149" s="33"/>
      <c r="J149" s="33"/>
      <c r="K149" s="33"/>
      <c r="L149" s="33"/>
      <c r="M149" s="33"/>
      <c r="N149" s="33"/>
      <c r="O149" s="33"/>
      <c r="P149" s="33"/>
      <c r="Q149" s="33">
        <v>67830003</v>
      </c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>
        <v>0</v>
      </c>
      <c r="AD149" s="33">
        <v>0</v>
      </c>
      <c r="AE149" s="33">
        <v>53183009</v>
      </c>
      <c r="AF149" s="33">
        <v>3942860</v>
      </c>
      <c r="AG149" s="33">
        <v>0</v>
      </c>
      <c r="AH149" s="33">
        <v>0</v>
      </c>
      <c r="AI149" s="33">
        <v>0</v>
      </c>
      <c r="AK149" s="33">
        <v>104834671</v>
      </c>
      <c r="AL149" s="33">
        <v>147166883</v>
      </c>
      <c r="AM149" s="33">
        <v>0</v>
      </c>
      <c r="AN149" s="33">
        <v>0</v>
      </c>
      <c r="AO149" s="33">
        <v>0</v>
      </c>
      <c r="AP149" s="33">
        <v>0</v>
      </c>
      <c r="AQ149" s="33">
        <v>0</v>
      </c>
      <c r="AR149" s="33">
        <v>0</v>
      </c>
      <c r="AS149" s="33">
        <v>0</v>
      </c>
      <c r="AT149" s="33">
        <v>678</v>
      </c>
      <c r="AU149" s="33">
        <v>28303578</v>
      </c>
      <c r="AV149" s="33">
        <v>0</v>
      </c>
      <c r="AW149" s="33">
        <v>14060050</v>
      </c>
      <c r="AX149" s="33">
        <v>0</v>
      </c>
      <c r="AY149" s="33">
        <v>13880662</v>
      </c>
      <c r="AZ149" s="33">
        <v>0</v>
      </c>
      <c r="BA149" s="33">
        <v>0</v>
      </c>
      <c r="BB149" s="33">
        <v>0</v>
      </c>
      <c r="BC149" s="33">
        <v>0</v>
      </c>
      <c r="BD149" s="33">
        <v>0</v>
      </c>
      <c r="BE149" s="33">
        <v>0</v>
      </c>
      <c r="BF149" s="33">
        <v>7447720</v>
      </c>
      <c r="BG149" s="33">
        <v>0</v>
      </c>
      <c r="BH149" s="33">
        <v>3942860</v>
      </c>
      <c r="BI149" s="33">
        <v>0</v>
      </c>
      <c r="BJ149" s="33">
        <v>0</v>
      </c>
      <c r="BK149" s="33">
        <v>6463680</v>
      </c>
      <c r="BL149" s="33">
        <v>0</v>
      </c>
      <c r="BN149" s="33">
        <v>-118307666</v>
      </c>
      <c r="BO149" s="33">
        <v>0</v>
      </c>
      <c r="BP149" s="33">
        <v>0</v>
      </c>
      <c r="BQ149" s="33">
        <v>0</v>
      </c>
      <c r="BR149" s="33">
        <v>0</v>
      </c>
      <c r="BS149" s="33">
        <v>0</v>
      </c>
      <c r="BT149" s="33">
        <v>0</v>
      </c>
      <c r="BU149" s="33">
        <v>339691572</v>
      </c>
      <c r="BV149" s="33">
        <v>25596748</v>
      </c>
      <c r="BW149" s="33">
        <v>314094824</v>
      </c>
      <c r="BX149" s="33">
        <v>0</v>
      </c>
      <c r="BY149" s="33">
        <v>395814037</v>
      </c>
      <c r="BZ149" s="33">
        <v>-6914493</v>
      </c>
      <c r="CA149" s="33">
        <v>46575383</v>
      </c>
      <c r="CB149" s="33">
        <v>0</v>
      </c>
      <c r="CC149" s="33">
        <v>0</v>
      </c>
      <c r="CD149" s="33">
        <v>22524311</v>
      </c>
      <c r="CE149" s="33">
        <v>0</v>
      </c>
      <c r="CF149" s="33">
        <v>0</v>
      </c>
      <c r="CG149" s="33">
        <v>0</v>
      </c>
      <c r="CH149" s="33">
        <v>0</v>
      </c>
      <c r="CI149" s="33">
        <v>0</v>
      </c>
      <c r="CJ149" s="33">
        <v>0</v>
      </c>
      <c r="CL149" s="33">
        <v>20106427</v>
      </c>
      <c r="CM149" s="33">
        <v>5139763</v>
      </c>
      <c r="CN149" s="33">
        <v>25246190</v>
      </c>
      <c r="CO149" s="33"/>
      <c r="CP149" s="33"/>
      <c r="CR149" s="33">
        <v>33579422</v>
      </c>
      <c r="CS149" s="33">
        <v>136878681</v>
      </c>
      <c r="CT149" s="33">
        <v>3222258689</v>
      </c>
      <c r="CU149" s="33">
        <v>3222258689</v>
      </c>
      <c r="CV149" s="33">
        <v>0</v>
      </c>
      <c r="CW149" s="33">
        <v>0</v>
      </c>
      <c r="CX149" s="33">
        <v>0</v>
      </c>
      <c r="CY149" s="33">
        <v>0</v>
      </c>
      <c r="CZ149" s="33">
        <v>0</v>
      </c>
      <c r="DA149" s="33">
        <v>3085380008</v>
      </c>
      <c r="DB149" s="33">
        <v>2816140770</v>
      </c>
      <c r="DC149" s="33">
        <v>0</v>
      </c>
      <c r="DD149" s="33">
        <v>269239238</v>
      </c>
      <c r="DE149" s="33">
        <v>0</v>
      </c>
      <c r="DF149" s="33">
        <v>0</v>
      </c>
      <c r="DG149" s="33">
        <v>0</v>
      </c>
      <c r="DH149" s="33">
        <v>0</v>
      </c>
      <c r="DI149" s="33">
        <v>0</v>
      </c>
      <c r="DJ149" s="33">
        <v>53183009</v>
      </c>
      <c r="DK149" s="33">
        <v>3942860</v>
      </c>
      <c r="DL149" s="33">
        <v>54059110</v>
      </c>
      <c r="DM149" s="33">
        <v>0</v>
      </c>
      <c r="DN149" s="33">
        <v>3942860</v>
      </c>
    </row>
    <row r="150" spans="2:118" x14ac:dyDescent="0.3">
      <c r="B150" s="5" t="s">
        <v>524</v>
      </c>
      <c r="C150" s="5" t="s">
        <v>526</v>
      </c>
      <c r="D150" s="6" t="s">
        <v>525</v>
      </c>
      <c r="E150" s="7" t="s">
        <v>664</v>
      </c>
      <c r="F150" s="8">
        <v>43830</v>
      </c>
      <c r="G150" s="33">
        <v>52752</v>
      </c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>
        <v>0</v>
      </c>
      <c r="AD150" s="33">
        <v>0</v>
      </c>
      <c r="AE150" s="33">
        <v>0</v>
      </c>
      <c r="AF150" s="33">
        <v>0</v>
      </c>
      <c r="AG150" s="33">
        <v>0</v>
      </c>
      <c r="AH150" s="33">
        <v>0</v>
      </c>
      <c r="AI150" s="33">
        <v>0</v>
      </c>
      <c r="AK150" s="33">
        <v>-254468</v>
      </c>
      <c r="AL150" s="33">
        <v>0</v>
      </c>
      <c r="AM150" s="33">
        <v>0</v>
      </c>
      <c r="AN150" s="33">
        <v>0</v>
      </c>
      <c r="AO150" s="33">
        <v>0</v>
      </c>
      <c r="AP150" s="33">
        <v>0</v>
      </c>
      <c r="AQ150" s="33">
        <v>0</v>
      </c>
      <c r="AR150" s="33">
        <v>0</v>
      </c>
      <c r="AS150" s="33">
        <v>0</v>
      </c>
      <c r="AT150" s="33">
        <v>0</v>
      </c>
      <c r="AU150" s="33">
        <v>254468</v>
      </c>
      <c r="AV150" s="33">
        <v>0</v>
      </c>
      <c r="AW150" s="33">
        <v>0</v>
      </c>
      <c r="AX150" s="33">
        <v>0</v>
      </c>
      <c r="AY150" s="33">
        <v>0</v>
      </c>
      <c r="AZ150" s="33">
        <v>0</v>
      </c>
      <c r="BA150" s="33">
        <v>0</v>
      </c>
      <c r="BB150" s="33">
        <v>0</v>
      </c>
      <c r="BC150" s="33">
        <v>0</v>
      </c>
      <c r="BD150" s="33">
        <v>0</v>
      </c>
      <c r="BE150" s="33">
        <v>0</v>
      </c>
      <c r="BF150" s="33">
        <v>0</v>
      </c>
      <c r="BG150" s="33">
        <v>0</v>
      </c>
      <c r="BH150" s="33">
        <v>0</v>
      </c>
      <c r="BI150" s="33">
        <v>0</v>
      </c>
      <c r="BJ150" s="33">
        <v>0</v>
      </c>
      <c r="BK150" s="33">
        <v>0</v>
      </c>
      <c r="BL150" s="33">
        <v>0</v>
      </c>
      <c r="BN150" s="33">
        <v>181954</v>
      </c>
      <c r="BO150" s="33"/>
      <c r="BP150" s="33"/>
      <c r="BQ150" s="33">
        <v>49500</v>
      </c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>
        <v>83069</v>
      </c>
      <c r="CJ150" s="33"/>
      <c r="CL150" s="33">
        <v>-19762</v>
      </c>
      <c r="CM150" s="33">
        <v>0</v>
      </c>
      <c r="CN150" s="33">
        <v>-19762</v>
      </c>
      <c r="CO150" s="33"/>
      <c r="CP150" s="33"/>
      <c r="CR150" s="33">
        <v>52752</v>
      </c>
      <c r="CS150" s="33">
        <v>52752</v>
      </c>
      <c r="CT150" s="33">
        <v>52752</v>
      </c>
      <c r="CU150" s="33">
        <v>0</v>
      </c>
      <c r="CV150" s="33">
        <v>0</v>
      </c>
      <c r="CW150" s="33">
        <v>0</v>
      </c>
      <c r="CX150" s="33">
        <v>0</v>
      </c>
      <c r="CY150" s="33">
        <v>0</v>
      </c>
      <c r="CZ150" s="33">
        <v>52752</v>
      </c>
      <c r="DA150" s="33">
        <v>0</v>
      </c>
      <c r="DB150" s="33">
        <v>0</v>
      </c>
      <c r="DC150" s="33">
        <v>0</v>
      </c>
      <c r="DD150" s="33">
        <v>0</v>
      </c>
      <c r="DE150" s="33">
        <v>0</v>
      </c>
      <c r="DF150" s="33">
        <v>0</v>
      </c>
      <c r="DG150" s="33">
        <v>0</v>
      </c>
      <c r="DH150" s="33">
        <v>0</v>
      </c>
      <c r="DI150" s="33">
        <v>0</v>
      </c>
      <c r="DJ150" s="33">
        <v>0</v>
      </c>
      <c r="DK150" s="33">
        <v>0</v>
      </c>
      <c r="DL150" s="33">
        <v>0</v>
      </c>
      <c r="DM150" s="33">
        <v>0</v>
      </c>
      <c r="DN150" s="33">
        <v>0</v>
      </c>
    </row>
    <row r="151" spans="2:118" s="13" customFormat="1" x14ac:dyDescent="0.3">
      <c r="B151" s="5" t="s">
        <v>527</v>
      </c>
      <c r="C151" s="5" t="s">
        <v>32</v>
      </c>
      <c r="D151" s="6" t="s">
        <v>65</v>
      </c>
      <c r="E151" s="7" t="s">
        <v>660</v>
      </c>
      <c r="F151" s="8">
        <v>44012</v>
      </c>
      <c r="G151" s="33">
        <v>53716142</v>
      </c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>
        <v>6973462</v>
      </c>
      <c r="AD151" s="33">
        <v>16416371</v>
      </c>
      <c r="AE151" s="33">
        <v>13465755</v>
      </c>
      <c r="AF151" s="33">
        <v>1233384</v>
      </c>
      <c r="AG151" s="33">
        <v>0</v>
      </c>
      <c r="AH151" s="33">
        <v>0</v>
      </c>
      <c r="AI151" s="33">
        <v>0</v>
      </c>
      <c r="AK151" s="33">
        <v>-20884616</v>
      </c>
      <c r="AL151" s="33">
        <v>8095441</v>
      </c>
      <c r="AM151" s="33">
        <v>12681353</v>
      </c>
      <c r="AN151" s="33">
        <v>-5792843</v>
      </c>
      <c r="AO151" s="33">
        <v>0</v>
      </c>
      <c r="AP151" s="33">
        <v>0</v>
      </c>
      <c r="AQ151" s="33">
        <v>0</v>
      </c>
      <c r="AR151" s="33">
        <v>0</v>
      </c>
      <c r="AS151" s="33">
        <v>0</v>
      </c>
      <c r="AT151" s="33">
        <v>1702492</v>
      </c>
      <c r="AU151" s="33">
        <v>5034787</v>
      </c>
      <c r="AV151" s="33">
        <v>0</v>
      </c>
      <c r="AW151" s="33">
        <v>855678</v>
      </c>
      <c r="AX151" s="33">
        <v>439896</v>
      </c>
      <c r="AY151" s="33">
        <v>16657146</v>
      </c>
      <c r="AZ151" s="33">
        <v>-1570631</v>
      </c>
      <c r="BA151" s="33">
        <v>0</v>
      </c>
      <c r="BB151" s="33">
        <v>0</v>
      </c>
      <c r="BC151" s="33">
        <v>0</v>
      </c>
      <c r="BD151" s="33">
        <v>0</v>
      </c>
      <c r="BE151" s="33">
        <v>0</v>
      </c>
      <c r="BF151" s="33">
        <v>0</v>
      </c>
      <c r="BG151" s="33">
        <v>0</v>
      </c>
      <c r="BH151" s="33">
        <v>1233384</v>
      </c>
      <c r="BI151" s="33">
        <v>0</v>
      </c>
      <c r="BJ151" s="33">
        <v>0</v>
      </c>
      <c r="BK151" s="33">
        <v>-115693</v>
      </c>
      <c r="BL151" s="33">
        <v>0</v>
      </c>
      <c r="BN151" s="33">
        <v>-1586418</v>
      </c>
      <c r="BO151" s="33">
        <v>0</v>
      </c>
      <c r="BP151" s="33">
        <v>0</v>
      </c>
      <c r="BQ151" s="33">
        <v>-27203834</v>
      </c>
      <c r="BR151" s="33">
        <v>27203834</v>
      </c>
      <c r="BS151" s="33">
        <v>-28994225</v>
      </c>
      <c r="BT151" s="33">
        <v>30475480</v>
      </c>
      <c r="BU151" s="33">
        <v>220570960</v>
      </c>
      <c r="BV151" s="33">
        <v>0</v>
      </c>
      <c r="BW151" s="33">
        <v>220570960</v>
      </c>
      <c r="BX151" s="33">
        <v>795903</v>
      </c>
      <c r="BY151" s="33">
        <v>309165305</v>
      </c>
      <c r="BZ151" s="33">
        <v>8266334</v>
      </c>
      <c r="CA151" s="33">
        <v>1337838</v>
      </c>
      <c r="CB151" s="33">
        <v>-97297451</v>
      </c>
      <c r="CC151" s="33">
        <v>0</v>
      </c>
      <c r="CD151" s="33">
        <v>0</v>
      </c>
      <c r="CE151" s="33">
        <v>0</v>
      </c>
      <c r="CF151" s="33">
        <v>0</v>
      </c>
      <c r="CG151" s="33">
        <v>0</v>
      </c>
      <c r="CH151" s="33">
        <v>0</v>
      </c>
      <c r="CI151" s="33">
        <v>0</v>
      </c>
      <c r="CJ151" s="33">
        <v>0</v>
      </c>
      <c r="CL151" s="33">
        <v>31245108</v>
      </c>
      <c r="CM151" s="33">
        <v>0</v>
      </c>
      <c r="CN151" s="33">
        <v>31245108</v>
      </c>
      <c r="CO151" s="33">
        <v>69787221</v>
      </c>
      <c r="CP151" s="33">
        <v>82359970</v>
      </c>
      <c r="CR151" s="33">
        <v>53716142</v>
      </c>
      <c r="CS151" s="33">
        <v>58808528</v>
      </c>
      <c r="CT151" s="33">
        <v>777847831</v>
      </c>
      <c r="CU151" s="33">
        <v>777847831</v>
      </c>
      <c r="CV151" s="33">
        <v>0</v>
      </c>
      <c r="CW151" s="33">
        <v>0</v>
      </c>
      <c r="CX151" s="33">
        <v>0</v>
      </c>
      <c r="CY151" s="33">
        <v>0</v>
      </c>
      <c r="CZ151" s="33">
        <v>0</v>
      </c>
      <c r="DA151" s="33">
        <v>719039303</v>
      </c>
      <c r="DB151" s="33">
        <v>498469818</v>
      </c>
      <c r="DC151" s="33">
        <v>-138237014</v>
      </c>
      <c r="DD151" s="33">
        <v>358806499</v>
      </c>
      <c r="DE151" s="33">
        <v>0</v>
      </c>
      <c r="DF151" s="33">
        <v>0</v>
      </c>
      <c r="DG151" s="33">
        <v>0</v>
      </c>
      <c r="DH151" s="33">
        <v>6973462</v>
      </c>
      <c r="DI151" s="33">
        <v>16416371</v>
      </c>
      <c r="DJ151" s="33">
        <v>13465755</v>
      </c>
      <c r="DK151" s="33">
        <v>1233384</v>
      </c>
      <c r="DL151" s="33">
        <v>2302924</v>
      </c>
      <c r="DM151" s="33">
        <v>0</v>
      </c>
      <c r="DN151" s="33">
        <v>1233384</v>
      </c>
    </row>
    <row r="152" spans="2:118" s="11" customFormat="1" ht="13.8" x14ac:dyDescent="0.3">
      <c r="B152" s="5" t="s">
        <v>528</v>
      </c>
      <c r="C152" s="5" t="s">
        <v>530</v>
      </c>
      <c r="D152" s="9" t="s">
        <v>529</v>
      </c>
      <c r="E152" s="1" t="s">
        <v>658</v>
      </c>
      <c r="F152" s="10">
        <v>44012</v>
      </c>
      <c r="G152" s="30">
        <v>45031672.920000002</v>
      </c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>
        <v>-16160272.199999999</v>
      </c>
      <c r="AD152" s="30">
        <v>986374.26</v>
      </c>
      <c r="AE152" s="30">
        <v>3594841.6</v>
      </c>
      <c r="AF152" s="30">
        <v>1554.24</v>
      </c>
      <c r="AG152" s="30">
        <v>0</v>
      </c>
      <c r="AH152" s="30">
        <v>0</v>
      </c>
      <c r="AI152" s="30">
        <v>0</v>
      </c>
      <c r="AK152" s="33">
        <v>-24178684.18</v>
      </c>
      <c r="AL152" s="33">
        <v>0</v>
      </c>
      <c r="AM152" s="33">
        <v>0</v>
      </c>
      <c r="AN152" s="33">
        <v>0</v>
      </c>
      <c r="AO152" s="33">
        <v>0</v>
      </c>
      <c r="AP152" s="33">
        <v>0</v>
      </c>
      <c r="AQ152" s="33">
        <v>0</v>
      </c>
      <c r="AR152" s="33">
        <v>0</v>
      </c>
      <c r="AS152" s="33">
        <v>0</v>
      </c>
      <c r="AT152" s="33">
        <v>-10598.3</v>
      </c>
      <c r="AU152" s="33">
        <v>24168085.879999999</v>
      </c>
      <c r="AV152" s="33">
        <v>0</v>
      </c>
      <c r="AW152" s="33">
        <v>0</v>
      </c>
      <c r="AX152" s="33">
        <v>0</v>
      </c>
      <c r="AY152" s="33">
        <v>0</v>
      </c>
      <c r="AZ152" s="33">
        <v>0</v>
      </c>
      <c r="BA152" s="33">
        <v>0</v>
      </c>
      <c r="BB152" s="33">
        <v>0</v>
      </c>
      <c r="BC152" s="33">
        <v>0</v>
      </c>
      <c r="BD152" s="33">
        <v>0</v>
      </c>
      <c r="BE152" s="33">
        <v>0</v>
      </c>
      <c r="BF152" s="33">
        <v>0</v>
      </c>
      <c r="BG152" s="33">
        <v>0</v>
      </c>
      <c r="BH152" s="33">
        <v>1554.24</v>
      </c>
      <c r="BI152" s="33">
        <v>0</v>
      </c>
      <c r="BJ152" s="33">
        <v>0</v>
      </c>
      <c r="BK152" s="33">
        <v>0</v>
      </c>
      <c r="BL152" s="33">
        <v>0</v>
      </c>
      <c r="BN152" s="33">
        <v>-18280123.399999999</v>
      </c>
      <c r="BO152" s="33">
        <v>0</v>
      </c>
      <c r="BP152" s="33">
        <v>0</v>
      </c>
      <c r="BQ152" s="33">
        <v>0</v>
      </c>
      <c r="BR152" s="33">
        <v>0</v>
      </c>
      <c r="BS152" s="33">
        <v>0</v>
      </c>
      <c r="BT152" s="33">
        <v>0</v>
      </c>
      <c r="BU152" s="33">
        <v>16898260</v>
      </c>
      <c r="BV152" s="33">
        <v>2849440</v>
      </c>
      <c r="BW152" s="33">
        <v>6701580</v>
      </c>
      <c r="BX152" s="33">
        <v>0</v>
      </c>
      <c r="BY152" s="33">
        <v>3723100</v>
      </c>
      <c r="BZ152" s="33">
        <v>0</v>
      </c>
      <c r="CA152" s="33">
        <v>0</v>
      </c>
      <c r="CB152" s="33">
        <v>0</v>
      </c>
      <c r="CC152" s="33">
        <v>0</v>
      </c>
      <c r="CD152" s="33">
        <v>31455283.399999999</v>
      </c>
      <c r="CE152" s="33">
        <v>0</v>
      </c>
      <c r="CF152" s="33">
        <v>0</v>
      </c>
      <c r="CG152" s="33">
        <v>0</v>
      </c>
      <c r="CH152" s="33">
        <v>0</v>
      </c>
      <c r="CI152" s="33">
        <v>0</v>
      </c>
      <c r="CJ152" s="33">
        <v>0</v>
      </c>
      <c r="CL152" s="33">
        <v>2572865.34</v>
      </c>
      <c r="CM152" s="33">
        <v>-1126032.1599999999</v>
      </c>
      <c r="CN152" s="33">
        <v>1446833.18</v>
      </c>
      <c r="CO152" s="33">
        <v>11320464.119999999</v>
      </c>
      <c r="CP152" s="33">
        <v>9816729</v>
      </c>
      <c r="CR152" s="33">
        <v>45031672.920000002</v>
      </c>
      <c r="CS152" s="33">
        <v>38214480.579999998</v>
      </c>
      <c r="CT152" s="33">
        <v>284113024.5</v>
      </c>
      <c r="CU152" s="33">
        <v>284113024.5</v>
      </c>
      <c r="CV152" s="33">
        <v>0</v>
      </c>
      <c r="CW152" s="33">
        <v>0</v>
      </c>
      <c r="CX152" s="33">
        <v>0</v>
      </c>
      <c r="CY152" s="33">
        <v>0</v>
      </c>
      <c r="CZ152" s="33">
        <v>0</v>
      </c>
      <c r="DA152" s="33">
        <v>245898543.91999999</v>
      </c>
      <c r="DB152" s="33">
        <v>223948779.34</v>
      </c>
      <c r="DC152" s="33">
        <v>0</v>
      </c>
      <c r="DD152" s="33">
        <v>21949764.579999998</v>
      </c>
      <c r="DE152" s="33">
        <v>0</v>
      </c>
      <c r="DF152" s="33">
        <v>0</v>
      </c>
      <c r="DG152" s="33">
        <v>0</v>
      </c>
      <c r="DH152" s="33">
        <v>-16160272.199999999</v>
      </c>
      <c r="DI152" s="33">
        <v>986374.26</v>
      </c>
      <c r="DJ152" s="33">
        <v>3594841.6</v>
      </c>
      <c r="DK152" s="33">
        <v>1554.24</v>
      </c>
      <c r="DL152" s="33">
        <v>6736166.7599999998</v>
      </c>
      <c r="DM152" s="33">
        <v>0</v>
      </c>
      <c r="DN152" s="33">
        <v>1554.24</v>
      </c>
    </row>
    <row r="153" spans="2:118" s="11" customFormat="1" ht="13.8" x14ac:dyDescent="0.3">
      <c r="B153" s="5" t="s">
        <v>531</v>
      </c>
      <c r="C153" s="5" t="s">
        <v>533</v>
      </c>
      <c r="D153" s="9" t="s">
        <v>532</v>
      </c>
      <c r="E153" s="1" t="s">
        <v>661</v>
      </c>
      <c r="F153" s="10">
        <v>43921</v>
      </c>
      <c r="G153" s="30">
        <v>-45022752</v>
      </c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>
        <v>0</v>
      </c>
      <c r="AD153" s="30">
        <v>2611527</v>
      </c>
      <c r="AE153" s="30">
        <v>0</v>
      </c>
      <c r="AF153" s="30">
        <v>0</v>
      </c>
      <c r="AG153" s="30">
        <v>0</v>
      </c>
      <c r="AH153" s="30">
        <v>-474109</v>
      </c>
      <c r="AI153" s="30">
        <v>0</v>
      </c>
      <c r="AK153" s="33">
        <v>-499952</v>
      </c>
      <c r="AL153" s="33">
        <v>0</v>
      </c>
      <c r="AM153" s="33">
        <v>0</v>
      </c>
      <c r="AN153" s="33">
        <v>0</v>
      </c>
      <c r="AO153" s="33">
        <v>0</v>
      </c>
      <c r="AP153" s="33">
        <v>0</v>
      </c>
      <c r="AQ153" s="33">
        <v>0</v>
      </c>
      <c r="AR153" s="33">
        <v>0</v>
      </c>
      <c r="AS153" s="33">
        <v>499332</v>
      </c>
      <c r="AT153" s="33">
        <v>0</v>
      </c>
      <c r="AU153" s="33">
        <v>620</v>
      </c>
      <c r="AV153" s="33">
        <v>0</v>
      </c>
      <c r="AW153" s="33">
        <v>0</v>
      </c>
      <c r="AX153" s="33">
        <v>0</v>
      </c>
      <c r="AY153" s="33">
        <v>0</v>
      </c>
      <c r="AZ153" s="33">
        <v>0</v>
      </c>
      <c r="BA153" s="33">
        <v>0</v>
      </c>
      <c r="BB153" s="33">
        <v>0</v>
      </c>
      <c r="BC153" s="33">
        <v>0</v>
      </c>
      <c r="BD153" s="33">
        <v>0</v>
      </c>
      <c r="BE153" s="33">
        <v>0</v>
      </c>
      <c r="BF153" s="33">
        <v>0</v>
      </c>
      <c r="BG153" s="33">
        <v>0</v>
      </c>
      <c r="BH153" s="33">
        <v>0</v>
      </c>
      <c r="BI153" s="33">
        <v>0</v>
      </c>
      <c r="BJ153" s="33">
        <v>0</v>
      </c>
      <c r="BK153" s="33">
        <v>0</v>
      </c>
      <c r="BL153" s="33">
        <v>0</v>
      </c>
      <c r="BN153" s="33">
        <v>-2288965</v>
      </c>
      <c r="BO153" s="33">
        <v>0</v>
      </c>
      <c r="BP153" s="33">
        <v>0</v>
      </c>
      <c r="BQ153" s="33">
        <v>0</v>
      </c>
      <c r="BR153" s="33">
        <v>0</v>
      </c>
      <c r="BS153" s="33">
        <v>0</v>
      </c>
      <c r="BT153" s="33">
        <v>0</v>
      </c>
      <c r="BU153" s="33">
        <v>0</v>
      </c>
      <c r="BV153" s="33">
        <v>0</v>
      </c>
      <c r="BW153" s="33">
        <v>0</v>
      </c>
      <c r="BX153" s="33">
        <v>0</v>
      </c>
      <c r="BY153" s="33">
        <v>0</v>
      </c>
      <c r="BZ153" s="33">
        <v>0</v>
      </c>
      <c r="CA153" s="33">
        <v>0</v>
      </c>
      <c r="CB153" s="33">
        <v>0</v>
      </c>
      <c r="CC153" s="33">
        <v>0</v>
      </c>
      <c r="CD153" s="33">
        <v>2288965</v>
      </c>
      <c r="CE153" s="33">
        <v>0</v>
      </c>
      <c r="CF153" s="33">
        <v>0</v>
      </c>
      <c r="CG153" s="33">
        <v>0</v>
      </c>
      <c r="CH153" s="33">
        <v>0</v>
      </c>
      <c r="CI153" s="33">
        <v>0</v>
      </c>
      <c r="CJ153" s="33">
        <v>0</v>
      </c>
      <c r="CL153" s="33">
        <v>-47811669</v>
      </c>
      <c r="CM153" s="33">
        <v>197154</v>
      </c>
      <c r="CN153" s="33">
        <v>-47614515</v>
      </c>
      <c r="CO153" s="33"/>
      <c r="CP153" s="33"/>
      <c r="CR153" s="33">
        <v>-45022752</v>
      </c>
      <c r="CS153" s="33">
        <v>-46737903</v>
      </c>
      <c r="CT153" s="33">
        <v>1175735059</v>
      </c>
      <c r="CU153" s="33">
        <v>0</v>
      </c>
      <c r="CV153" s="33">
        <v>0</v>
      </c>
      <c r="CW153" s="33">
        <v>1132437522</v>
      </c>
      <c r="CX153" s="33">
        <v>0</v>
      </c>
      <c r="CY153" s="33">
        <v>0</v>
      </c>
      <c r="CZ153" s="33">
        <v>43297537</v>
      </c>
      <c r="DA153" s="33">
        <v>1222472962</v>
      </c>
      <c r="DB153" s="33">
        <v>0</v>
      </c>
      <c r="DC153" s="33">
        <v>1119993181</v>
      </c>
      <c r="DD153" s="33">
        <v>249246</v>
      </c>
      <c r="DE153" s="33">
        <v>0</v>
      </c>
      <c r="DF153" s="33">
        <v>0</v>
      </c>
      <c r="DG153" s="33">
        <v>102230535</v>
      </c>
      <c r="DH153" s="33">
        <v>0</v>
      </c>
      <c r="DI153" s="33">
        <v>2611527</v>
      </c>
      <c r="DJ153" s="33">
        <v>0</v>
      </c>
      <c r="DK153" s="33">
        <v>0</v>
      </c>
      <c r="DL153" s="33">
        <v>422267</v>
      </c>
      <c r="DM153" s="33">
        <v>-474109</v>
      </c>
      <c r="DN153" s="33">
        <v>0</v>
      </c>
    </row>
    <row r="154" spans="2:118" s="11" customFormat="1" ht="13.8" x14ac:dyDescent="0.3">
      <c r="B154" s="5" t="s">
        <v>534</v>
      </c>
      <c r="C154" s="5" t="s">
        <v>536</v>
      </c>
      <c r="D154" s="9" t="s">
        <v>535</v>
      </c>
      <c r="E154" s="1" t="s">
        <v>658</v>
      </c>
      <c r="F154" s="10">
        <v>43921</v>
      </c>
      <c r="G154" s="30">
        <v>3074921</v>
      </c>
      <c r="H154" s="30"/>
      <c r="I154" s="30"/>
      <c r="J154" s="30"/>
      <c r="K154" s="30"/>
      <c r="L154" s="30"/>
      <c r="M154" s="30"/>
      <c r="N154" s="30"/>
      <c r="O154" s="30"/>
      <c r="P154" s="30"/>
      <c r="Q154" s="30">
        <v>1880128</v>
      </c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>
        <v>480000</v>
      </c>
      <c r="AD154" s="30">
        <v>0</v>
      </c>
      <c r="AE154" s="30">
        <v>1748663</v>
      </c>
      <c r="AF154" s="30">
        <v>8112</v>
      </c>
      <c r="AG154" s="30">
        <v>0</v>
      </c>
      <c r="AH154" s="30">
        <v>0</v>
      </c>
      <c r="AI154" s="30">
        <v>0</v>
      </c>
      <c r="AK154" s="33">
        <v>-4941334</v>
      </c>
      <c r="AL154" s="33">
        <v>0</v>
      </c>
      <c r="AM154" s="33">
        <v>0</v>
      </c>
      <c r="AN154" s="33">
        <v>0</v>
      </c>
      <c r="AO154" s="33">
        <v>0</v>
      </c>
      <c r="AP154" s="33">
        <v>0</v>
      </c>
      <c r="AQ154" s="33">
        <v>0</v>
      </c>
      <c r="AR154" s="33">
        <v>0</v>
      </c>
      <c r="AS154" s="33">
        <v>0</v>
      </c>
      <c r="AT154" s="33">
        <v>0</v>
      </c>
      <c r="AU154" s="33">
        <v>4675617</v>
      </c>
      <c r="AV154" s="33">
        <v>0</v>
      </c>
      <c r="AW154" s="33">
        <v>265717</v>
      </c>
      <c r="AX154" s="33">
        <v>0</v>
      </c>
      <c r="AY154" s="33">
        <v>0</v>
      </c>
      <c r="AZ154" s="33">
        <v>0</v>
      </c>
      <c r="BA154" s="33">
        <v>0</v>
      </c>
      <c r="BB154" s="33">
        <v>0</v>
      </c>
      <c r="BC154" s="33">
        <v>0</v>
      </c>
      <c r="BD154" s="33">
        <v>0</v>
      </c>
      <c r="BE154" s="33">
        <v>0</v>
      </c>
      <c r="BF154" s="33">
        <v>0</v>
      </c>
      <c r="BG154" s="33">
        <v>0</v>
      </c>
      <c r="BH154" s="33">
        <v>8112</v>
      </c>
      <c r="BI154" s="33">
        <v>0</v>
      </c>
      <c r="BJ154" s="33">
        <v>0</v>
      </c>
      <c r="BK154" s="33">
        <v>0</v>
      </c>
      <c r="BL154" s="33">
        <v>0</v>
      </c>
      <c r="BN154" s="33">
        <v>676725</v>
      </c>
      <c r="BO154" s="33">
        <v>0</v>
      </c>
      <c r="BP154" s="33">
        <v>0</v>
      </c>
      <c r="BQ154" s="33">
        <v>0</v>
      </c>
      <c r="BR154" s="33">
        <v>0</v>
      </c>
      <c r="BS154" s="33">
        <v>0</v>
      </c>
      <c r="BT154" s="33">
        <v>0</v>
      </c>
      <c r="BU154" s="33">
        <v>1671913</v>
      </c>
      <c r="BV154" s="33">
        <v>-447869</v>
      </c>
      <c r="BW154" s="33">
        <v>2119782</v>
      </c>
      <c r="BX154" s="33">
        <v>-35487</v>
      </c>
      <c r="BY154" s="33">
        <v>-206311</v>
      </c>
      <c r="BZ154" s="33">
        <v>0</v>
      </c>
      <c r="CA154" s="33">
        <v>0</v>
      </c>
      <c r="CB154" s="33">
        <v>-13748</v>
      </c>
      <c r="CC154" s="33">
        <v>0</v>
      </c>
      <c r="CD154" s="33">
        <v>0</v>
      </c>
      <c r="CE154" s="33">
        <v>0</v>
      </c>
      <c r="CF154" s="33">
        <v>0</v>
      </c>
      <c r="CG154" s="33">
        <v>0</v>
      </c>
      <c r="CH154" s="33">
        <v>0</v>
      </c>
      <c r="CI154" s="33">
        <v>-1179760</v>
      </c>
      <c r="CJ154" s="33">
        <v>0</v>
      </c>
      <c r="CL154" s="33">
        <v>-1189688</v>
      </c>
      <c r="CM154" s="33">
        <v>0</v>
      </c>
      <c r="CN154" s="33">
        <v>-1189688</v>
      </c>
      <c r="CO154" s="33"/>
      <c r="CP154" s="33"/>
      <c r="CR154" s="33">
        <v>3074921</v>
      </c>
      <c r="CS154" s="33">
        <v>6073441</v>
      </c>
      <c r="CT154" s="33">
        <v>41520832</v>
      </c>
      <c r="CU154" s="33">
        <v>41520832</v>
      </c>
      <c r="CV154" s="33">
        <v>0</v>
      </c>
      <c r="CW154" s="33">
        <v>0</v>
      </c>
      <c r="CX154" s="33">
        <v>0</v>
      </c>
      <c r="CY154" s="33">
        <v>0</v>
      </c>
      <c r="CZ154" s="33">
        <v>0</v>
      </c>
      <c r="DA154" s="33">
        <v>35447391</v>
      </c>
      <c r="DB154" s="33">
        <v>15736280</v>
      </c>
      <c r="DC154" s="33">
        <v>0</v>
      </c>
      <c r="DD154" s="33">
        <v>19711111</v>
      </c>
      <c r="DE154" s="33">
        <v>0</v>
      </c>
      <c r="DF154" s="33">
        <v>0</v>
      </c>
      <c r="DG154" s="33">
        <v>0</v>
      </c>
      <c r="DH154" s="33">
        <v>480000</v>
      </c>
      <c r="DI154" s="33">
        <v>0</v>
      </c>
      <c r="DJ154" s="33">
        <v>1748663</v>
      </c>
      <c r="DK154" s="33">
        <v>8112</v>
      </c>
      <c r="DL154" s="33">
        <v>777969</v>
      </c>
      <c r="DM154" s="33">
        <v>0</v>
      </c>
      <c r="DN154" s="33">
        <v>8112</v>
      </c>
    </row>
    <row r="155" spans="2:118" s="11" customFormat="1" ht="13.8" x14ac:dyDescent="0.3">
      <c r="B155" s="5" t="s">
        <v>549</v>
      </c>
      <c r="C155" s="5" t="s">
        <v>33</v>
      </c>
      <c r="D155" s="9" t="s">
        <v>66</v>
      </c>
      <c r="E155" s="1" t="s">
        <v>663</v>
      </c>
      <c r="F155" s="10">
        <v>43921</v>
      </c>
      <c r="G155" s="30">
        <v>138846037</v>
      </c>
      <c r="H155" s="30"/>
      <c r="I155" s="30"/>
      <c r="J155" s="30"/>
      <c r="K155" s="30"/>
      <c r="L155" s="30"/>
      <c r="M155" s="30"/>
      <c r="N155" s="30"/>
      <c r="O155" s="30"/>
      <c r="P155" s="30"/>
      <c r="Q155" s="30">
        <v>87044685</v>
      </c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>
        <v>0</v>
      </c>
      <c r="AD155" s="30">
        <v>0</v>
      </c>
      <c r="AE155" s="30">
        <v>0</v>
      </c>
      <c r="AF155" s="30">
        <v>736902</v>
      </c>
      <c r="AG155" s="30">
        <v>0</v>
      </c>
      <c r="AH155" s="30">
        <v>0</v>
      </c>
      <c r="AI155" s="30">
        <v>0</v>
      </c>
      <c r="AK155" s="33">
        <v>-53339302</v>
      </c>
      <c r="AL155" s="33">
        <v>0</v>
      </c>
      <c r="AM155" s="33">
        <v>0</v>
      </c>
      <c r="AN155" s="33">
        <v>6898577</v>
      </c>
      <c r="AO155" s="33">
        <v>0</v>
      </c>
      <c r="AP155" s="33">
        <v>0</v>
      </c>
      <c r="AQ155" s="33">
        <v>0</v>
      </c>
      <c r="AR155" s="33">
        <v>0</v>
      </c>
      <c r="AS155" s="33">
        <v>10000000</v>
      </c>
      <c r="AT155" s="33">
        <v>152207</v>
      </c>
      <c r="AU155" s="33">
        <v>30944445</v>
      </c>
      <c r="AV155" s="33">
        <v>0</v>
      </c>
      <c r="AW155" s="33">
        <v>5578643</v>
      </c>
      <c r="AX155" s="33">
        <v>0</v>
      </c>
      <c r="AY155" s="33">
        <v>0</v>
      </c>
      <c r="AZ155" s="33">
        <v>0</v>
      </c>
      <c r="BA155" s="33">
        <v>0</v>
      </c>
      <c r="BB155" s="33">
        <v>0</v>
      </c>
      <c r="BC155" s="33">
        <v>0</v>
      </c>
      <c r="BD155" s="33">
        <v>0</v>
      </c>
      <c r="BE155" s="33">
        <v>-69844</v>
      </c>
      <c r="BF155" s="33">
        <v>0</v>
      </c>
      <c r="BG155" s="33">
        <v>0</v>
      </c>
      <c r="BH155" s="33">
        <v>736902</v>
      </c>
      <c r="BI155" s="33">
        <v>0</v>
      </c>
      <c r="BJ155" s="33">
        <v>0</v>
      </c>
      <c r="BK155" s="33">
        <v>0</v>
      </c>
      <c r="BL155" s="33">
        <v>0</v>
      </c>
      <c r="BN155" s="33">
        <v>-129186622</v>
      </c>
      <c r="BO155" s="33">
        <v>0</v>
      </c>
      <c r="BP155" s="33">
        <v>0</v>
      </c>
      <c r="BQ155" s="33">
        <v>0</v>
      </c>
      <c r="BR155" s="33">
        <v>0</v>
      </c>
      <c r="BS155" s="33">
        <v>0</v>
      </c>
      <c r="BT155" s="33">
        <v>0</v>
      </c>
      <c r="BU155" s="33">
        <v>125262922</v>
      </c>
      <c r="BV155" s="33">
        <v>123438148</v>
      </c>
      <c r="BW155" s="33">
        <v>1824774</v>
      </c>
      <c r="BX155" s="33">
        <v>0</v>
      </c>
      <c r="BY155" s="33">
        <v>144437576</v>
      </c>
      <c r="BZ155" s="33">
        <v>0</v>
      </c>
      <c r="CA155" s="33">
        <v>49337914</v>
      </c>
      <c r="CB155" s="33">
        <v>0</v>
      </c>
      <c r="CC155" s="33">
        <v>0</v>
      </c>
      <c r="CD155" s="33">
        <v>9875682</v>
      </c>
      <c r="CE155" s="33">
        <v>0</v>
      </c>
      <c r="CF155" s="33">
        <v>50798372</v>
      </c>
      <c r="CG155" s="33">
        <v>0</v>
      </c>
      <c r="CH155" s="33">
        <v>0</v>
      </c>
      <c r="CI155" s="33">
        <v>0</v>
      </c>
      <c r="CJ155" s="33">
        <v>0</v>
      </c>
      <c r="CL155" s="33">
        <v>-43679887</v>
      </c>
      <c r="CM155" s="33">
        <v>0</v>
      </c>
      <c r="CN155" s="33">
        <v>-43679887</v>
      </c>
      <c r="CO155" s="33"/>
      <c r="CP155" s="33"/>
      <c r="CR155" s="33">
        <v>138846037</v>
      </c>
      <c r="CS155" s="33">
        <v>138109135</v>
      </c>
      <c r="CT155" s="33">
        <v>2780083545</v>
      </c>
      <c r="CU155" s="33">
        <v>2780083545</v>
      </c>
      <c r="CV155" s="33">
        <v>0</v>
      </c>
      <c r="CW155" s="33">
        <v>0</v>
      </c>
      <c r="CX155" s="33">
        <v>0</v>
      </c>
      <c r="CY155" s="33">
        <v>0</v>
      </c>
      <c r="CZ155" s="33">
        <v>0</v>
      </c>
      <c r="DA155" s="33">
        <v>2641974410</v>
      </c>
      <c r="DB155" s="33">
        <v>2311955905</v>
      </c>
      <c r="DC155" s="33">
        <v>0</v>
      </c>
      <c r="DD155" s="33">
        <v>227456607</v>
      </c>
      <c r="DE155" s="33">
        <v>0</v>
      </c>
      <c r="DF155" s="33">
        <v>0</v>
      </c>
      <c r="DG155" s="33">
        <v>102561898</v>
      </c>
      <c r="DH155" s="33">
        <v>0</v>
      </c>
      <c r="DI155" s="33">
        <v>0</v>
      </c>
      <c r="DJ155" s="33">
        <v>0</v>
      </c>
      <c r="DK155" s="33">
        <v>736902</v>
      </c>
      <c r="DL155" s="33">
        <v>0</v>
      </c>
      <c r="DM155" s="33">
        <v>0</v>
      </c>
      <c r="DN155" s="33">
        <v>736902</v>
      </c>
    </row>
    <row r="156" spans="2:118" s="11" customFormat="1" ht="13.8" x14ac:dyDescent="0.3">
      <c r="B156" s="5" t="s">
        <v>550</v>
      </c>
      <c r="C156" s="5" t="s">
        <v>552</v>
      </c>
      <c r="D156" s="9" t="s">
        <v>551</v>
      </c>
      <c r="E156" s="1" t="s">
        <v>659</v>
      </c>
      <c r="F156" s="10">
        <v>39082</v>
      </c>
      <c r="G156" s="30">
        <v>-109003</v>
      </c>
      <c r="H156" s="30">
        <v>-11778</v>
      </c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K156" s="33">
        <v>109418</v>
      </c>
      <c r="AL156" s="33"/>
      <c r="AM156" s="33"/>
      <c r="AN156" s="33"/>
      <c r="AO156" s="33"/>
      <c r="AP156" s="33"/>
      <c r="AQ156" s="33"/>
      <c r="AR156" s="33"/>
      <c r="AS156" s="33"/>
      <c r="AT156" s="33">
        <v>0</v>
      </c>
      <c r="AU156" s="33">
        <v>0</v>
      </c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N156" s="33">
        <v>0</v>
      </c>
      <c r="BO156" s="33"/>
      <c r="BP156" s="33"/>
      <c r="BQ156" s="33"/>
      <c r="BR156" s="33"/>
      <c r="BS156" s="33"/>
      <c r="BT156" s="33"/>
      <c r="BU156" s="33">
        <v>0</v>
      </c>
      <c r="BV156" s="33"/>
      <c r="BW156" s="33"/>
      <c r="BX156" s="33"/>
      <c r="BY156" s="33">
        <v>0</v>
      </c>
      <c r="BZ156" s="33"/>
      <c r="CA156" s="33"/>
      <c r="CB156" s="33"/>
      <c r="CC156" s="33"/>
      <c r="CD156" s="33">
        <v>0</v>
      </c>
      <c r="CE156" s="33"/>
      <c r="CF156" s="33"/>
      <c r="CG156" s="33"/>
      <c r="CH156" s="33"/>
      <c r="CI156" s="33"/>
      <c r="CJ156" s="33"/>
      <c r="CL156" s="33"/>
      <c r="CM156" s="33"/>
      <c r="CN156" s="33">
        <v>415</v>
      </c>
      <c r="CO156" s="33">
        <v>76</v>
      </c>
      <c r="CP156" s="33">
        <v>23</v>
      </c>
      <c r="CR156" s="33">
        <v>-109003</v>
      </c>
      <c r="CS156" s="33"/>
      <c r="CT156" s="33"/>
      <c r="CU156" s="33"/>
      <c r="CV156" s="33"/>
      <c r="CW156" s="33"/>
      <c r="CX156" s="33"/>
      <c r="CY156" s="33"/>
      <c r="CZ156" s="33"/>
      <c r="DA156" s="33"/>
      <c r="DB156" s="33">
        <v>0</v>
      </c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</row>
    <row r="157" spans="2:118" s="11" customFormat="1" ht="13.8" x14ac:dyDescent="0.3">
      <c r="B157" s="5" t="s">
        <v>553</v>
      </c>
      <c r="C157" s="5" t="s">
        <v>555</v>
      </c>
      <c r="D157" s="9" t="s">
        <v>554</v>
      </c>
      <c r="E157" s="1" t="s">
        <v>669</v>
      </c>
      <c r="F157" s="10">
        <v>44012</v>
      </c>
      <c r="G157" s="30">
        <v>-24097</v>
      </c>
      <c r="H157" s="30"/>
      <c r="I157" s="30"/>
      <c r="J157" s="30"/>
      <c r="K157" s="30"/>
      <c r="L157" s="30"/>
      <c r="M157" s="30"/>
      <c r="N157" s="30"/>
      <c r="O157" s="30"/>
      <c r="P157" s="30"/>
      <c r="Q157" s="30">
        <v>9547</v>
      </c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>
        <v>0</v>
      </c>
      <c r="AD157" s="30">
        <v>0</v>
      </c>
      <c r="AE157" s="30">
        <v>0</v>
      </c>
      <c r="AF157" s="30">
        <v>0</v>
      </c>
      <c r="AG157" s="30">
        <v>0</v>
      </c>
      <c r="AH157" s="30">
        <v>-345</v>
      </c>
      <c r="AI157" s="30">
        <v>0</v>
      </c>
      <c r="AK157" s="33">
        <v>-7466</v>
      </c>
      <c r="AL157" s="33">
        <v>0</v>
      </c>
      <c r="AM157" s="33">
        <v>0</v>
      </c>
      <c r="AN157" s="33">
        <v>0</v>
      </c>
      <c r="AO157" s="33">
        <v>0</v>
      </c>
      <c r="AP157" s="33">
        <v>0</v>
      </c>
      <c r="AQ157" s="33">
        <v>0</v>
      </c>
      <c r="AR157" s="33">
        <v>0</v>
      </c>
      <c r="AS157" s="33">
        <v>0</v>
      </c>
      <c r="AT157" s="33">
        <v>0</v>
      </c>
      <c r="AU157" s="33">
        <v>7466</v>
      </c>
      <c r="AV157" s="33">
        <v>0</v>
      </c>
      <c r="AW157" s="33">
        <v>0</v>
      </c>
      <c r="AX157" s="33">
        <v>0</v>
      </c>
      <c r="AY157" s="33">
        <v>0</v>
      </c>
      <c r="AZ157" s="33">
        <v>0</v>
      </c>
      <c r="BA157" s="33">
        <v>0</v>
      </c>
      <c r="BB157" s="33">
        <v>0</v>
      </c>
      <c r="BC157" s="33">
        <v>0</v>
      </c>
      <c r="BD157" s="33">
        <v>0</v>
      </c>
      <c r="BE157" s="33">
        <v>0</v>
      </c>
      <c r="BF157" s="33">
        <v>0</v>
      </c>
      <c r="BG157" s="33">
        <v>0</v>
      </c>
      <c r="BH157" s="33">
        <v>0</v>
      </c>
      <c r="BI157" s="33">
        <v>0</v>
      </c>
      <c r="BJ157" s="33">
        <v>0</v>
      </c>
      <c r="BK157" s="33">
        <v>0</v>
      </c>
      <c r="BL157" s="33">
        <v>0</v>
      </c>
      <c r="BN157" s="33">
        <v>1225</v>
      </c>
      <c r="BO157" s="33">
        <v>0</v>
      </c>
      <c r="BP157" s="33">
        <v>0</v>
      </c>
      <c r="BQ157" s="33">
        <v>0</v>
      </c>
      <c r="BR157" s="33">
        <v>0</v>
      </c>
      <c r="BS157" s="33">
        <v>0</v>
      </c>
      <c r="BT157" s="33">
        <v>0</v>
      </c>
      <c r="BU157" s="33">
        <v>0</v>
      </c>
      <c r="BV157" s="33">
        <v>0</v>
      </c>
      <c r="BW157" s="33">
        <v>0</v>
      </c>
      <c r="BX157" s="33">
        <v>0</v>
      </c>
      <c r="BY157" s="33">
        <v>0</v>
      </c>
      <c r="BZ157" s="33">
        <v>0</v>
      </c>
      <c r="CA157" s="33">
        <v>0</v>
      </c>
      <c r="CB157" s="33">
        <v>0</v>
      </c>
      <c r="CC157" s="33">
        <v>0</v>
      </c>
      <c r="CD157" s="33">
        <v>-1225</v>
      </c>
      <c r="CE157" s="33">
        <v>0</v>
      </c>
      <c r="CF157" s="33">
        <v>0</v>
      </c>
      <c r="CG157" s="33">
        <v>0</v>
      </c>
      <c r="CH157" s="33">
        <v>0</v>
      </c>
      <c r="CI157" s="33">
        <v>0</v>
      </c>
      <c r="CJ157" s="33">
        <v>0</v>
      </c>
      <c r="CL157" s="33">
        <v>-30338</v>
      </c>
      <c r="CM157" s="33">
        <v>0</v>
      </c>
      <c r="CN157" s="33">
        <v>-30338</v>
      </c>
      <c r="CO157" s="33"/>
      <c r="CP157" s="33"/>
      <c r="CR157" s="33">
        <v>-24097</v>
      </c>
      <c r="CS157" s="33">
        <v>-23752</v>
      </c>
      <c r="CT157" s="33">
        <v>107078</v>
      </c>
      <c r="CU157" s="33">
        <v>107078</v>
      </c>
      <c r="CV157" s="33">
        <v>0</v>
      </c>
      <c r="CW157" s="33">
        <v>0</v>
      </c>
      <c r="CX157" s="33">
        <v>0</v>
      </c>
      <c r="CY157" s="33">
        <v>0</v>
      </c>
      <c r="CZ157" s="33">
        <v>0</v>
      </c>
      <c r="DA157" s="33">
        <v>130830</v>
      </c>
      <c r="DB157" s="33">
        <v>22630</v>
      </c>
      <c r="DC157" s="33">
        <v>0</v>
      </c>
      <c r="DD157" s="33">
        <v>96975</v>
      </c>
      <c r="DE157" s="33">
        <v>0</v>
      </c>
      <c r="DF157" s="33">
        <v>0</v>
      </c>
      <c r="DG157" s="33">
        <v>11225</v>
      </c>
      <c r="DH157" s="33">
        <v>0</v>
      </c>
      <c r="DI157" s="33">
        <v>0</v>
      </c>
      <c r="DJ157" s="33">
        <v>0</v>
      </c>
      <c r="DK157" s="33">
        <v>0</v>
      </c>
      <c r="DL157" s="33">
        <v>0</v>
      </c>
      <c r="DM157" s="33">
        <v>-345</v>
      </c>
      <c r="DN157" s="33">
        <v>0</v>
      </c>
    </row>
    <row r="158" spans="2:118" s="11" customFormat="1" ht="13.8" x14ac:dyDescent="0.3">
      <c r="B158" s="5" t="s">
        <v>556</v>
      </c>
      <c r="C158" s="5" t="s">
        <v>558</v>
      </c>
      <c r="D158" s="9" t="s">
        <v>557</v>
      </c>
      <c r="E158" s="1" t="s">
        <v>658</v>
      </c>
      <c r="F158" s="10">
        <v>43921</v>
      </c>
      <c r="G158" s="30">
        <v>8958704</v>
      </c>
      <c r="H158" s="30"/>
      <c r="I158" s="30"/>
      <c r="J158" s="30"/>
      <c r="K158" s="30"/>
      <c r="L158" s="30"/>
      <c r="M158" s="30"/>
      <c r="N158" s="30"/>
      <c r="O158" s="30"/>
      <c r="P158" s="30"/>
      <c r="Q158" s="30">
        <v>3413794</v>
      </c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>
        <v>0</v>
      </c>
      <c r="AD158" s="30">
        <v>0</v>
      </c>
      <c r="AE158" s="30">
        <v>0</v>
      </c>
      <c r="AF158" s="30">
        <v>3707</v>
      </c>
      <c r="AG158" s="30">
        <v>0</v>
      </c>
      <c r="AH158" s="30">
        <v>2513211</v>
      </c>
      <c r="AI158" s="30">
        <v>0</v>
      </c>
      <c r="AK158" s="33">
        <v>-5914894</v>
      </c>
      <c r="AL158" s="33">
        <v>0</v>
      </c>
      <c r="AM158" s="33">
        <v>0</v>
      </c>
      <c r="AN158" s="33">
        <v>0</v>
      </c>
      <c r="AO158" s="33">
        <v>0</v>
      </c>
      <c r="AP158" s="33">
        <v>0</v>
      </c>
      <c r="AQ158" s="33">
        <v>0</v>
      </c>
      <c r="AR158" s="33">
        <v>0</v>
      </c>
      <c r="AS158" s="33">
        <v>0</v>
      </c>
      <c r="AT158" s="33">
        <v>0</v>
      </c>
      <c r="AU158" s="33">
        <v>5914894</v>
      </c>
      <c r="AV158" s="33">
        <v>0</v>
      </c>
      <c r="AW158" s="33">
        <v>0</v>
      </c>
      <c r="AX158" s="33">
        <v>0</v>
      </c>
      <c r="AY158" s="33">
        <v>0</v>
      </c>
      <c r="AZ158" s="33">
        <v>0</v>
      </c>
      <c r="BA158" s="33">
        <v>0</v>
      </c>
      <c r="BB158" s="33">
        <v>0</v>
      </c>
      <c r="BC158" s="33">
        <v>0</v>
      </c>
      <c r="BD158" s="33">
        <v>0</v>
      </c>
      <c r="BE158" s="33">
        <v>0</v>
      </c>
      <c r="BF158" s="33">
        <v>0</v>
      </c>
      <c r="BG158" s="33">
        <v>0</v>
      </c>
      <c r="BH158" s="33">
        <v>3707</v>
      </c>
      <c r="BI158" s="33">
        <v>0</v>
      </c>
      <c r="BJ158" s="33">
        <v>0</v>
      </c>
      <c r="BK158" s="33">
        <v>0</v>
      </c>
      <c r="BL158" s="33">
        <v>0</v>
      </c>
      <c r="BN158" s="33">
        <v>-1790741</v>
      </c>
      <c r="BO158" s="33">
        <v>0</v>
      </c>
      <c r="BP158" s="33">
        <v>0</v>
      </c>
      <c r="BQ158" s="33">
        <v>0</v>
      </c>
      <c r="BR158" s="33">
        <v>0</v>
      </c>
      <c r="BS158" s="33">
        <v>0</v>
      </c>
      <c r="BT158" s="33">
        <v>0</v>
      </c>
      <c r="BU158" s="33">
        <v>15509928</v>
      </c>
      <c r="BV158" s="33">
        <v>7267614</v>
      </c>
      <c r="BW158" s="33">
        <v>8242314</v>
      </c>
      <c r="BX158" s="33">
        <v>7991</v>
      </c>
      <c r="BY158" s="33">
        <v>15064786</v>
      </c>
      <c r="BZ158" s="33">
        <v>283773</v>
      </c>
      <c r="CA158" s="33">
        <v>124020</v>
      </c>
      <c r="CB158" s="33">
        <v>0</v>
      </c>
      <c r="CC158" s="33">
        <v>0</v>
      </c>
      <c r="CD158" s="33">
        <v>428867</v>
      </c>
      <c r="CE158" s="33">
        <v>0</v>
      </c>
      <c r="CF158" s="33">
        <v>1407214</v>
      </c>
      <c r="CG158" s="33">
        <v>0</v>
      </c>
      <c r="CH158" s="33">
        <v>0</v>
      </c>
      <c r="CI158" s="33">
        <v>0</v>
      </c>
      <c r="CJ158" s="33">
        <v>0</v>
      </c>
      <c r="CL158" s="33">
        <v>1253069</v>
      </c>
      <c r="CM158" s="33">
        <v>-37960</v>
      </c>
      <c r="CN158" s="33">
        <v>1215109</v>
      </c>
      <c r="CO158" s="33"/>
      <c r="CP158" s="33"/>
      <c r="CR158" s="33">
        <v>8958704</v>
      </c>
      <c r="CS158" s="33">
        <v>5978363</v>
      </c>
      <c r="CT158" s="33">
        <v>50532005</v>
      </c>
      <c r="CU158" s="33">
        <v>49626038</v>
      </c>
      <c r="CV158" s="33">
        <v>0</v>
      </c>
      <c r="CW158" s="33">
        <v>0</v>
      </c>
      <c r="CX158" s="33">
        <v>6807</v>
      </c>
      <c r="CY158" s="33">
        <v>0</v>
      </c>
      <c r="CZ158" s="33">
        <v>899160</v>
      </c>
      <c r="DA158" s="33">
        <v>44553642</v>
      </c>
      <c r="DB158" s="33">
        <v>32768287</v>
      </c>
      <c r="DC158" s="33">
        <v>0</v>
      </c>
      <c r="DD158" s="33">
        <v>11785355</v>
      </c>
      <c r="DE158" s="33">
        <v>0</v>
      </c>
      <c r="DF158" s="33">
        <v>0</v>
      </c>
      <c r="DG158" s="33">
        <v>0</v>
      </c>
      <c r="DH158" s="33">
        <v>0</v>
      </c>
      <c r="DI158" s="33">
        <v>0</v>
      </c>
      <c r="DJ158" s="33">
        <v>0</v>
      </c>
      <c r="DK158" s="33">
        <v>3707</v>
      </c>
      <c r="DL158" s="33">
        <v>-463423</v>
      </c>
      <c r="DM158" s="33">
        <v>2513211</v>
      </c>
      <c r="DN158" s="33">
        <v>3707</v>
      </c>
    </row>
    <row r="159" spans="2:118" s="11" customFormat="1" ht="13.8" x14ac:dyDescent="0.3">
      <c r="B159" s="5" t="s">
        <v>559</v>
      </c>
      <c r="C159" s="5" t="s">
        <v>561</v>
      </c>
      <c r="D159" s="9" t="s">
        <v>560</v>
      </c>
      <c r="E159" s="1" t="s">
        <v>661</v>
      </c>
      <c r="F159" s="10">
        <v>44012</v>
      </c>
      <c r="G159" s="30">
        <v>18456699</v>
      </c>
      <c r="H159" s="30"/>
      <c r="I159" s="30"/>
      <c r="J159" s="30"/>
      <c r="K159" s="30"/>
      <c r="L159" s="30"/>
      <c r="M159" s="30"/>
      <c r="N159" s="30"/>
      <c r="O159" s="30"/>
      <c r="P159" s="30"/>
      <c r="Q159" s="30">
        <v>4469288</v>
      </c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>
        <v>0</v>
      </c>
      <c r="AD159" s="30">
        <v>0</v>
      </c>
      <c r="AE159" s="30">
        <v>3903396</v>
      </c>
      <c r="AF159" s="30">
        <v>67749</v>
      </c>
      <c r="AG159" s="30">
        <v>0</v>
      </c>
      <c r="AH159" s="30">
        <v>0</v>
      </c>
      <c r="AI159" s="30">
        <v>0</v>
      </c>
      <c r="AK159" s="33">
        <v>-12570619</v>
      </c>
      <c r="AL159" s="33">
        <v>0</v>
      </c>
      <c r="AM159" s="33">
        <v>0</v>
      </c>
      <c r="AN159" s="33">
        <v>0</v>
      </c>
      <c r="AO159" s="33">
        <v>0</v>
      </c>
      <c r="AP159" s="33">
        <v>0</v>
      </c>
      <c r="AQ159" s="33">
        <v>0</v>
      </c>
      <c r="AR159" s="33">
        <v>0</v>
      </c>
      <c r="AS159" s="33">
        <v>0</v>
      </c>
      <c r="AT159" s="33">
        <v>213533</v>
      </c>
      <c r="AU159" s="33">
        <v>10205585</v>
      </c>
      <c r="AV159" s="33">
        <v>0</v>
      </c>
      <c r="AW159" s="33">
        <v>772369</v>
      </c>
      <c r="AX159" s="33">
        <v>0</v>
      </c>
      <c r="AY159" s="33">
        <v>0</v>
      </c>
      <c r="AZ159" s="33">
        <v>0</v>
      </c>
      <c r="BA159" s="33">
        <v>0</v>
      </c>
      <c r="BB159" s="33">
        <v>0</v>
      </c>
      <c r="BC159" s="33">
        <v>2005558</v>
      </c>
      <c r="BD159" s="33">
        <v>0</v>
      </c>
      <c r="BE159" s="33">
        <v>0</v>
      </c>
      <c r="BF159" s="33">
        <v>199360</v>
      </c>
      <c r="BG159" s="33">
        <v>0</v>
      </c>
      <c r="BH159" s="33">
        <v>67749</v>
      </c>
      <c r="BI159" s="33">
        <v>0</v>
      </c>
      <c r="BJ159" s="33">
        <v>0</v>
      </c>
      <c r="BK159" s="33">
        <v>0</v>
      </c>
      <c r="BL159" s="33">
        <v>0</v>
      </c>
      <c r="BN159" s="33">
        <v>34352777</v>
      </c>
      <c r="BO159" s="33">
        <v>0</v>
      </c>
      <c r="BP159" s="33">
        <v>0</v>
      </c>
      <c r="BQ159" s="33">
        <v>0</v>
      </c>
      <c r="BR159" s="33">
        <v>0</v>
      </c>
      <c r="BS159" s="33">
        <v>0</v>
      </c>
      <c r="BT159" s="33">
        <v>0</v>
      </c>
      <c r="BU159" s="33">
        <v>61799108</v>
      </c>
      <c r="BV159" s="33">
        <v>18696294</v>
      </c>
      <c r="BW159" s="33">
        <v>43102814</v>
      </c>
      <c r="BX159" s="33">
        <v>0</v>
      </c>
      <c r="BY159" s="33">
        <v>25327704</v>
      </c>
      <c r="BZ159" s="33">
        <v>0</v>
      </c>
      <c r="CA159" s="33">
        <v>0</v>
      </c>
      <c r="CB159" s="33">
        <v>0</v>
      </c>
      <c r="CC159" s="33">
        <v>0</v>
      </c>
      <c r="CD159" s="33">
        <v>2011834</v>
      </c>
      <c r="CE159" s="33">
        <v>0</v>
      </c>
      <c r="CF159" s="33">
        <v>0</v>
      </c>
      <c r="CG159" s="33">
        <v>0</v>
      </c>
      <c r="CH159" s="33">
        <v>0</v>
      </c>
      <c r="CI159" s="33">
        <v>-106793</v>
      </c>
      <c r="CJ159" s="33">
        <v>0</v>
      </c>
      <c r="CL159" s="33">
        <v>40238857</v>
      </c>
      <c r="CM159" s="33">
        <v>128228</v>
      </c>
      <c r="CN159" s="33">
        <v>40367085</v>
      </c>
      <c r="CO159" s="33"/>
      <c r="CP159" s="33"/>
      <c r="CR159" s="33">
        <v>18456699</v>
      </c>
      <c r="CS159" s="33">
        <v>24195497</v>
      </c>
      <c r="CT159" s="33">
        <v>177411358</v>
      </c>
      <c r="CU159" s="33">
        <v>177411358</v>
      </c>
      <c r="CV159" s="33">
        <v>0</v>
      </c>
      <c r="CW159" s="33">
        <v>0</v>
      </c>
      <c r="CX159" s="33">
        <v>0</v>
      </c>
      <c r="CY159" s="33">
        <v>0</v>
      </c>
      <c r="CZ159" s="33">
        <v>0</v>
      </c>
      <c r="DA159" s="33">
        <v>153215861</v>
      </c>
      <c r="DB159" s="33">
        <v>123786552</v>
      </c>
      <c r="DC159" s="33">
        <v>0</v>
      </c>
      <c r="DD159" s="33">
        <v>20993369</v>
      </c>
      <c r="DE159" s="33">
        <v>0</v>
      </c>
      <c r="DF159" s="33">
        <v>0</v>
      </c>
      <c r="DG159" s="33">
        <v>8435940</v>
      </c>
      <c r="DH159" s="33">
        <v>0</v>
      </c>
      <c r="DI159" s="33">
        <v>0</v>
      </c>
      <c r="DJ159" s="33">
        <v>3903396</v>
      </c>
      <c r="DK159" s="33">
        <v>67749</v>
      </c>
      <c r="DL159" s="33">
        <v>1903151</v>
      </c>
      <c r="DM159" s="33">
        <v>0</v>
      </c>
      <c r="DN159" s="33">
        <v>67749</v>
      </c>
    </row>
    <row r="160" spans="2:118" s="11" customFormat="1" ht="13.8" x14ac:dyDescent="0.3">
      <c r="B160" s="5" t="s">
        <v>578</v>
      </c>
      <c r="C160" s="5" t="s">
        <v>580</v>
      </c>
      <c r="D160" s="9" t="s">
        <v>579</v>
      </c>
      <c r="E160" s="1" t="s">
        <v>664</v>
      </c>
      <c r="F160" s="10">
        <v>43921</v>
      </c>
      <c r="G160" s="30">
        <v>-661</v>
      </c>
      <c r="H160" s="30"/>
      <c r="I160" s="30"/>
      <c r="J160" s="30"/>
      <c r="K160" s="30"/>
      <c r="L160" s="30"/>
      <c r="M160" s="30"/>
      <c r="N160" s="30"/>
      <c r="O160" s="30"/>
      <c r="P160" s="30"/>
      <c r="Q160" s="30">
        <v>7070</v>
      </c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>
        <v>0</v>
      </c>
      <c r="AD160" s="30">
        <v>0</v>
      </c>
      <c r="AE160" s="30">
        <v>0</v>
      </c>
      <c r="AF160" s="30">
        <v>0</v>
      </c>
      <c r="AG160" s="30">
        <v>0</v>
      </c>
      <c r="AH160" s="30">
        <v>-10174</v>
      </c>
      <c r="AI160" s="30">
        <v>0</v>
      </c>
      <c r="AK160" s="33">
        <v>2906</v>
      </c>
      <c r="AL160" s="33">
        <v>0</v>
      </c>
      <c r="AM160" s="33">
        <v>0</v>
      </c>
      <c r="AN160" s="33">
        <v>0</v>
      </c>
      <c r="AO160" s="33">
        <v>0</v>
      </c>
      <c r="AP160" s="33">
        <v>0</v>
      </c>
      <c r="AQ160" s="33">
        <v>0</v>
      </c>
      <c r="AR160" s="33">
        <v>0</v>
      </c>
      <c r="AS160" s="33">
        <v>0</v>
      </c>
      <c r="AT160" s="33">
        <v>0</v>
      </c>
      <c r="AU160" s="33">
        <v>0</v>
      </c>
      <c r="AV160" s="33">
        <v>0</v>
      </c>
      <c r="AW160" s="33">
        <v>0</v>
      </c>
      <c r="AX160" s="33">
        <v>0</v>
      </c>
      <c r="AY160" s="33">
        <v>0</v>
      </c>
      <c r="AZ160" s="33">
        <v>0</v>
      </c>
      <c r="BA160" s="33">
        <v>0</v>
      </c>
      <c r="BB160" s="33">
        <v>0</v>
      </c>
      <c r="BC160" s="33">
        <v>0</v>
      </c>
      <c r="BD160" s="33">
        <v>0</v>
      </c>
      <c r="BE160" s="33">
        <v>0</v>
      </c>
      <c r="BF160" s="33">
        <v>0</v>
      </c>
      <c r="BG160" s="33">
        <v>0</v>
      </c>
      <c r="BH160" s="33">
        <v>0</v>
      </c>
      <c r="BI160" s="33">
        <v>0</v>
      </c>
      <c r="BJ160" s="33">
        <v>0</v>
      </c>
      <c r="BK160" s="33">
        <v>2906</v>
      </c>
      <c r="BL160" s="33">
        <v>0</v>
      </c>
      <c r="BN160" s="33">
        <v>0</v>
      </c>
      <c r="BO160" s="33">
        <v>0</v>
      </c>
      <c r="BP160" s="33">
        <v>0</v>
      </c>
      <c r="BQ160" s="33">
        <v>0</v>
      </c>
      <c r="BR160" s="33">
        <v>0</v>
      </c>
      <c r="BS160" s="33">
        <v>0</v>
      </c>
      <c r="BT160" s="33">
        <v>0</v>
      </c>
      <c r="BU160" s="33">
        <v>0</v>
      </c>
      <c r="BV160" s="33">
        <v>0</v>
      </c>
      <c r="BW160" s="33">
        <v>0</v>
      </c>
      <c r="BX160" s="33">
        <v>0</v>
      </c>
      <c r="BY160" s="33">
        <v>0</v>
      </c>
      <c r="BZ160" s="33">
        <v>0</v>
      </c>
      <c r="CA160" s="33">
        <v>0</v>
      </c>
      <c r="CB160" s="33">
        <v>0</v>
      </c>
      <c r="CC160" s="33">
        <v>0</v>
      </c>
      <c r="CD160" s="33">
        <v>0</v>
      </c>
      <c r="CE160" s="33">
        <v>0</v>
      </c>
      <c r="CF160" s="33">
        <v>0</v>
      </c>
      <c r="CG160" s="33">
        <v>0</v>
      </c>
      <c r="CH160" s="33">
        <v>0</v>
      </c>
      <c r="CI160" s="33">
        <v>0</v>
      </c>
      <c r="CJ160" s="33">
        <v>0</v>
      </c>
      <c r="CL160" s="33">
        <v>2245</v>
      </c>
      <c r="CM160" s="33">
        <v>0</v>
      </c>
      <c r="CN160" s="33">
        <v>2245</v>
      </c>
      <c r="CO160" s="33"/>
      <c r="CP160" s="33"/>
      <c r="CR160" s="33">
        <v>-661</v>
      </c>
      <c r="CS160" s="33">
        <v>9513</v>
      </c>
      <c r="CT160" s="33">
        <v>25030</v>
      </c>
      <c r="CU160" s="33">
        <v>25030</v>
      </c>
      <c r="CV160" s="33">
        <v>0</v>
      </c>
      <c r="CW160" s="33">
        <v>0</v>
      </c>
      <c r="CX160" s="33">
        <v>0</v>
      </c>
      <c r="CY160" s="33">
        <v>0</v>
      </c>
      <c r="CZ160" s="33">
        <v>0</v>
      </c>
      <c r="DA160" s="33">
        <v>15517</v>
      </c>
      <c r="DB160" s="33">
        <v>15517</v>
      </c>
      <c r="DC160" s="33">
        <v>0</v>
      </c>
      <c r="DD160" s="33">
        <v>0</v>
      </c>
      <c r="DE160" s="33">
        <v>0</v>
      </c>
      <c r="DF160" s="33">
        <v>0</v>
      </c>
      <c r="DG160" s="33">
        <v>0</v>
      </c>
      <c r="DH160" s="33">
        <v>0</v>
      </c>
      <c r="DI160" s="33">
        <v>0</v>
      </c>
      <c r="DJ160" s="33">
        <v>0</v>
      </c>
      <c r="DK160" s="33">
        <v>0</v>
      </c>
      <c r="DL160" s="33">
        <v>0</v>
      </c>
      <c r="DM160" s="33">
        <v>-10174</v>
      </c>
      <c r="DN160" s="33">
        <v>0</v>
      </c>
    </row>
    <row r="161" spans="2:118" s="11" customFormat="1" ht="13.8" x14ac:dyDescent="0.3">
      <c r="B161" s="5" t="s">
        <v>582</v>
      </c>
      <c r="C161" s="5" t="s">
        <v>584</v>
      </c>
      <c r="D161" s="9" t="s">
        <v>583</v>
      </c>
      <c r="E161" s="1" t="s">
        <v>658</v>
      </c>
      <c r="F161" s="10">
        <v>43921</v>
      </c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L161" s="33"/>
      <c r="CM161" s="33"/>
      <c r="CN161" s="33"/>
      <c r="CO161" s="33"/>
      <c r="CP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</row>
    <row r="162" spans="2:118" s="11" customFormat="1" ht="13.8" x14ac:dyDescent="0.3">
      <c r="B162" s="5" t="s">
        <v>585</v>
      </c>
      <c r="C162" s="5" t="s">
        <v>36</v>
      </c>
      <c r="D162" s="9" t="s">
        <v>69</v>
      </c>
      <c r="E162" s="1" t="s">
        <v>671</v>
      </c>
      <c r="F162" s="10">
        <v>43921</v>
      </c>
      <c r="G162" s="30">
        <v>48413937.079999998</v>
      </c>
      <c r="H162" s="30"/>
      <c r="I162" s="30"/>
      <c r="J162" s="30"/>
      <c r="K162" s="30"/>
      <c r="L162" s="30"/>
      <c r="M162" s="30"/>
      <c r="N162" s="30"/>
      <c r="O162" s="30"/>
      <c r="P162" s="30"/>
      <c r="Q162" s="30">
        <v>32114434.120000001</v>
      </c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>
        <v>11696490.960000001</v>
      </c>
      <c r="AD162" s="30">
        <v>0</v>
      </c>
      <c r="AE162" s="30">
        <v>795258.71</v>
      </c>
      <c r="AF162" s="30">
        <v>252806.84</v>
      </c>
      <c r="AG162" s="30">
        <v>0</v>
      </c>
      <c r="AH162" s="30">
        <v>1915300.1</v>
      </c>
      <c r="AI162" s="30">
        <v>0</v>
      </c>
      <c r="AK162" s="33">
        <v>-45259734.479999997</v>
      </c>
      <c r="AL162" s="33">
        <v>0</v>
      </c>
      <c r="AM162" s="33">
        <v>0</v>
      </c>
      <c r="AN162" s="33">
        <v>0</v>
      </c>
      <c r="AO162" s="33">
        <v>0</v>
      </c>
      <c r="AP162" s="33">
        <v>0</v>
      </c>
      <c r="AQ162" s="33">
        <v>0</v>
      </c>
      <c r="AR162" s="33">
        <v>0</v>
      </c>
      <c r="AS162" s="33">
        <v>0</v>
      </c>
      <c r="AT162" s="33">
        <v>0</v>
      </c>
      <c r="AU162" s="33">
        <v>15990076.57</v>
      </c>
      <c r="AV162" s="33">
        <v>0</v>
      </c>
      <c r="AW162" s="33">
        <v>29269657.91</v>
      </c>
      <c r="AX162" s="33">
        <v>0</v>
      </c>
      <c r="AY162" s="33">
        <v>0</v>
      </c>
      <c r="AZ162" s="33">
        <v>0</v>
      </c>
      <c r="BA162" s="33">
        <v>0</v>
      </c>
      <c r="BB162" s="33">
        <v>0</v>
      </c>
      <c r="BC162" s="33">
        <v>0</v>
      </c>
      <c r="BD162" s="33">
        <v>0</v>
      </c>
      <c r="BE162" s="33">
        <v>0</v>
      </c>
      <c r="BF162" s="33">
        <v>0</v>
      </c>
      <c r="BG162" s="33">
        <v>0</v>
      </c>
      <c r="BH162" s="33">
        <v>252806.84</v>
      </c>
      <c r="BI162" s="33">
        <v>0</v>
      </c>
      <c r="BJ162" s="33">
        <v>0</v>
      </c>
      <c r="BK162" s="33">
        <v>0</v>
      </c>
      <c r="BL162" s="33">
        <v>0</v>
      </c>
      <c r="BN162" s="33">
        <v>12119794.74</v>
      </c>
      <c r="BO162" s="33">
        <v>0</v>
      </c>
      <c r="BP162" s="33">
        <v>0</v>
      </c>
      <c r="BQ162" s="33">
        <v>0</v>
      </c>
      <c r="BR162" s="33">
        <v>0</v>
      </c>
      <c r="BS162" s="33">
        <v>0</v>
      </c>
      <c r="BT162" s="33">
        <v>0</v>
      </c>
      <c r="BU162" s="33">
        <v>16926000</v>
      </c>
      <c r="BV162" s="33">
        <v>5670210</v>
      </c>
      <c r="BW162" s="33">
        <v>11255790</v>
      </c>
      <c r="BX162" s="33">
        <v>14892400</v>
      </c>
      <c r="BY162" s="33">
        <v>4308069.5999999996</v>
      </c>
      <c r="BZ162" s="33">
        <v>5143547.66</v>
      </c>
      <c r="CA162" s="33">
        <v>3839663.1</v>
      </c>
      <c r="CB162" s="33">
        <v>0</v>
      </c>
      <c r="CC162" s="33">
        <v>0</v>
      </c>
      <c r="CD162" s="33">
        <v>0</v>
      </c>
      <c r="CE162" s="33">
        <v>0</v>
      </c>
      <c r="CF162" s="33">
        <v>6407324.9000000004</v>
      </c>
      <c r="CG162" s="33">
        <v>0</v>
      </c>
      <c r="CH162" s="33">
        <v>0</v>
      </c>
      <c r="CI162" s="33">
        <v>0</v>
      </c>
      <c r="CJ162" s="33">
        <v>0</v>
      </c>
      <c r="CL162" s="33">
        <v>15273997.34</v>
      </c>
      <c r="CM162" s="33">
        <v>-93861.66</v>
      </c>
      <c r="CN162" s="33">
        <v>15180135.68</v>
      </c>
      <c r="CO162" s="33"/>
      <c r="CP162" s="33"/>
      <c r="CR162" s="33">
        <v>48413937.079999998</v>
      </c>
      <c r="CS162" s="33">
        <v>68066317.420000002</v>
      </c>
      <c r="CT162" s="33">
        <v>221862705.75999999</v>
      </c>
      <c r="CU162" s="33">
        <v>221862705.75999999</v>
      </c>
      <c r="CV162" s="33">
        <v>0</v>
      </c>
      <c r="CW162" s="33">
        <v>0</v>
      </c>
      <c r="CX162" s="33">
        <v>0</v>
      </c>
      <c r="CY162" s="33">
        <v>0</v>
      </c>
      <c r="CZ162" s="33">
        <v>0</v>
      </c>
      <c r="DA162" s="33">
        <v>153796388.34</v>
      </c>
      <c r="DB162" s="33">
        <v>117164350.19</v>
      </c>
      <c r="DC162" s="33">
        <v>0</v>
      </c>
      <c r="DD162" s="33">
        <v>33220824.579999998</v>
      </c>
      <c r="DE162" s="33">
        <v>2606490.08</v>
      </c>
      <c r="DF162" s="33">
        <v>0</v>
      </c>
      <c r="DG162" s="33">
        <v>804723.49</v>
      </c>
      <c r="DH162" s="33">
        <v>11696490.960000001</v>
      </c>
      <c r="DI162" s="33">
        <v>0</v>
      </c>
      <c r="DJ162" s="33">
        <v>795258.71</v>
      </c>
      <c r="DK162" s="33">
        <v>252806.84</v>
      </c>
      <c r="DL162" s="33">
        <v>9328737.6099999994</v>
      </c>
      <c r="DM162" s="33">
        <v>1915300.1</v>
      </c>
      <c r="DN162" s="33">
        <v>252806.84</v>
      </c>
    </row>
    <row r="163" spans="2:118" s="11" customFormat="1" ht="13.8" x14ac:dyDescent="0.3">
      <c r="B163" s="5" t="s">
        <v>586</v>
      </c>
      <c r="C163" s="5" t="s">
        <v>588</v>
      </c>
      <c r="D163" s="9" t="s">
        <v>587</v>
      </c>
      <c r="E163" s="1" t="s">
        <v>671</v>
      </c>
      <c r="F163" s="10">
        <v>44012</v>
      </c>
      <c r="G163" s="30">
        <v>278206124.80000001</v>
      </c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>
        <v>0</v>
      </c>
      <c r="AD163" s="30">
        <v>12600311.359999999</v>
      </c>
      <c r="AE163" s="30">
        <v>62295912.579999998</v>
      </c>
      <c r="AF163" s="30">
        <v>20039816.34</v>
      </c>
      <c r="AG163" s="30">
        <v>0</v>
      </c>
      <c r="AH163" s="30">
        <v>80023634.700000003</v>
      </c>
      <c r="AI163" s="30">
        <v>0</v>
      </c>
      <c r="AK163" s="33">
        <v>-336134475.22000003</v>
      </c>
      <c r="AL163" s="33">
        <v>1001552.72</v>
      </c>
      <c r="AM163" s="33">
        <v>0</v>
      </c>
      <c r="AN163" s="33">
        <v>0</v>
      </c>
      <c r="AO163" s="33">
        <v>0</v>
      </c>
      <c r="AP163" s="33">
        <v>0</v>
      </c>
      <c r="AQ163" s="33">
        <v>0</v>
      </c>
      <c r="AR163" s="33">
        <v>2358773.7400000002</v>
      </c>
      <c r="AS163" s="33">
        <v>0</v>
      </c>
      <c r="AT163" s="33">
        <v>88659.56</v>
      </c>
      <c r="AU163" s="33">
        <v>267202496.34</v>
      </c>
      <c r="AV163" s="33">
        <v>10241538.68</v>
      </c>
      <c r="AW163" s="33">
        <v>1773073.6</v>
      </c>
      <c r="AX163" s="33">
        <v>0</v>
      </c>
      <c r="AY163" s="33">
        <v>0</v>
      </c>
      <c r="AZ163" s="33">
        <v>0</v>
      </c>
      <c r="BA163" s="33">
        <v>0</v>
      </c>
      <c r="BB163" s="33">
        <v>0</v>
      </c>
      <c r="BC163" s="33">
        <v>328908.59999999998</v>
      </c>
      <c r="BD163" s="33">
        <v>1044701.86</v>
      </c>
      <c r="BE163" s="33">
        <v>-2857260</v>
      </c>
      <c r="BF163" s="33">
        <v>0</v>
      </c>
      <c r="BG163" s="33">
        <v>0</v>
      </c>
      <c r="BH163" s="33">
        <v>20039816.34</v>
      </c>
      <c r="BI163" s="33">
        <v>0</v>
      </c>
      <c r="BJ163" s="33">
        <v>0</v>
      </c>
      <c r="BK163" s="33">
        <v>-73990415.760000005</v>
      </c>
      <c r="BL163" s="33">
        <v>0</v>
      </c>
      <c r="BN163" s="33">
        <v>-74188292.780000001</v>
      </c>
      <c r="BO163" s="33">
        <v>0</v>
      </c>
      <c r="BP163" s="33">
        <v>0</v>
      </c>
      <c r="BQ163" s="33">
        <v>0</v>
      </c>
      <c r="BR163" s="33">
        <v>0</v>
      </c>
      <c r="BS163" s="33">
        <v>0</v>
      </c>
      <c r="BT163" s="33">
        <v>0</v>
      </c>
      <c r="BU163" s="33">
        <v>355686000</v>
      </c>
      <c r="BV163" s="33">
        <v>355686000</v>
      </c>
      <c r="BW163" s="33">
        <v>0</v>
      </c>
      <c r="BX163" s="33">
        <v>0</v>
      </c>
      <c r="BY163" s="33">
        <v>215466068.96000001</v>
      </c>
      <c r="BZ163" s="33">
        <v>0</v>
      </c>
      <c r="CA163" s="33">
        <v>6332167.2599999998</v>
      </c>
      <c r="CB163" s="33">
        <v>0</v>
      </c>
      <c r="CC163" s="33">
        <v>0</v>
      </c>
      <c r="CD163" s="33">
        <v>208076056.56</v>
      </c>
      <c r="CE163" s="33">
        <v>0</v>
      </c>
      <c r="CF163" s="33">
        <v>0</v>
      </c>
      <c r="CG163" s="33">
        <v>0</v>
      </c>
      <c r="CH163" s="33">
        <v>0</v>
      </c>
      <c r="CI163" s="33">
        <v>0</v>
      </c>
      <c r="CJ163" s="33">
        <v>0</v>
      </c>
      <c r="CL163" s="33">
        <v>-132116643.2</v>
      </c>
      <c r="CM163" s="33">
        <v>-15040279.4</v>
      </c>
      <c r="CN163" s="33">
        <v>-147156922.59999999</v>
      </c>
      <c r="CO163" s="33">
        <v>480452350.80000001</v>
      </c>
      <c r="CP163" s="33">
        <v>474820283.16000003</v>
      </c>
      <c r="CR163" s="33">
        <v>278206124.80000001</v>
      </c>
      <c r="CS163" s="33"/>
      <c r="CT163" s="33">
        <v>1590946714.4000001</v>
      </c>
      <c r="CU163" s="33">
        <v>1587835603.3800001</v>
      </c>
      <c r="CV163" s="33">
        <v>0</v>
      </c>
      <c r="CW163" s="33">
        <v>0</v>
      </c>
      <c r="CX163" s="33">
        <v>2870122.02</v>
      </c>
      <c r="CY163" s="33">
        <v>240989</v>
      </c>
      <c r="CZ163" s="33">
        <v>0</v>
      </c>
      <c r="DA163" s="33">
        <v>1236498025.7</v>
      </c>
      <c r="DB163" s="33">
        <v>1141380815.0999999</v>
      </c>
      <c r="DC163" s="33">
        <v>0</v>
      </c>
      <c r="DD163" s="33">
        <v>71200511.260000005</v>
      </c>
      <c r="DE163" s="33">
        <v>0</v>
      </c>
      <c r="DF163" s="33">
        <v>471856.08</v>
      </c>
      <c r="DG163" s="33">
        <v>23444843.260000002</v>
      </c>
      <c r="DH163" s="33">
        <v>0</v>
      </c>
      <c r="DI163" s="33">
        <v>12600311.359999999</v>
      </c>
      <c r="DJ163" s="33">
        <v>62295912.579999998</v>
      </c>
      <c r="DK163" s="33">
        <v>20039816.34</v>
      </c>
      <c r="DL163" s="33">
        <v>126143455.8</v>
      </c>
      <c r="DM163" s="33">
        <v>80023634.700000003</v>
      </c>
      <c r="DN163" s="33">
        <v>20039816.34</v>
      </c>
    </row>
    <row r="164" spans="2:118" s="11" customFormat="1" ht="13.8" x14ac:dyDescent="0.3">
      <c r="B164" s="5" t="s">
        <v>589</v>
      </c>
      <c r="C164" s="5" t="s">
        <v>590</v>
      </c>
      <c r="D164" s="9" t="s">
        <v>587</v>
      </c>
      <c r="E164" s="1" t="s">
        <v>671</v>
      </c>
      <c r="F164" s="10">
        <v>44012</v>
      </c>
      <c r="G164" s="30">
        <v>278206124.80000001</v>
      </c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>
        <v>0</v>
      </c>
      <c r="AD164" s="30">
        <v>12600311.359999999</v>
      </c>
      <c r="AE164" s="30">
        <v>62295912.579999998</v>
      </c>
      <c r="AF164" s="30">
        <v>20039816.34</v>
      </c>
      <c r="AG164" s="30">
        <v>0</v>
      </c>
      <c r="AH164" s="30">
        <v>80023634.700000003</v>
      </c>
      <c r="AI164" s="30">
        <v>0</v>
      </c>
      <c r="AK164" s="33">
        <v>-336134475.22000003</v>
      </c>
      <c r="AL164" s="33">
        <v>1001552.72</v>
      </c>
      <c r="AM164" s="33">
        <v>0</v>
      </c>
      <c r="AN164" s="33">
        <v>0</v>
      </c>
      <c r="AO164" s="33">
        <v>0</v>
      </c>
      <c r="AP164" s="33">
        <v>0</v>
      </c>
      <c r="AQ164" s="33">
        <v>0</v>
      </c>
      <c r="AR164" s="33">
        <v>2358773.7400000002</v>
      </c>
      <c r="AS164" s="33">
        <v>0</v>
      </c>
      <c r="AT164" s="33">
        <v>88659.56</v>
      </c>
      <c r="AU164" s="33">
        <v>267202496.34</v>
      </c>
      <c r="AV164" s="33">
        <v>10241538.68</v>
      </c>
      <c r="AW164" s="33">
        <v>1773073.6</v>
      </c>
      <c r="AX164" s="33">
        <v>0</v>
      </c>
      <c r="AY164" s="33">
        <v>0</v>
      </c>
      <c r="AZ164" s="33">
        <v>0</v>
      </c>
      <c r="BA164" s="33">
        <v>0</v>
      </c>
      <c r="BB164" s="33">
        <v>0</v>
      </c>
      <c r="BC164" s="33">
        <v>328908.59999999998</v>
      </c>
      <c r="BD164" s="33">
        <v>1044701.86</v>
      </c>
      <c r="BE164" s="33">
        <v>-2857260</v>
      </c>
      <c r="BF164" s="33">
        <v>0</v>
      </c>
      <c r="BG164" s="33">
        <v>0</v>
      </c>
      <c r="BH164" s="33">
        <v>20039816.34</v>
      </c>
      <c r="BI164" s="33">
        <v>0</v>
      </c>
      <c r="BJ164" s="33">
        <v>0</v>
      </c>
      <c r="BK164" s="33">
        <v>-73990415.760000005</v>
      </c>
      <c r="BL164" s="33">
        <v>0</v>
      </c>
      <c r="BN164" s="33">
        <v>-74188292.780000001</v>
      </c>
      <c r="BO164" s="33">
        <v>0</v>
      </c>
      <c r="BP164" s="33">
        <v>0</v>
      </c>
      <c r="BQ164" s="33">
        <v>0</v>
      </c>
      <c r="BR164" s="33">
        <v>0</v>
      </c>
      <c r="BS164" s="33">
        <v>0</v>
      </c>
      <c r="BT164" s="33">
        <v>0</v>
      </c>
      <c r="BU164" s="33">
        <v>355686000</v>
      </c>
      <c r="BV164" s="33">
        <v>355686000</v>
      </c>
      <c r="BW164" s="33">
        <v>0</v>
      </c>
      <c r="BX164" s="33">
        <v>0</v>
      </c>
      <c r="BY164" s="33">
        <v>215466068.96000001</v>
      </c>
      <c r="BZ164" s="33">
        <v>0</v>
      </c>
      <c r="CA164" s="33">
        <v>6332167.2599999998</v>
      </c>
      <c r="CB164" s="33">
        <v>0</v>
      </c>
      <c r="CC164" s="33">
        <v>0</v>
      </c>
      <c r="CD164" s="33">
        <v>208076056.56</v>
      </c>
      <c r="CE164" s="33">
        <v>0</v>
      </c>
      <c r="CF164" s="33">
        <v>0</v>
      </c>
      <c r="CG164" s="33">
        <v>0</v>
      </c>
      <c r="CH164" s="33">
        <v>0</v>
      </c>
      <c r="CI164" s="33">
        <v>0</v>
      </c>
      <c r="CJ164" s="33">
        <v>0</v>
      </c>
      <c r="CL164" s="33">
        <v>-132116643.2</v>
      </c>
      <c r="CM164" s="33">
        <v>-15040279.4</v>
      </c>
      <c r="CN164" s="33">
        <v>-147156922.59999999</v>
      </c>
      <c r="CO164" s="33">
        <v>480452350.80000001</v>
      </c>
      <c r="CP164" s="33">
        <v>474820283.16000003</v>
      </c>
      <c r="CR164" s="33">
        <v>278206124.80000001</v>
      </c>
      <c r="CS164" s="33"/>
      <c r="CT164" s="33">
        <v>1590946714.4000001</v>
      </c>
      <c r="CU164" s="33">
        <v>1587835603.3800001</v>
      </c>
      <c r="CV164" s="33">
        <v>0</v>
      </c>
      <c r="CW164" s="33">
        <v>0</v>
      </c>
      <c r="CX164" s="33">
        <v>2870122.02</v>
      </c>
      <c r="CY164" s="33">
        <v>240989</v>
      </c>
      <c r="CZ164" s="33">
        <v>0</v>
      </c>
      <c r="DA164" s="33">
        <v>1236498025.7</v>
      </c>
      <c r="DB164" s="33">
        <v>1141380815.0999999</v>
      </c>
      <c r="DC164" s="33">
        <v>0</v>
      </c>
      <c r="DD164" s="33">
        <v>71200511.260000005</v>
      </c>
      <c r="DE164" s="33">
        <v>0</v>
      </c>
      <c r="DF164" s="33">
        <v>471856.08</v>
      </c>
      <c r="DG164" s="33">
        <v>23444843.260000002</v>
      </c>
      <c r="DH164" s="33">
        <v>0</v>
      </c>
      <c r="DI164" s="33">
        <v>12600311.359999999</v>
      </c>
      <c r="DJ164" s="33">
        <v>62295912.579999998</v>
      </c>
      <c r="DK164" s="33">
        <v>20039816.34</v>
      </c>
      <c r="DL164" s="33">
        <v>126143455.8</v>
      </c>
      <c r="DM164" s="33">
        <v>80023634.700000003</v>
      </c>
      <c r="DN164" s="33">
        <v>20039816.34</v>
      </c>
    </row>
    <row r="165" spans="2:118" s="11" customFormat="1" ht="13.8" x14ac:dyDescent="0.3">
      <c r="B165" s="5" t="s">
        <v>591</v>
      </c>
      <c r="C165" s="5" t="s">
        <v>593</v>
      </c>
      <c r="D165" s="9" t="s">
        <v>592</v>
      </c>
      <c r="E165" s="1" t="s">
        <v>660</v>
      </c>
      <c r="F165" s="10">
        <v>44012</v>
      </c>
      <c r="G165" s="30">
        <v>-44351433</v>
      </c>
      <c r="H165" s="30"/>
      <c r="I165" s="30"/>
      <c r="J165" s="30"/>
      <c r="K165" s="30"/>
      <c r="L165" s="30"/>
      <c r="M165" s="30"/>
      <c r="N165" s="30"/>
      <c r="O165" s="30"/>
      <c r="P165" s="30"/>
      <c r="Q165" s="30">
        <v>1890058</v>
      </c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>
        <v>9083476</v>
      </c>
      <c r="AD165" s="30">
        <v>168089</v>
      </c>
      <c r="AE165" s="30">
        <v>18594869</v>
      </c>
      <c r="AF165" s="30">
        <v>318284</v>
      </c>
      <c r="AG165" s="30">
        <v>0</v>
      </c>
      <c r="AH165" s="30">
        <v>0</v>
      </c>
      <c r="AI165" s="30">
        <v>0</v>
      </c>
      <c r="AK165" s="33">
        <v>17074902</v>
      </c>
      <c r="AL165" s="33">
        <v>0</v>
      </c>
      <c r="AM165" s="33">
        <v>0</v>
      </c>
      <c r="AN165" s="33">
        <v>1740164</v>
      </c>
      <c r="AO165" s="33">
        <v>0</v>
      </c>
      <c r="AP165" s="33">
        <v>0</v>
      </c>
      <c r="AQ165" s="33">
        <v>0</v>
      </c>
      <c r="AR165" s="33">
        <v>0</v>
      </c>
      <c r="AS165" s="33">
        <v>0</v>
      </c>
      <c r="AT165" s="33">
        <v>20758846</v>
      </c>
      <c r="AU165" s="33">
        <v>1047366</v>
      </c>
      <c r="AV165" s="33">
        <v>3094439</v>
      </c>
      <c r="AW165" s="33">
        <v>3497483</v>
      </c>
      <c r="AX165" s="33">
        <v>0</v>
      </c>
      <c r="AY165" s="33">
        <v>0</v>
      </c>
      <c r="AZ165" s="33">
        <v>0</v>
      </c>
      <c r="BA165" s="33">
        <v>0</v>
      </c>
      <c r="BB165" s="33">
        <v>0</v>
      </c>
      <c r="BC165" s="33">
        <v>0</v>
      </c>
      <c r="BD165" s="33">
        <v>0</v>
      </c>
      <c r="BE165" s="33">
        <v>0</v>
      </c>
      <c r="BF165" s="33">
        <v>0</v>
      </c>
      <c r="BG165" s="33">
        <v>0</v>
      </c>
      <c r="BH165" s="33">
        <v>318284</v>
      </c>
      <c r="BI165" s="33">
        <v>0</v>
      </c>
      <c r="BJ165" s="33">
        <v>0</v>
      </c>
      <c r="BK165" s="33">
        <v>-493370</v>
      </c>
      <c r="BL165" s="33">
        <v>0</v>
      </c>
      <c r="BN165" s="33">
        <v>79460844</v>
      </c>
      <c r="BO165" s="33">
        <v>0</v>
      </c>
      <c r="BP165" s="33">
        <v>0</v>
      </c>
      <c r="BQ165" s="33">
        <v>0</v>
      </c>
      <c r="BR165" s="33">
        <v>0</v>
      </c>
      <c r="BS165" s="33">
        <v>0</v>
      </c>
      <c r="BT165" s="33">
        <v>0</v>
      </c>
      <c r="BU165" s="33">
        <v>213120994</v>
      </c>
      <c r="BV165" s="33">
        <v>0</v>
      </c>
      <c r="BW165" s="33">
        <v>213120994</v>
      </c>
      <c r="BX165" s="33">
        <v>0</v>
      </c>
      <c r="BY165" s="33">
        <v>125775221</v>
      </c>
      <c r="BZ165" s="33">
        <v>0</v>
      </c>
      <c r="CA165" s="33">
        <v>2605856</v>
      </c>
      <c r="CB165" s="33">
        <v>5279073</v>
      </c>
      <c r="CC165" s="33">
        <v>0</v>
      </c>
      <c r="CD165" s="33">
        <v>0</v>
      </c>
      <c r="CE165" s="33">
        <v>0</v>
      </c>
      <c r="CF165" s="33">
        <v>0</v>
      </c>
      <c r="CG165" s="33">
        <v>0</v>
      </c>
      <c r="CH165" s="33">
        <v>0</v>
      </c>
      <c r="CI165" s="33">
        <v>0</v>
      </c>
      <c r="CJ165" s="33">
        <v>0</v>
      </c>
      <c r="CL165" s="33">
        <v>52184313</v>
      </c>
      <c r="CM165" s="33">
        <v>0</v>
      </c>
      <c r="CN165" s="33">
        <v>52184313</v>
      </c>
      <c r="CO165" s="33"/>
      <c r="CP165" s="33"/>
      <c r="CR165" s="33">
        <v>-44351433</v>
      </c>
      <c r="CS165" s="33">
        <v>-23606169</v>
      </c>
      <c r="CT165" s="33">
        <v>331131673</v>
      </c>
      <c r="CU165" s="33">
        <v>330168831</v>
      </c>
      <c r="CV165" s="33">
        <v>0</v>
      </c>
      <c r="CW165" s="33">
        <v>0</v>
      </c>
      <c r="CX165" s="33">
        <v>0</v>
      </c>
      <c r="CY165" s="33">
        <v>0</v>
      </c>
      <c r="CZ165" s="33">
        <v>962842</v>
      </c>
      <c r="DA165" s="33">
        <v>354737842</v>
      </c>
      <c r="DB165" s="33">
        <v>252529808</v>
      </c>
      <c r="DC165" s="33">
        <v>0</v>
      </c>
      <c r="DD165" s="33">
        <v>84432121</v>
      </c>
      <c r="DE165" s="33">
        <v>0</v>
      </c>
      <c r="DF165" s="33">
        <v>0</v>
      </c>
      <c r="DG165" s="33">
        <v>17775913</v>
      </c>
      <c r="DH165" s="33">
        <v>9083476</v>
      </c>
      <c r="DI165" s="33">
        <v>168089</v>
      </c>
      <c r="DJ165" s="33">
        <v>18594869</v>
      </c>
      <c r="DK165" s="33">
        <v>318284</v>
      </c>
      <c r="DL165" s="33">
        <v>-6446708</v>
      </c>
      <c r="DM165" s="33">
        <v>0</v>
      </c>
      <c r="DN165" s="33">
        <v>318284</v>
      </c>
    </row>
    <row r="166" spans="2:118" s="11" customFormat="1" ht="13.8" x14ac:dyDescent="0.3">
      <c r="B166" s="5" t="s">
        <v>594</v>
      </c>
      <c r="C166" s="5" t="s">
        <v>37</v>
      </c>
      <c r="D166" s="9" t="s">
        <v>70</v>
      </c>
      <c r="E166" s="1" t="s">
        <v>669</v>
      </c>
      <c r="F166" s="10">
        <v>44012</v>
      </c>
      <c r="G166" s="30">
        <v>69795359</v>
      </c>
      <c r="H166" s="30"/>
      <c r="I166" s="30"/>
      <c r="J166" s="30"/>
      <c r="K166" s="30"/>
      <c r="L166" s="30"/>
      <c r="M166" s="30"/>
      <c r="N166" s="30"/>
      <c r="O166" s="30"/>
      <c r="P166" s="30"/>
      <c r="Q166" s="30">
        <v>39318102</v>
      </c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>
        <v>0</v>
      </c>
      <c r="AD166" s="30">
        <v>0</v>
      </c>
      <c r="AE166" s="30">
        <v>0</v>
      </c>
      <c r="AF166" s="30">
        <v>0</v>
      </c>
      <c r="AG166" s="30">
        <v>0</v>
      </c>
      <c r="AH166" s="30">
        <v>363534</v>
      </c>
      <c r="AI166" s="30">
        <v>0</v>
      </c>
      <c r="AK166" s="33">
        <v>-41562380</v>
      </c>
      <c r="AL166" s="33">
        <v>40239361</v>
      </c>
      <c r="AM166" s="33">
        <v>0</v>
      </c>
      <c r="AN166" s="33">
        <v>0</v>
      </c>
      <c r="AO166" s="33">
        <v>2108860</v>
      </c>
      <c r="AP166" s="33">
        <v>-1370432</v>
      </c>
      <c r="AQ166" s="33">
        <v>0</v>
      </c>
      <c r="AR166" s="33">
        <v>0</v>
      </c>
      <c r="AS166" s="33">
        <v>0</v>
      </c>
      <c r="AT166" s="33">
        <v>293544</v>
      </c>
      <c r="AU166" s="33">
        <v>79945363</v>
      </c>
      <c r="AV166" s="33">
        <v>0</v>
      </c>
      <c r="AW166" s="33">
        <v>2782640</v>
      </c>
      <c r="AX166" s="33">
        <v>0</v>
      </c>
      <c r="AY166" s="33">
        <v>0</v>
      </c>
      <c r="AZ166" s="33">
        <v>0</v>
      </c>
      <c r="BA166" s="33">
        <v>0</v>
      </c>
      <c r="BB166" s="33">
        <v>0</v>
      </c>
      <c r="BC166" s="33">
        <v>0</v>
      </c>
      <c r="BD166" s="33">
        <v>0</v>
      </c>
      <c r="BE166" s="33">
        <v>0</v>
      </c>
      <c r="BF166" s="33">
        <v>216792</v>
      </c>
      <c r="BG166" s="33">
        <v>0</v>
      </c>
      <c r="BH166" s="33">
        <v>0</v>
      </c>
      <c r="BI166" s="33">
        <v>0</v>
      </c>
      <c r="BJ166" s="33">
        <v>0</v>
      </c>
      <c r="BK166" s="33">
        <v>-1427971</v>
      </c>
      <c r="BL166" s="33">
        <v>0</v>
      </c>
      <c r="BN166" s="33">
        <v>91008940</v>
      </c>
      <c r="BO166" s="33">
        <v>0</v>
      </c>
      <c r="BP166" s="33">
        <v>0</v>
      </c>
      <c r="BQ166" s="33">
        <v>0</v>
      </c>
      <c r="BR166" s="33">
        <v>127295956</v>
      </c>
      <c r="BS166" s="33">
        <v>0</v>
      </c>
      <c r="BT166" s="33">
        <v>38257943</v>
      </c>
      <c r="BU166" s="33">
        <v>133357160</v>
      </c>
      <c r="BV166" s="33">
        <v>68889680</v>
      </c>
      <c r="BW166" s="33">
        <v>64467480</v>
      </c>
      <c r="BX166" s="33">
        <v>0</v>
      </c>
      <c r="BY166" s="33">
        <v>91522216</v>
      </c>
      <c r="BZ166" s="33">
        <v>7777626</v>
      </c>
      <c r="CA166" s="33">
        <v>6790812</v>
      </c>
      <c r="CB166" s="33">
        <v>0</v>
      </c>
      <c r="CC166" s="33">
        <v>0</v>
      </c>
      <c r="CD166" s="33">
        <v>11940345</v>
      </c>
      <c r="CE166" s="33">
        <v>0</v>
      </c>
      <c r="CF166" s="33">
        <v>12985371</v>
      </c>
      <c r="CG166" s="33">
        <v>0</v>
      </c>
      <c r="CH166" s="33">
        <v>0</v>
      </c>
      <c r="CI166" s="33">
        <v>-369863</v>
      </c>
      <c r="CJ166" s="33">
        <v>0</v>
      </c>
      <c r="CL166" s="33">
        <v>119241919</v>
      </c>
      <c r="CM166" s="33">
        <v>3615327</v>
      </c>
      <c r="CN166" s="33">
        <v>122857246</v>
      </c>
      <c r="CO166" s="33"/>
      <c r="CP166" s="33"/>
      <c r="CR166" s="33">
        <v>69795359</v>
      </c>
      <c r="CS166" s="33">
        <v>115388034</v>
      </c>
      <c r="CT166" s="33">
        <v>974011629</v>
      </c>
      <c r="CU166" s="33">
        <v>968360351</v>
      </c>
      <c r="CV166" s="33">
        <v>0</v>
      </c>
      <c r="CW166" s="33">
        <v>0</v>
      </c>
      <c r="CX166" s="33">
        <v>0</v>
      </c>
      <c r="CY166" s="33">
        <v>0</v>
      </c>
      <c r="CZ166" s="33">
        <v>5651278</v>
      </c>
      <c r="DA166" s="33">
        <v>858623595</v>
      </c>
      <c r="DB166" s="33">
        <v>526967777</v>
      </c>
      <c r="DC166" s="33">
        <v>0</v>
      </c>
      <c r="DD166" s="33">
        <v>264251014</v>
      </c>
      <c r="DE166" s="33">
        <v>0</v>
      </c>
      <c r="DF166" s="33">
        <v>0</v>
      </c>
      <c r="DG166" s="33">
        <v>67404804</v>
      </c>
      <c r="DH166" s="33">
        <v>0</v>
      </c>
      <c r="DI166" s="33">
        <v>0</v>
      </c>
      <c r="DJ166" s="33">
        <v>0</v>
      </c>
      <c r="DK166" s="33">
        <v>0</v>
      </c>
      <c r="DL166" s="33">
        <v>45956209</v>
      </c>
      <c r="DM166" s="33">
        <v>363534</v>
      </c>
      <c r="DN166" s="33">
        <v>0</v>
      </c>
    </row>
    <row r="167" spans="2:118" s="11" customFormat="1" ht="13.8" x14ac:dyDescent="0.3">
      <c r="B167" s="5" t="s">
        <v>595</v>
      </c>
      <c r="C167" s="5" t="s">
        <v>597</v>
      </c>
      <c r="D167" s="9" t="s">
        <v>596</v>
      </c>
      <c r="E167" s="1" t="s">
        <v>671</v>
      </c>
      <c r="F167" s="10">
        <v>43921</v>
      </c>
      <c r="G167" s="30">
        <v>-26893</v>
      </c>
      <c r="H167" s="30"/>
      <c r="I167" s="30"/>
      <c r="J167" s="30"/>
      <c r="K167" s="30"/>
      <c r="L167" s="30"/>
      <c r="M167" s="30"/>
      <c r="N167" s="30"/>
      <c r="O167" s="30"/>
      <c r="P167" s="30"/>
      <c r="Q167" s="30">
        <v>304912</v>
      </c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>
        <v>0</v>
      </c>
      <c r="AD167" s="30">
        <v>0</v>
      </c>
      <c r="AE167" s="30">
        <v>3870</v>
      </c>
      <c r="AF167" s="30">
        <v>3154</v>
      </c>
      <c r="AG167" s="30">
        <v>0</v>
      </c>
      <c r="AH167" s="30">
        <v>197329</v>
      </c>
      <c r="AI167" s="30">
        <v>0</v>
      </c>
      <c r="AK167" s="33">
        <v>-122866</v>
      </c>
      <c r="AL167" s="33">
        <v>0</v>
      </c>
      <c r="AM167" s="33">
        <v>0</v>
      </c>
      <c r="AN167" s="33">
        <v>0</v>
      </c>
      <c r="AO167" s="33">
        <v>0</v>
      </c>
      <c r="AP167" s="33">
        <v>0</v>
      </c>
      <c r="AQ167" s="33">
        <v>0</v>
      </c>
      <c r="AR167" s="33">
        <v>0</v>
      </c>
      <c r="AS167" s="33">
        <v>112</v>
      </c>
      <c r="AT167" s="33">
        <v>0</v>
      </c>
      <c r="AU167" s="33">
        <v>122754</v>
      </c>
      <c r="AV167" s="33">
        <v>0</v>
      </c>
      <c r="AW167" s="33">
        <v>0</v>
      </c>
      <c r="AX167" s="33">
        <v>0</v>
      </c>
      <c r="AY167" s="33">
        <v>0</v>
      </c>
      <c r="AZ167" s="33">
        <v>0</v>
      </c>
      <c r="BA167" s="33">
        <v>0</v>
      </c>
      <c r="BB167" s="33">
        <v>0</v>
      </c>
      <c r="BC167" s="33">
        <v>0</v>
      </c>
      <c r="BD167" s="33">
        <v>0</v>
      </c>
      <c r="BE167" s="33">
        <v>0</v>
      </c>
      <c r="BF167" s="33">
        <v>0</v>
      </c>
      <c r="BG167" s="33">
        <v>0</v>
      </c>
      <c r="BH167" s="33">
        <v>3154</v>
      </c>
      <c r="BI167" s="33">
        <v>0</v>
      </c>
      <c r="BJ167" s="33">
        <v>0</v>
      </c>
      <c r="BK167" s="33">
        <v>0</v>
      </c>
      <c r="BL167" s="33">
        <v>0</v>
      </c>
      <c r="BN167" s="33">
        <v>0</v>
      </c>
      <c r="BO167" s="33">
        <v>0</v>
      </c>
      <c r="BP167" s="33">
        <v>0</v>
      </c>
      <c r="BQ167" s="33">
        <v>0</v>
      </c>
      <c r="BR167" s="33">
        <v>0</v>
      </c>
      <c r="BS167" s="33">
        <v>0</v>
      </c>
      <c r="BT167" s="33">
        <v>0</v>
      </c>
      <c r="BU167" s="33">
        <v>0</v>
      </c>
      <c r="BV167" s="33">
        <v>0</v>
      </c>
      <c r="BW167" s="33">
        <v>0</v>
      </c>
      <c r="BX167" s="33">
        <v>0</v>
      </c>
      <c r="BY167" s="33">
        <v>0</v>
      </c>
      <c r="BZ167" s="33">
        <v>0</v>
      </c>
      <c r="CA167" s="33">
        <v>0</v>
      </c>
      <c r="CB167" s="33">
        <v>0</v>
      </c>
      <c r="CC167" s="33">
        <v>0</v>
      </c>
      <c r="CD167" s="33">
        <v>0</v>
      </c>
      <c r="CE167" s="33">
        <v>0</v>
      </c>
      <c r="CF167" s="33">
        <v>0</v>
      </c>
      <c r="CG167" s="33">
        <v>0</v>
      </c>
      <c r="CH167" s="33">
        <v>0</v>
      </c>
      <c r="CI167" s="33">
        <v>0</v>
      </c>
      <c r="CJ167" s="33">
        <v>0</v>
      </c>
      <c r="CL167" s="33">
        <v>-149759</v>
      </c>
      <c r="CM167" s="33">
        <v>0</v>
      </c>
      <c r="CN167" s="33">
        <v>-149759</v>
      </c>
      <c r="CO167" s="33"/>
      <c r="CP167" s="33"/>
      <c r="CR167" s="33">
        <v>-26893</v>
      </c>
      <c r="CS167" s="33">
        <v>-173545</v>
      </c>
      <c r="CT167" s="33">
        <v>13526697</v>
      </c>
      <c r="CU167" s="33">
        <v>13526697</v>
      </c>
      <c r="CV167" s="33">
        <v>0</v>
      </c>
      <c r="CW167" s="33">
        <v>0</v>
      </c>
      <c r="CX167" s="33">
        <v>0</v>
      </c>
      <c r="CY167" s="33">
        <v>0</v>
      </c>
      <c r="CZ167" s="33">
        <v>0</v>
      </c>
      <c r="DA167" s="33">
        <v>13700242</v>
      </c>
      <c r="DB167" s="33">
        <v>11902448</v>
      </c>
      <c r="DC167" s="33">
        <v>0</v>
      </c>
      <c r="DD167" s="33">
        <v>1340107</v>
      </c>
      <c r="DE167" s="33">
        <v>0</v>
      </c>
      <c r="DF167" s="33">
        <v>0</v>
      </c>
      <c r="DG167" s="33">
        <v>457687</v>
      </c>
      <c r="DH167" s="33">
        <v>0</v>
      </c>
      <c r="DI167" s="33">
        <v>0</v>
      </c>
      <c r="DJ167" s="33">
        <v>3870</v>
      </c>
      <c r="DK167" s="33">
        <v>3154</v>
      </c>
      <c r="DL167" s="33">
        <v>49961</v>
      </c>
      <c r="DM167" s="33">
        <v>197329</v>
      </c>
      <c r="DN167" s="33">
        <v>3154</v>
      </c>
    </row>
    <row r="168" spans="2:118" s="11" customFormat="1" ht="13.8" x14ac:dyDescent="0.3">
      <c r="B168" s="5" t="s">
        <v>598</v>
      </c>
      <c r="C168" s="5" t="s">
        <v>600</v>
      </c>
      <c r="D168" s="9" t="s">
        <v>599</v>
      </c>
      <c r="E168" s="1" t="s">
        <v>662</v>
      </c>
      <c r="F168" s="10">
        <v>44012</v>
      </c>
      <c r="G168" s="30">
        <v>22427632.620000001</v>
      </c>
      <c r="H168" s="30"/>
      <c r="I168" s="30"/>
      <c r="J168" s="30"/>
      <c r="K168" s="30"/>
      <c r="L168" s="30"/>
      <c r="M168" s="30"/>
      <c r="N168" s="30"/>
      <c r="O168" s="30"/>
      <c r="P168" s="30"/>
      <c r="Q168" s="30">
        <v>1699762.66</v>
      </c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>
        <v>0</v>
      </c>
      <c r="AD168" s="30">
        <v>0</v>
      </c>
      <c r="AE168" s="30">
        <v>211221.96</v>
      </c>
      <c r="AF168" s="30">
        <v>0</v>
      </c>
      <c r="AG168" s="30">
        <v>0</v>
      </c>
      <c r="AH168" s="30">
        <v>7976867.2999999998</v>
      </c>
      <c r="AI168" s="30">
        <v>0</v>
      </c>
      <c r="AK168" s="33">
        <v>2265991.46</v>
      </c>
      <c r="AL168" s="33">
        <v>0</v>
      </c>
      <c r="AM168" s="33">
        <v>0</v>
      </c>
      <c r="AN168" s="33">
        <v>0</v>
      </c>
      <c r="AO168" s="33">
        <v>0</v>
      </c>
      <c r="AP168" s="33">
        <v>0</v>
      </c>
      <c r="AQ168" s="33">
        <v>0</v>
      </c>
      <c r="AR168" s="33">
        <v>0</v>
      </c>
      <c r="AS168" s="33">
        <v>0</v>
      </c>
      <c r="AT168" s="33">
        <v>1167065.82</v>
      </c>
      <c r="AU168" s="33">
        <v>18939.54</v>
      </c>
      <c r="AV168" s="33">
        <v>0</v>
      </c>
      <c r="AW168" s="33">
        <v>11752.86</v>
      </c>
      <c r="AX168" s="33">
        <v>0</v>
      </c>
      <c r="AY168" s="33">
        <v>0</v>
      </c>
      <c r="AZ168" s="33">
        <v>0</v>
      </c>
      <c r="BA168" s="33">
        <v>0</v>
      </c>
      <c r="BB168" s="33">
        <v>0</v>
      </c>
      <c r="BC168" s="33">
        <v>0</v>
      </c>
      <c r="BD168" s="33">
        <v>0</v>
      </c>
      <c r="BE168" s="33">
        <v>0</v>
      </c>
      <c r="BF168" s="33">
        <v>0</v>
      </c>
      <c r="BG168" s="33">
        <v>0</v>
      </c>
      <c r="BH168" s="33">
        <v>0</v>
      </c>
      <c r="BI168" s="33">
        <v>0</v>
      </c>
      <c r="BJ168" s="33">
        <v>0</v>
      </c>
      <c r="BK168" s="33">
        <v>1129618.04</v>
      </c>
      <c r="BL168" s="33">
        <v>0</v>
      </c>
      <c r="BN168" s="33">
        <v>-10216719.279999999</v>
      </c>
      <c r="BO168" s="33">
        <v>0</v>
      </c>
      <c r="BP168" s="33">
        <v>0</v>
      </c>
      <c r="BQ168" s="33">
        <v>0</v>
      </c>
      <c r="BR168" s="33">
        <v>0</v>
      </c>
      <c r="BS168" s="33">
        <v>0</v>
      </c>
      <c r="BT168" s="33">
        <v>0</v>
      </c>
      <c r="BU168" s="33">
        <v>0</v>
      </c>
      <c r="BV168" s="33">
        <v>0</v>
      </c>
      <c r="BW168" s="33">
        <v>0</v>
      </c>
      <c r="BX168" s="33">
        <v>0</v>
      </c>
      <c r="BY168" s="33">
        <v>0</v>
      </c>
      <c r="BZ168" s="33">
        <v>0</v>
      </c>
      <c r="CA168" s="33">
        <v>1170319.48</v>
      </c>
      <c r="CB168" s="33">
        <v>0</v>
      </c>
      <c r="CC168" s="33">
        <v>0</v>
      </c>
      <c r="CD168" s="33">
        <v>9046399.8000000007</v>
      </c>
      <c r="CE168" s="33">
        <v>0</v>
      </c>
      <c r="CF168" s="33">
        <v>0</v>
      </c>
      <c r="CG168" s="33">
        <v>0</v>
      </c>
      <c r="CH168" s="33">
        <v>0</v>
      </c>
      <c r="CI168" s="33">
        <v>0</v>
      </c>
      <c r="CJ168" s="33">
        <v>0</v>
      </c>
      <c r="CL168" s="33">
        <v>14476904.800000001</v>
      </c>
      <c r="CM168" s="33">
        <v>-506129.86</v>
      </c>
      <c r="CN168" s="33">
        <v>13970774.939999999</v>
      </c>
      <c r="CO168" s="33"/>
      <c r="CP168" s="33"/>
      <c r="CR168" s="33">
        <v>22427632.620000001</v>
      </c>
      <c r="CS168" s="33">
        <v>20175551.359999999</v>
      </c>
      <c r="CT168" s="33">
        <v>92211331.900000006</v>
      </c>
      <c r="CU168" s="33">
        <v>92211331.900000006</v>
      </c>
      <c r="CV168" s="33">
        <v>0</v>
      </c>
      <c r="CW168" s="33">
        <v>0</v>
      </c>
      <c r="CX168" s="33">
        <v>0</v>
      </c>
      <c r="CY168" s="33">
        <v>0</v>
      </c>
      <c r="CZ168" s="33">
        <v>0</v>
      </c>
      <c r="DA168" s="33">
        <v>72035780.540000007</v>
      </c>
      <c r="DB168" s="33">
        <v>67830987.859999999</v>
      </c>
      <c r="DC168" s="33">
        <v>0</v>
      </c>
      <c r="DD168" s="33">
        <v>4204792.68</v>
      </c>
      <c r="DE168" s="33">
        <v>0</v>
      </c>
      <c r="DF168" s="33">
        <v>0</v>
      </c>
      <c r="DG168" s="33">
        <v>0</v>
      </c>
      <c r="DH168" s="33">
        <v>0</v>
      </c>
      <c r="DI168" s="33">
        <v>0</v>
      </c>
      <c r="DJ168" s="33">
        <v>211221.96</v>
      </c>
      <c r="DK168" s="33">
        <v>0</v>
      </c>
      <c r="DL168" s="33">
        <v>5513564.0800000001</v>
      </c>
      <c r="DM168" s="33">
        <v>7976867.2999999998</v>
      </c>
      <c r="DN168" s="33">
        <v>0</v>
      </c>
    </row>
    <row r="169" spans="2:118" s="11" customFormat="1" ht="13.8" x14ac:dyDescent="0.3">
      <c r="B169" s="5" t="s">
        <v>601</v>
      </c>
      <c r="C169" s="5" t="s">
        <v>603</v>
      </c>
      <c r="D169" s="9" t="s">
        <v>602</v>
      </c>
      <c r="E169" s="1" t="s">
        <v>667</v>
      </c>
      <c r="F169" s="10">
        <v>43921</v>
      </c>
      <c r="G169" s="30">
        <v>256788367</v>
      </c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>
        <v>0</v>
      </c>
      <c r="AD169" s="30">
        <v>0</v>
      </c>
      <c r="AE169" s="30">
        <v>0</v>
      </c>
      <c r="AF169" s="30">
        <v>0</v>
      </c>
      <c r="AG169" s="30">
        <v>0</v>
      </c>
      <c r="AH169" s="30">
        <v>62619475</v>
      </c>
      <c r="AI169" s="30">
        <v>0</v>
      </c>
      <c r="AK169" s="33">
        <v>-219826219</v>
      </c>
      <c r="AL169" s="33">
        <v>0</v>
      </c>
      <c r="AM169" s="33">
        <v>0</v>
      </c>
      <c r="AN169" s="33">
        <v>0</v>
      </c>
      <c r="AO169" s="33">
        <v>0</v>
      </c>
      <c r="AP169" s="33">
        <v>0</v>
      </c>
      <c r="AQ169" s="33">
        <v>0</v>
      </c>
      <c r="AR169" s="33">
        <v>0</v>
      </c>
      <c r="AS169" s="33">
        <v>0</v>
      </c>
      <c r="AT169" s="33">
        <v>30995596</v>
      </c>
      <c r="AU169" s="33">
        <v>252363526</v>
      </c>
      <c r="AV169" s="33">
        <v>0</v>
      </c>
      <c r="AW169" s="33">
        <v>0</v>
      </c>
      <c r="AX169" s="33">
        <v>0</v>
      </c>
      <c r="AY169" s="33">
        <v>0</v>
      </c>
      <c r="AZ169" s="33">
        <v>0</v>
      </c>
      <c r="BA169" s="33">
        <v>0</v>
      </c>
      <c r="BB169" s="33">
        <v>0</v>
      </c>
      <c r="BC169" s="33">
        <v>0</v>
      </c>
      <c r="BD169" s="33">
        <v>0</v>
      </c>
      <c r="BE169" s="33">
        <v>0</v>
      </c>
      <c r="BF169" s="33">
        <v>597255</v>
      </c>
      <c r="BG169" s="33">
        <v>0</v>
      </c>
      <c r="BH169" s="33">
        <v>0</v>
      </c>
      <c r="BI169" s="33">
        <v>0</v>
      </c>
      <c r="BJ169" s="33">
        <v>0</v>
      </c>
      <c r="BK169" s="33">
        <v>0</v>
      </c>
      <c r="BL169" s="33">
        <v>0</v>
      </c>
      <c r="BN169" s="33">
        <v>-5865686</v>
      </c>
      <c r="BO169" s="33">
        <v>0</v>
      </c>
      <c r="BP169" s="33">
        <v>0</v>
      </c>
      <c r="BQ169" s="33">
        <v>0</v>
      </c>
      <c r="BR169" s="33">
        <v>0</v>
      </c>
      <c r="BS169" s="33">
        <v>0</v>
      </c>
      <c r="BT169" s="33">
        <v>0</v>
      </c>
      <c r="BU169" s="33">
        <v>0</v>
      </c>
      <c r="BV169" s="33">
        <v>0</v>
      </c>
      <c r="BW169" s="33">
        <v>0</v>
      </c>
      <c r="BX169" s="33">
        <v>18974484</v>
      </c>
      <c r="BY169" s="33">
        <v>0</v>
      </c>
      <c r="BZ169" s="33">
        <v>0</v>
      </c>
      <c r="CA169" s="33">
        <v>5988233</v>
      </c>
      <c r="CB169" s="33">
        <v>0</v>
      </c>
      <c r="CC169" s="33">
        <v>0</v>
      </c>
      <c r="CD169" s="33">
        <v>4726872</v>
      </c>
      <c r="CE169" s="33">
        <v>0</v>
      </c>
      <c r="CF169" s="33">
        <v>15726819</v>
      </c>
      <c r="CG169" s="33">
        <v>0</v>
      </c>
      <c r="CH169" s="33">
        <v>0</v>
      </c>
      <c r="CI169" s="33">
        <v>1601754</v>
      </c>
      <c r="CJ169" s="33">
        <v>0</v>
      </c>
      <c r="CL169" s="33">
        <v>31096462</v>
      </c>
      <c r="CM169" s="33">
        <v>0</v>
      </c>
      <c r="CN169" s="33">
        <v>31096462</v>
      </c>
      <c r="CO169" s="33"/>
      <c r="CP169" s="33"/>
      <c r="CR169" s="33">
        <v>256788367</v>
      </c>
      <c r="CS169" s="33">
        <v>196979753</v>
      </c>
      <c r="CT169" s="33">
        <v>919165449</v>
      </c>
      <c r="CU169" s="33">
        <v>919165449</v>
      </c>
      <c r="CV169" s="33">
        <v>0</v>
      </c>
      <c r="CW169" s="33">
        <v>0</v>
      </c>
      <c r="CX169" s="33">
        <v>0</v>
      </c>
      <c r="CY169" s="33">
        <v>0</v>
      </c>
      <c r="CZ169" s="33">
        <v>0</v>
      </c>
      <c r="DA169" s="33">
        <v>722185696</v>
      </c>
      <c r="DB169" s="33">
        <v>473157298</v>
      </c>
      <c r="DC169" s="33">
        <v>0</v>
      </c>
      <c r="DD169" s="33">
        <v>128368381</v>
      </c>
      <c r="DE169" s="33">
        <v>0</v>
      </c>
      <c r="DF169" s="33">
        <v>0</v>
      </c>
      <c r="DG169" s="33">
        <v>120660017</v>
      </c>
      <c r="DH169" s="33">
        <v>0</v>
      </c>
      <c r="DI169" s="33">
        <v>0</v>
      </c>
      <c r="DJ169" s="33">
        <v>0</v>
      </c>
      <c r="DK169" s="33">
        <v>0</v>
      </c>
      <c r="DL169" s="33">
        <v>2810861</v>
      </c>
      <c r="DM169" s="33">
        <v>62619475</v>
      </c>
      <c r="DN169" s="33">
        <v>0</v>
      </c>
    </row>
    <row r="170" spans="2:118" s="11" customFormat="1" ht="13.8" x14ac:dyDescent="0.3">
      <c r="B170" s="5" t="s">
        <v>604</v>
      </c>
      <c r="C170" s="5" t="s">
        <v>606</v>
      </c>
      <c r="D170" s="9" t="s">
        <v>605</v>
      </c>
      <c r="E170" s="1" t="s">
        <v>659</v>
      </c>
      <c r="F170" s="10">
        <v>43921</v>
      </c>
      <c r="G170" s="30">
        <v>-315991</v>
      </c>
      <c r="H170" s="30"/>
      <c r="I170" s="30"/>
      <c r="J170" s="30"/>
      <c r="K170" s="30"/>
      <c r="L170" s="30"/>
      <c r="M170" s="30"/>
      <c r="N170" s="30"/>
      <c r="O170" s="30"/>
      <c r="P170" s="30"/>
      <c r="Q170" s="30">
        <v>186906</v>
      </c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>
        <v>0</v>
      </c>
      <c r="AD170" s="30">
        <v>0</v>
      </c>
      <c r="AE170" s="30">
        <v>0</v>
      </c>
      <c r="AF170" s="30">
        <v>0</v>
      </c>
      <c r="AG170" s="30">
        <v>0</v>
      </c>
      <c r="AH170" s="30">
        <v>0</v>
      </c>
      <c r="AI170" s="30">
        <v>0</v>
      </c>
      <c r="AK170" s="33">
        <v>-144810</v>
      </c>
      <c r="AL170" s="33">
        <v>0</v>
      </c>
      <c r="AM170" s="33">
        <v>0</v>
      </c>
      <c r="AN170" s="33">
        <v>0</v>
      </c>
      <c r="AO170" s="33">
        <v>0</v>
      </c>
      <c r="AP170" s="33">
        <v>0</v>
      </c>
      <c r="AQ170" s="33">
        <v>0</v>
      </c>
      <c r="AR170" s="33">
        <v>0</v>
      </c>
      <c r="AS170" s="33">
        <v>0</v>
      </c>
      <c r="AT170" s="33">
        <v>0</v>
      </c>
      <c r="AU170" s="33">
        <v>133809</v>
      </c>
      <c r="AV170" s="33">
        <v>0</v>
      </c>
      <c r="AW170" s="33">
        <v>11001</v>
      </c>
      <c r="AX170" s="33">
        <v>0</v>
      </c>
      <c r="AY170" s="33">
        <v>0</v>
      </c>
      <c r="AZ170" s="33">
        <v>0</v>
      </c>
      <c r="BA170" s="33">
        <v>0</v>
      </c>
      <c r="BB170" s="33">
        <v>0</v>
      </c>
      <c r="BC170" s="33">
        <v>0</v>
      </c>
      <c r="BD170" s="33">
        <v>0</v>
      </c>
      <c r="BE170" s="33">
        <v>0</v>
      </c>
      <c r="BF170" s="33">
        <v>0</v>
      </c>
      <c r="BG170" s="33">
        <v>0</v>
      </c>
      <c r="BH170" s="33">
        <v>0</v>
      </c>
      <c r="BI170" s="33">
        <v>0</v>
      </c>
      <c r="BJ170" s="33">
        <v>0</v>
      </c>
      <c r="BK170" s="33">
        <v>0</v>
      </c>
      <c r="BL170" s="33">
        <v>0</v>
      </c>
      <c r="BN170" s="33">
        <v>425092</v>
      </c>
      <c r="BO170" s="33">
        <v>0</v>
      </c>
      <c r="BP170" s="33">
        <v>0</v>
      </c>
      <c r="BQ170" s="33">
        <v>0</v>
      </c>
      <c r="BR170" s="33">
        <v>0</v>
      </c>
      <c r="BS170" s="33">
        <v>0</v>
      </c>
      <c r="BT170" s="33">
        <v>0</v>
      </c>
      <c r="BU170" s="33">
        <v>0</v>
      </c>
      <c r="BV170" s="33">
        <v>0</v>
      </c>
      <c r="BW170" s="33">
        <v>0</v>
      </c>
      <c r="BX170" s="33">
        <v>778000</v>
      </c>
      <c r="BY170" s="33">
        <v>0</v>
      </c>
      <c r="BZ170" s="33">
        <v>0</v>
      </c>
      <c r="CA170" s="33">
        <v>181755</v>
      </c>
      <c r="CB170" s="33">
        <v>208</v>
      </c>
      <c r="CC170" s="33">
        <v>0</v>
      </c>
      <c r="CD170" s="33">
        <v>0</v>
      </c>
      <c r="CE170" s="33">
        <v>0</v>
      </c>
      <c r="CF170" s="33">
        <v>171028</v>
      </c>
      <c r="CG170" s="33">
        <v>0</v>
      </c>
      <c r="CH170" s="33">
        <v>0</v>
      </c>
      <c r="CI170" s="33">
        <v>83</v>
      </c>
      <c r="CJ170" s="33">
        <v>0</v>
      </c>
      <c r="CL170" s="33">
        <v>-35709</v>
      </c>
      <c r="CM170" s="33">
        <v>0</v>
      </c>
      <c r="CN170" s="33">
        <v>-35709</v>
      </c>
      <c r="CO170" s="33"/>
      <c r="CP170" s="33"/>
      <c r="CR170" s="33">
        <v>-315991</v>
      </c>
      <c r="CS170" s="33">
        <v>-309072</v>
      </c>
      <c r="CT170" s="33">
        <v>2874377</v>
      </c>
      <c r="CU170" s="33">
        <v>2835161</v>
      </c>
      <c r="CV170" s="33">
        <v>0</v>
      </c>
      <c r="CW170" s="33">
        <v>0</v>
      </c>
      <c r="CX170" s="33">
        <v>0</v>
      </c>
      <c r="CY170" s="33">
        <v>0</v>
      </c>
      <c r="CZ170" s="33">
        <v>39216</v>
      </c>
      <c r="DA170" s="33">
        <v>3183449</v>
      </c>
      <c r="DB170" s="33">
        <v>1921805</v>
      </c>
      <c r="DC170" s="33">
        <v>0</v>
      </c>
      <c r="DD170" s="33">
        <v>985546</v>
      </c>
      <c r="DE170" s="33">
        <v>0</v>
      </c>
      <c r="DF170" s="33">
        <v>0</v>
      </c>
      <c r="DG170" s="33">
        <v>276098</v>
      </c>
      <c r="DH170" s="33">
        <v>0</v>
      </c>
      <c r="DI170" s="33">
        <v>0</v>
      </c>
      <c r="DJ170" s="33">
        <v>0</v>
      </c>
      <c r="DK170" s="33">
        <v>0</v>
      </c>
      <c r="DL170" s="33">
        <v>6919</v>
      </c>
      <c r="DM170" s="33">
        <v>0</v>
      </c>
      <c r="DN170" s="33">
        <v>0</v>
      </c>
    </row>
    <row r="171" spans="2:118" s="11" customFormat="1" ht="13.8" x14ac:dyDescent="0.3">
      <c r="B171" s="5" t="s">
        <v>607</v>
      </c>
      <c r="C171" s="5" t="s">
        <v>609</v>
      </c>
      <c r="D171" s="9" t="s">
        <v>608</v>
      </c>
      <c r="E171" s="1" t="s">
        <v>664</v>
      </c>
      <c r="F171" s="10">
        <v>43921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>
        <v>-2685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>
        <v>0</v>
      </c>
      <c r="AH171" s="30"/>
      <c r="AI171" s="30"/>
      <c r="AK171" s="33">
        <v>-241</v>
      </c>
      <c r="AL171" s="33">
        <v>0</v>
      </c>
      <c r="AM171" s="33">
        <v>0</v>
      </c>
      <c r="AN171" s="33">
        <v>0</v>
      </c>
      <c r="AO171" s="33">
        <v>0</v>
      </c>
      <c r="AP171" s="33">
        <v>0</v>
      </c>
      <c r="AQ171" s="33">
        <v>0</v>
      </c>
      <c r="AR171" s="33">
        <v>0</v>
      </c>
      <c r="AS171" s="33">
        <v>0</v>
      </c>
      <c r="AT171" s="33">
        <v>0</v>
      </c>
      <c r="AU171" s="33">
        <v>0</v>
      </c>
      <c r="AV171" s="33">
        <v>0</v>
      </c>
      <c r="AW171" s="33">
        <v>0</v>
      </c>
      <c r="AX171" s="33">
        <v>0</v>
      </c>
      <c r="AY171" s="33">
        <v>0</v>
      </c>
      <c r="AZ171" s="33">
        <v>0</v>
      </c>
      <c r="BA171" s="33">
        <v>0</v>
      </c>
      <c r="BB171" s="33">
        <v>0</v>
      </c>
      <c r="BC171" s="33">
        <v>0</v>
      </c>
      <c r="BD171" s="33">
        <v>0</v>
      </c>
      <c r="BE171" s="33">
        <v>0</v>
      </c>
      <c r="BF171" s="33">
        <v>0</v>
      </c>
      <c r="BG171" s="33">
        <v>0</v>
      </c>
      <c r="BH171" s="33"/>
      <c r="BI171" s="33">
        <v>0</v>
      </c>
      <c r="BJ171" s="33">
        <v>0</v>
      </c>
      <c r="BK171" s="33">
        <v>-241</v>
      </c>
      <c r="BL171" s="33">
        <v>0</v>
      </c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L171" s="33">
        <v>-241</v>
      </c>
      <c r="CM171" s="33">
        <v>0</v>
      </c>
      <c r="CN171" s="33">
        <v>-241</v>
      </c>
      <c r="CO171" s="33"/>
      <c r="CP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</row>
    <row r="172" spans="2:118" s="11" customFormat="1" ht="13.8" x14ac:dyDescent="0.3">
      <c r="B172" s="5" t="s">
        <v>610</v>
      </c>
      <c r="C172" s="5" t="s">
        <v>612</v>
      </c>
      <c r="D172" s="9" t="s">
        <v>611</v>
      </c>
      <c r="E172" s="1" t="s">
        <v>664</v>
      </c>
      <c r="F172" s="10">
        <v>43921</v>
      </c>
      <c r="G172" s="30">
        <v>2054726</v>
      </c>
      <c r="H172" s="30"/>
      <c r="I172" s="30"/>
      <c r="J172" s="30"/>
      <c r="K172" s="30"/>
      <c r="L172" s="30"/>
      <c r="M172" s="30"/>
      <c r="N172" s="30"/>
      <c r="O172" s="30"/>
      <c r="P172" s="30"/>
      <c r="Q172" s="30">
        <v>920446</v>
      </c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>
        <v>0</v>
      </c>
      <c r="AD172" s="30">
        <v>725</v>
      </c>
      <c r="AE172" s="30">
        <v>0</v>
      </c>
      <c r="AF172" s="30">
        <v>0</v>
      </c>
      <c r="AG172" s="30">
        <v>0</v>
      </c>
      <c r="AH172" s="30">
        <v>0</v>
      </c>
      <c r="AI172" s="30">
        <v>0</v>
      </c>
      <c r="AK172" s="33">
        <v>-1058772</v>
      </c>
      <c r="AL172" s="33">
        <v>0</v>
      </c>
      <c r="AM172" s="33">
        <v>0</v>
      </c>
      <c r="AN172" s="33">
        <v>0</v>
      </c>
      <c r="AO172" s="33">
        <v>0</v>
      </c>
      <c r="AP172" s="33">
        <v>0</v>
      </c>
      <c r="AQ172" s="33">
        <v>0</v>
      </c>
      <c r="AR172" s="33">
        <v>0</v>
      </c>
      <c r="AS172" s="33">
        <v>0</v>
      </c>
      <c r="AT172" s="33">
        <v>0</v>
      </c>
      <c r="AU172" s="33">
        <v>665038</v>
      </c>
      <c r="AV172" s="33">
        <v>0</v>
      </c>
      <c r="AW172" s="33">
        <v>22244</v>
      </c>
      <c r="AX172" s="33">
        <v>0</v>
      </c>
      <c r="AY172" s="33">
        <v>0</v>
      </c>
      <c r="AZ172" s="33">
        <v>0</v>
      </c>
      <c r="BA172" s="33">
        <v>0</v>
      </c>
      <c r="BB172" s="33">
        <v>0</v>
      </c>
      <c r="BC172" s="33">
        <v>0</v>
      </c>
      <c r="BD172" s="33">
        <v>0</v>
      </c>
      <c r="BE172" s="33">
        <v>0</v>
      </c>
      <c r="BF172" s="33">
        <v>0</v>
      </c>
      <c r="BG172" s="33">
        <v>0</v>
      </c>
      <c r="BH172" s="33">
        <v>0</v>
      </c>
      <c r="BI172" s="33">
        <v>0</v>
      </c>
      <c r="BJ172" s="33">
        <v>0</v>
      </c>
      <c r="BK172" s="33">
        <v>-371490</v>
      </c>
      <c r="BL172" s="33">
        <v>0</v>
      </c>
      <c r="BN172" s="33">
        <v>-714332</v>
      </c>
      <c r="BO172" s="33">
        <v>0</v>
      </c>
      <c r="BP172" s="33">
        <v>0</v>
      </c>
      <c r="BQ172" s="33">
        <v>0</v>
      </c>
      <c r="BR172" s="33">
        <v>0</v>
      </c>
      <c r="BS172" s="33">
        <v>0</v>
      </c>
      <c r="BT172" s="33">
        <v>0</v>
      </c>
      <c r="BU172" s="33">
        <v>0</v>
      </c>
      <c r="BV172" s="33">
        <v>0</v>
      </c>
      <c r="BW172" s="33">
        <v>0</v>
      </c>
      <c r="BX172" s="33">
        <v>0</v>
      </c>
      <c r="BY172" s="33">
        <v>0</v>
      </c>
      <c r="BZ172" s="33">
        <v>48246</v>
      </c>
      <c r="CA172" s="33">
        <v>124919</v>
      </c>
      <c r="CB172" s="33">
        <v>0</v>
      </c>
      <c r="CC172" s="33">
        <v>0</v>
      </c>
      <c r="CD172" s="33">
        <v>195184</v>
      </c>
      <c r="CE172" s="33">
        <v>0</v>
      </c>
      <c r="CF172" s="33">
        <v>0</v>
      </c>
      <c r="CG172" s="33">
        <v>0</v>
      </c>
      <c r="CH172" s="33">
        <v>0</v>
      </c>
      <c r="CI172" s="33">
        <v>-345983</v>
      </c>
      <c r="CJ172" s="33">
        <v>0</v>
      </c>
      <c r="CL172" s="33">
        <v>281622</v>
      </c>
      <c r="CM172" s="33">
        <v>0</v>
      </c>
      <c r="CN172" s="33">
        <v>281622</v>
      </c>
      <c r="CO172" s="33"/>
      <c r="CP172" s="33"/>
      <c r="CR172" s="33">
        <v>2054726</v>
      </c>
      <c r="CS172" s="33">
        <v>2054001</v>
      </c>
      <c r="CT172" s="33">
        <v>9629542</v>
      </c>
      <c r="CU172" s="33">
        <v>9629542</v>
      </c>
      <c r="CV172" s="33">
        <v>0</v>
      </c>
      <c r="CW172" s="33">
        <v>0</v>
      </c>
      <c r="CX172" s="33">
        <v>0</v>
      </c>
      <c r="CY172" s="33">
        <v>0</v>
      </c>
      <c r="CZ172" s="33">
        <v>0</v>
      </c>
      <c r="DA172" s="33">
        <v>7575541</v>
      </c>
      <c r="DB172" s="33">
        <v>2992345</v>
      </c>
      <c r="DC172" s="33">
        <v>0</v>
      </c>
      <c r="DD172" s="33">
        <v>3420761</v>
      </c>
      <c r="DE172" s="33">
        <v>31285</v>
      </c>
      <c r="DF172" s="33">
        <v>0</v>
      </c>
      <c r="DG172" s="33">
        <v>1131150</v>
      </c>
      <c r="DH172" s="33">
        <v>0</v>
      </c>
      <c r="DI172" s="33">
        <v>725</v>
      </c>
      <c r="DJ172" s="33">
        <v>0</v>
      </c>
      <c r="DK172" s="33">
        <v>0</v>
      </c>
      <c r="DL172" s="33">
        <v>0</v>
      </c>
      <c r="DM172" s="33">
        <v>0</v>
      </c>
      <c r="DN172" s="33">
        <v>0</v>
      </c>
    </row>
    <row r="173" spans="2:118" s="11" customFormat="1" ht="13.8" x14ac:dyDescent="0.3">
      <c r="B173" s="5" t="s">
        <v>613</v>
      </c>
      <c r="C173" s="5" t="s">
        <v>615</v>
      </c>
      <c r="D173" s="9" t="s">
        <v>614</v>
      </c>
      <c r="E173" s="1" t="s">
        <v>661</v>
      </c>
      <c r="F173" s="10">
        <v>44012</v>
      </c>
      <c r="G173" s="30">
        <v>51867439</v>
      </c>
      <c r="H173" s="30"/>
      <c r="I173" s="30"/>
      <c r="J173" s="30"/>
      <c r="K173" s="30"/>
      <c r="L173" s="30"/>
      <c r="M173" s="30"/>
      <c r="N173" s="30"/>
      <c r="O173" s="30"/>
      <c r="P173" s="30"/>
      <c r="Q173" s="30">
        <v>29401031.037999999</v>
      </c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>
        <v>16398086</v>
      </c>
      <c r="AD173" s="30">
        <v>0</v>
      </c>
      <c r="AE173" s="30">
        <v>0</v>
      </c>
      <c r="AF173" s="30">
        <v>1811372</v>
      </c>
      <c r="AG173" s="30">
        <v>0</v>
      </c>
      <c r="AH173" s="30">
        <v>1339354</v>
      </c>
      <c r="AI173" s="30">
        <v>0</v>
      </c>
      <c r="AK173" s="33">
        <v>-59906897</v>
      </c>
      <c r="AL173" s="33">
        <v>0</v>
      </c>
      <c r="AM173" s="33">
        <v>15379120</v>
      </c>
      <c r="AN173" s="33">
        <v>0</v>
      </c>
      <c r="AO173" s="33">
        <v>0</v>
      </c>
      <c r="AP173" s="33">
        <v>0</v>
      </c>
      <c r="AQ173" s="33">
        <v>0</v>
      </c>
      <c r="AR173" s="33">
        <v>0</v>
      </c>
      <c r="AS173" s="33">
        <v>0</v>
      </c>
      <c r="AT173" s="33">
        <v>47939</v>
      </c>
      <c r="AU173" s="33">
        <v>43295363</v>
      </c>
      <c r="AV173" s="33">
        <v>693203</v>
      </c>
      <c r="AW173" s="33">
        <v>3116578</v>
      </c>
      <c r="AX173" s="33">
        <v>0</v>
      </c>
      <c r="AY173" s="33">
        <v>0</v>
      </c>
      <c r="AZ173" s="33">
        <v>0</v>
      </c>
      <c r="BA173" s="33">
        <v>0</v>
      </c>
      <c r="BB173" s="33">
        <v>0</v>
      </c>
      <c r="BC173" s="33">
        <v>0</v>
      </c>
      <c r="BD173" s="33">
        <v>0</v>
      </c>
      <c r="BE173" s="33">
        <v>0</v>
      </c>
      <c r="BF173" s="33">
        <v>1129022</v>
      </c>
      <c r="BG173" s="33">
        <v>0</v>
      </c>
      <c r="BH173" s="33">
        <v>1811372</v>
      </c>
      <c r="BI173" s="33">
        <v>0</v>
      </c>
      <c r="BJ173" s="33">
        <v>0</v>
      </c>
      <c r="BK173" s="33">
        <v>0</v>
      </c>
      <c r="BL173" s="33">
        <v>0</v>
      </c>
      <c r="BN173" s="33">
        <v>84859442</v>
      </c>
      <c r="BO173" s="33">
        <v>0</v>
      </c>
      <c r="BP173" s="33">
        <v>0</v>
      </c>
      <c r="BQ173" s="33">
        <v>0</v>
      </c>
      <c r="BR173" s="33">
        <v>0</v>
      </c>
      <c r="BS173" s="33">
        <v>0</v>
      </c>
      <c r="BT173" s="33">
        <v>0</v>
      </c>
      <c r="BU173" s="33">
        <v>237322124</v>
      </c>
      <c r="BV173" s="33">
        <v>107350069</v>
      </c>
      <c r="BW173" s="33">
        <v>129972055</v>
      </c>
      <c r="BX173" s="33">
        <v>-220874121</v>
      </c>
      <c r="BY173" s="33">
        <v>0</v>
      </c>
      <c r="BZ173" s="33">
        <v>0</v>
      </c>
      <c r="CA173" s="33">
        <v>1440942</v>
      </c>
      <c r="CB173" s="33">
        <v>-78630683</v>
      </c>
      <c r="CC173" s="33">
        <v>0</v>
      </c>
      <c r="CD173" s="33">
        <v>0</v>
      </c>
      <c r="CE173" s="33">
        <v>0</v>
      </c>
      <c r="CF173" s="33">
        <v>8299242</v>
      </c>
      <c r="CG173" s="33">
        <v>0</v>
      </c>
      <c r="CH173" s="33">
        <v>0</v>
      </c>
      <c r="CI173" s="33">
        <v>-479060</v>
      </c>
      <c r="CJ173" s="33">
        <v>0</v>
      </c>
      <c r="CL173" s="33">
        <v>76819984</v>
      </c>
      <c r="CM173" s="33">
        <v>4351839</v>
      </c>
      <c r="CN173" s="33">
        <v>81171823</v>
      </c>
      <c r="CO173" s="33"/>
      <c r="CP173" s="33"/>
      <c r="CR173" s="33">
        <v>51867439</v>
      </c>
      <c r="CS173" s="33">
        <v>84222796</v>
      </c>
      <c r="CT173" s="33">
        <v>760734973</v>
      </c>
      <c r="CU173" s="33">
        <v>760734973</v>
      </c>
      <c r="CV173" s="33">
        <v>0</v>
      </c>
      <c r="CW173" s="33">
        <v>0</v>
      </c>
      <c r="CX173" s="33">
        <v>0</v>
      </c>
      <c r="CY173" s="33">
        <v>0</v>
      </c>
      <c r="CZ173" s="33">
        <v>0</v>
      </c>
      <c r="DA173" s="33">
        <v>676512177</v>
      </c>
      <c r="DB173" s="33">
        <v>589367803</v>
      </c>
      <c r="DC173" s="33">
        <v>0</v>
      </c>
      <c r="DD173" s="33">
        <v>87144374</v>
      </c>
      <c r="DE173" s="33">
        <v>0</v>
      </c>
      <c r="DF173" s="33">
        <v>0</v>
      </c>
      <c r="DG173" s="33">
        <v>0</v>
      </c>
      <c r="DH173" s="33">
        <v>16398086</v>
      </c>
      <c r="DI173" s="33">
        <v>0</v>
      </c>
      <c r="DJ173" s="33">
        <v>0</v>
      </c>
      <c r="DK173" s="33">
        <v>1811372</v>
      </c>
      <c r="DL173" s="33">
        <v>19107997</v>
      </c>
      <c r="DM173" s="33">
        <v>1339354</v>
      </c>
      <c r="DN173" s="33">
        <v>1811372</v>
      </c>
    </row>
    <row r="174" spans="2:118" s="11" customFormat="1" ht="13.8" x14ac:dyDescent="0.3">
      <c r="B174" s="5" t="s">
        <v>616</v>
      </c>
      <c r="C174" s="5" t="s">
        <v>618</v>
      </c>
      <c r="D174" s="9" t="s">
        <v>617</v>
      </c>
      <c r="E174" s="1" t="s">
        <v>661</v>
      </c>
      <c r="F174" s="10">
        <v>43921</v>
      </c>
      <c r="G174" s="30">
        <v>37231771</v>
      </c>
      <c r="H174" s="30"/>
      <c r="I174" s="30"/>
      <c r="J174" s="30"/>
      <c r="K174" s="30"/>
      <c r="L174" s="30"/>
      <c r="M174" s="30"/>
      <c r="N174" s="30"/>
      <c r="O174" s="30"/>
      <c r="P174" s="30"/>
      <c r="Q174" s="30">
        <v>10541615</v>
      </c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>
        <v>0</v>
      </c>
      <c r="AD174" s="30">
        <v>0</v>
      </c>
      <c r="AE174" s="30">
        <v>1599522</v>
      </c>
      <c r="AF174" s="30">
        <v>183284</v>
      </c>
      <c r="AG174" s="30">
        <v>0</v>
      </c>
      <c r="AH174" s="30">
        <v>3057496</v>
      </c>
      <c r="AI174" s="30">
        <v>0</v>
      </c>
      <c r="AK174" s="33">
        <v>-31646366</v>
      </c>
      <c r="AL174" s="33">
        <v>-8639956</v>
      </c>
      <c r="AM174" s="33">
        <v>0</v>
      </c>
      <c r="AN174" s="33">
        <v>0</v>
      </c>
      <c r="AO174" s="33">
        <v>0</v>
      </c>
      <c r="AP174" s="33">
        <v>0</v>
      </c>
      <c r="AQ174" s="33">
        <v>0</v>
      </c>
      <c r="AR174" s="33">
        <v>0</v>
      </c>
      <c r="AS174" s="33">
        <v>0</v>
      </c>
      <c r="AT174" s="33">
        <v>162428</v>
      </c>
      <c r="AU174" s="33">
        <v>23055319</v>
      </c>
      <c r="AV174" s="33">
        <v>0</v>
      </c>
      <c r="AW174" s="33">
        <v>113519</v>
      </c>
      <c r="AX174" s="33">
        <v>0</v>
      </c>
      <c r="AY174" s="33">
        <v>0</v>
      </c>
      <c r="AZ174" s="33">
        <v>0</v>
      </c>
      <c r="BA174" s="33">
        <v>0</v>
      </c>
      <c r="BB174" s="33">
        <v>0</v>
      </c>
      <c r="BC174" s="33">
        <v>0</v>
      </c>
      <c r="BD174" s="33">
        <v>0</v>
      </c>
      <c r="BE174" s="33">
        <v>0</v>
      </c>
      <c r="BF174" s="33">
        <v>0</v>
      </c>
      <c r="BG174" s="33">
        <v>0</v>
      </c>
      <c r="BH174" s="33">
        <v>183284</v>
      </c>
      <c r="BI174" s="33">
        <v>0</v>
      </c>
      <c r="BJ174" s="33">
        <v>0</v>
      </c>
      <c r="BK174" s="33">
        <v>0</v>
      </c>
      <c r="BL174" s="33">
        <v>0</v>
      </c>
      <c r="BN174" s="33">
        <v>2106098</v>
      </c>
      <c r="BO174" s="33">
        <v>0</v>
      </c>
      <c r="BP174" s="33">
        <v>0</v>
      </c>
      <c r="BQ174" s="33">
        <v>0</v>
      </c>
      <c r="BR174" s="33">
        <v>0</v>
      </c>
      <c r="BS174" s="33">
        <v>0</v>
      </c>
      <c r="BT174" s="33">
        <v>0</v>
      </c>
      <c r="BU174" s="33">
        <v>26494540</v>
      </c>
      <c r="BV174" s="33">
        <v>9294740</v>
      </c>
      <c r="BW174" s="33">
        <v>17199800</v>
      </c>
      <c r="BX174" s="33">
        <v>1549664</v>
      </c>
      <c r="BY174" s="33">
        <v>16031265</v>
      </c>
      <c r="BZ174" s="33">
        <v>866101</v>
      </c>
      <c r="CA174" s="33">
        <v>75053</v>
      </c>
      <c r="CB174" s="33">
        <v>1549664</v>
      </c>
      <c r="CC174" s="33">
        <v>0</v>
      </c>
      <c r="CD174" s="33">
        <v>7416023</v>
      </c>
      <c r="CE174" s="33">
        <v>0</v>
      </c>
      <c r="CF174" s="33">
        <v>0</v>
      </c>
      <c r="CG174" s="33">
        <v>0</v>
      </c>
      <c r="CH174" s="33">
        <v>0</v>
      </c>
      <c r="CI174" s="33">
        <v>0</v>
      </c>
      <c r="CJ174" s="33">
        <v>0</v>
      </c>
      <c r="CL174" s="33">
        <v>7691503</v>
      </c>
      <c r="CM174" s="33">
        <v>1941397</v>
      </c>
      <c r="CN174" s="33">
        <v>9632900</v>
      </c>
      <c r="CO174" s="33">
        <v>23551635</v>
      </c>
      <c r="CP174" s="33">
        <v>29818081</v>
      </c>
      <c r="CR174" s="33">
        <v>37231771</v>
      </c>
      <c r="CS174" s="33">
        <v>37366463</v>
      </c>
      <c r="CT174" s="33">
        <v>266579113</v>
      </c>
      <c r="CU174" s="33">
        <v>255700510</v>
      </c>
      <c r="CV174" s="33">
        <v>0</v>
      </c>
      <c r="CW174" s="33">
        <v>0</v>
      </c>
      <c r="CX174" s="33">
        <v>0</v>
      </c>
      <c r="CY174" s="33">
        <v>0</v>
      </c>
      <c r="CZ174" s="33">
        <v>10878603</v>
      </c>
      <c r="DA174" s="33">
        <v>229212650</v>
      </c>
      <c r="DB174" s="33">
        <v>185376998</v>
      </c>
      <c r="DC174" s="33">
        <v>0</v>
      </c>
      <c r="DD174" s="33">
        <v>26422767</v>
      </c>
      <c r="DE174" s="33">
        <v>0</v>
      </c>
      <c r="DF174" s="33">
        <v>0</v>
      </c>
      <c r="DG174" s="33">
        <v>17412885</v>
      </c>
      <c r="DH174" s="33">
        <v>0</v>
      </c>
      <c r="DI174" s="33">
        <v>0</v>
      </c>
      <c r="DJ174" s="33">
        <v>1599522</v>
      </c>
      <c r="DK174" s="33">
        <v>183284</v>
      </c>
      <c r="DL174" s="33">
        <v>1775950</v>
      </c>
      <c r="DM174" s="33">
        <v>3057496</v>
      </c>
      <c r="DN174" s="33">
        <v>183284</v>
      </c>
    </row>
    <row r="175" spans="2:118" s="11" customFormat="1" ht="13.8" x14ac:dyDescent="0.3">
      <c r="B175" s="5" t="s">
        <v>619</v>
      </c>
      <c r="C175" s="5" t="s">
        <v>621</v>
      </c>
      <c r="D175" s="9" t="s">
        <v>620</v>
      </c>
      <c r="E175" s="1" t="s">
        <v>661</v>
      </c>
      <c r="F175" s="10">
        <v>43921</v>
      </c>
      <c r="G175" s="30">
        <v>-3082800</v>
      </c>
      <c r="H175" s="30"/>
      <c r="I175" s="30"/>
      <c r="J175" s="30"/>
      <c r="K175" s="30"/>
      <c r="L175" s="30"/>
      <c r="M175" s="30"/>
      <c r="N175" s="30"/>
      <c r="O175" s="30"/>
      <c r="P175" s="30"/>
      <c r="Q175" s="30">
        <v>1791157</v>
      </c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>
        <v>627748</v>
      </c>
      <c r="AD175" s="30">
        <v>2257</v>
      </c>
      <c r="AE175" s="30">
        <v>-151</v>
      </c>
      <c r="AF175" s="30">
        <v>10995</v>
      </c>
      <c r="AG175" s="30">
        <v>0</v>
      </c>
      <c r="AH175" s="30">
        <v>2075975</v>
      </c>
      <c r="AI175" s="30">
        <v>0</v>
      </c>
      <c r="AK175" s="33">
        <v>-1280018</v>
      </c>
      <c r="AL175" s="33">
        <v>0</v>
      </c>
      <c r="AM175" s="33">
        <v>0</v>
      </c>
      <c r="AN175" s="33">
        <v>0</v>
      </c>
      <c r="AO175" s="33">
        <v>0</v>
      </c>
      <c r="AP175" s="33">
        <v>0</v>
      </c>
      <c r="AQ175" s="33">
        <v>0</v>
      </c>
      <c r="AR175" s="33">
        <v>0</v>
      </c>
      <c r="AS175" s="33">
        <v>0</v>
      </c>
      <c r="AT175" s="33">
        <v>29118</v>
      </c>
      <c r="AU175" s="33">
        <v>1112773</v>
      </c>
      <c r="AV175" s="33">
        <v>0</v>
      </c>
      <c r="AW175" s="33">
        <v>196363</v>
      </c>
      <c r="AX175" s="33">
        <v>0</v>
      </c>
      <c r="AY175" s="33">
        <v>0</v>
      </c>
      <c r="AZ175" s="33">
        <v>0</v>
      </c>
      <c r="BA175" s="33">
        <v>0</v>
      </c>
      <c r="BB175" s="33">
        <v>0</v>
      </c>
      <c r="BC175" s="33">
        <v>0</v>
      </c>
      <c r="BD175" s="33">
        <v>0</v>
      </c>
      <c r="BE175" s="33">
        <v>0</v>
      </c>
      <c r="BF175" s="33">
        <v>0</v>
      </c>
      <c r="BG175" s="33">
        <v>0</v>
      </c>
      <c r="BH175" s="33">
        <v>10995</v>
      </c>
      <c r="BI175" s="33">
        <v>0</v>
      </c>
      <c r="BJ175" s="33">
        <v>0</v>
      </c>
      <c r="BK175" s="33">
        <v>0</v>
      </c>
      <c r="BL175" s="33">
        <v>0</v>
      </c>
      <c r="BN175" s="33">
        <v>4109206</v>
      </c>
      <c r="BO175" s="33">
        <v>0</v>
      </c>
      <c r="BP175" s="33">
        <v>0</v>
      </c>
      <c r="BQ175" s="33">
        <v>0</v>
      </c>
      <c r="BR175" s="33">
        <v>0</v>
      </c>
      <c r="BS175" s="33">
        <v>0</v>
      </c>
      <c r="BT175" s="33">
        <v>0</v>
      </c>
      <c r="BU175" s="33">
        <v>13781504</v>
      </c>
      <c r="BV175" s="33">
        <v>2832800</v>
      </c>
      <c r="BW175" s="33">
        <v>10948704</v>
      </c>
      <c r="BX175" s="33">
        <v>0</v>
      </c>
      <c r="BY175" s="33">
        <v>9325859</v>
      </c>
      <c r="BZ175" s="33">
        <v>0</v>
      </c>
      <c r="CA175" s="33">
        <v>0</v>
      </c>
      <c r="CB175" s="33">
        <v>0</v>
      </c>
      <c r="CC175" s="33">
        <v>0</v>
      </c>
      <c r="CD175" s="33">
        <v>0</v>
      </c>
      <c r="CE175" s="33">
        <v>0</v>
      </c>
      <c r="CF175" s="33">
        <v>332708</v>
      </c>
      <c r="CG175" s="33">
        <v>0</v>
      </c>
      <c r="CH175" s="33">
        <v>0</v>
      </c>
      <c r="CI175" s="33">
        <v>-13731</v>
      </c>
      <c r="CJ175" s="33">
        <v>0</v>
      </c>
      <c r="CL175" s="33">
        <v>-253612</v>
      </c>
      <c r="CM175" s="33">
        <v>-12252</v>
      </c>
      <c r="CN175" s="33">
        <v>-265864</v>
      </c>
      <c r="CO175" s="33"/>
      <c r="CP175" s="33"/>
      <c r="CR175" s="33">
        <v>-3082800</v>
      </c>
      <c r="CS175" s="33">
        <v>-4502894</v>
      </c>
      <c r="CT175" s="33">
        <v>24841008</v>
      </c>
      <c r="CU175" s="33">
        <v>24651847</v>
      </c>
      <c r="CV175" s="33">
        <v>0</v>
      </c>
      <c r="CW175" s="33">
        <v>0</v>
      </c>
      <c r="CX175" s="33">
        <v>73158</v>
      </c>
      <c r="CY175" s="33">
        <v>0</v>
      </c>
      <c r="CZ175" s="33">
        <v>116003</v>
      </c>
      <c r="DA175" s="33">
        <v>29343902</v>
      </c>
      <c r="DB175" s="33">
        <v>25234415</v>
      </c>
      <c r="DC175" s="33">
        <v>0</v>
      </c>
      <c r="DD175" s="33">
        <v>3617891</v>
      </c>
      <c r="DE175" s="33">
        <v>114180</v>
      </c>
      <c r="DF175" s="33">
        <v>0</v>
      </c>
      <c r="DG175" s="33">
        <v>377416</v>
      </c>
      <c r="DH175" s="33">
        <v>627748</v>
      </c>
      <c r="DI175" s="33">
        <v>2257</v>
      </c>
      <c r="DJ175" s="33">
        <v>-151</v>
      </c>
      <c r="DK175" s="33">
        <v>10995</v>
      </c>
      <c r="DL175" s="33">
        <v>41536</v>
      </c>
      <c r="DM175" s="33">
        <v>2075975</v>
      </c>
      <c r="DN175" s="33">
        <v>10995</v>
      </c>
    </row>
    <row r="176" spans="2:118" s="11" customFormat="1" ht="13.8" x14ac:dyDescent="0.3">
      <c r="B176" s="5" t="s">
        <v>625</v>
      </c>
      <c r="C176" s="5" t="s">
        <v>626</v>
      </c>
      <c r="D176" s="9" t="s">
        <v>623</v>
      </c>
      <c r="E176" s="1" t="s">
        <v>670</v>
      </c>
      <c r="F176" s="1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  <c r="CA176" s="33"/>
      <c r="CB176" s="33"/>
      <c r="CC176" s="33"/>
      <c r="CD176" s="33"/>
      <c r="CE176" s="33"/>
      <c r="CF176" s="33"/>
      <c r="CG176" s="33"/>
      <c r="CH176" s="33"/>
      <c r="CI176" s="33"/>
      <c r="CJ176" s="33"/>
      <c r="CL176" s="33"/>
      <c r="CM176" s="33"/>
      <c r="CN176" s="33"/>
      <c r="CO176" s="33"/>
      <c r="CP176" s="33"/>
      <c r="CR176" s="33"/>
      <c r="CS176" s="33"/>
      <c r="CT176" s="33"/>
      <c r="CU176" s="33"/>
      <c r="CV176" s="33"/>
      <c r="CW176" s="33"/>
      <c r="CX176" s="33"/>
      <c r="CY176" s="33"/>
      <c r="CZ176" s="33"/>
      <c r="DA176" s="33"/>
      <c r="DB176" s="33"/>
      <c r="DC176" s="33"/>
      <c r="DD176" s="33"/>
      <c r="DE176" s="33"/>
      <c r="DF176" s="33"/>
      <c r="DG176" s="33"/>
      <c r="DH176" s="33"/>
      <c r="DI176" s="33"/>
      <c r="DJ176" s="33"/>
      <c r="DK176" s="33"/>
      <c r="DL176" s="33"/>
      <c r="DM176" s="33"/>
      <c r="DN176" s="33"/>
    </row>
    <row r="177" spans="2:118" s="11" customFormat="1" ht="13.8" x14ac:dyDescent="0.3">
      <c r="B177" s="5" t="s">
        <v>622</v>
      </c>
      <c r="C177" s="5" t="s">
        <v>624</v>
      </c>
      <c r="D177" s="9" t="s">
        <v>623</v>
      </c>
      <c r="E177" s="1" t="s">
        <v>670</v>
      </c>
      <c r="F177" s="1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L177" s="33"/>
      <c r="CM177" s="33"/>
      <c r="CN177" s="33"/>
      <c r="CO177" s="33"/>
      <c r="CP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</row>
    <row r="178" spans="2:118" s="11" customFormat="1" ht="13.8" x14ac:dyDescent="0.3">
      <c r="B178" s="5" t="s">
        <v>627</v>
      </c>
      <c r="C178" s="5" t="s">
        <v>629</v>
      </c>
      <c r="D178" s="9" t="s">
        <v>628</v>
      </c>
      <c r="E178" s="1" t="s">
        <v>661</v>
      </c>
      <c r="F178" s="10">
        <v>44012</v>
      </c>
      <c r="G178" s="30">
        <v>28807146</v>
      </c>
      <c r="H178" s="30"/>
      <c r="I178" s="30"/>
      <c r="J178" s="30"/>
      <c r="K178" s="30"/>
      <c r="L178" s="30"/>
      <c r="M178" s="30"/>
      <c r="N178" s="30"/>
      <c r="O178" s="30"/>
      <c r="P178" s="30"/>
      <c r="Q178" s="30">
        <v>16201497</v>
      </c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>
        <v>0</v>
      </c>
      <c r="AD178" s="30">
        <v>366</v>
      </c>
      <c r="AE178" s="30">
        <v>0</v>
      </c>
      <c r="AF178" s="30">
        <v>545566</v>
      </c>
      <c r="AG178" s="30">
        <v>0</v>
      </c>
      <c r="AH178" s="30">
        <v>-2388940</v>
      </c>
      <c r="AI178" s="30">
        <v>0</v>
      </c>
      <c r="AK178" s="33">
        <v>-11872814</v>
      </c>
      <c r="AL178" s="33">
        <v>0</v>
      </c>
      <c r="AM178" s="33">
        <v>1965233</v>
      </c>
      <c r="AN178" s="33">
        <v>0</v>
      </c>
      <c r="AO178" s="33">
        <v>0</v>
      </c>
      <c r="AP178" s="33">
        <v>0</v>
      </c>
      <c r="AQ178" s="33">
        <v>0</v>
      </c>
      <c r="AR178" s="33">
        <v>0</v>
      </c>
      <c r="AS178" s="33">
        <v>0</v>
      </c>
      <c r="AT178" s="33">
        <v>25387</v>
      </c>
      <c r="AU178" s="33">
        <v>10891921</v>
      </c>
      <c r="AV178" s="33">
        <v>0</v>
      </c>
      <c r="AW178" s="33">
        <v>0</v>
      </c>
      <c r="AX178" s="33">
        <v>0</v>
      </c>
      <c r="AY178" s="33">
        <v>0</v>
      </c>
      <c r="AZ178" s="33">
        <v>0</v>
      </c>
      <c r="BA178" s="33">
        <v>0</v>
      </c>
      <c r="BB178" s="33">
        <v>0</v>
      </c>
      <c r="BC178" s="33">
        <v>1902688</v>
      </c>
      <c r="BD178" s="33">
        <v>2861641</v>
      </c>
      <c r="BE178" s="33">
        <v>0</v>
      </c>
      <c r="BF178" s="33">
        <v>0</v>
      </c>
      <c r="BG178" s="33">
        <v>0</v>
      </c>
      <c r="BH178" s="33">
        <v>545566</v>
      </c>
      <c r="BI178" s="33">
        <v>0</v>
      </c>
      <c r="BJ178" s="33">
        <v>0</v>
      </c>
      <c r="BK178" s="33">
        <v>0</v>
      </c>
      <c r="BL178" s="33">
        <v>0</v>
      </c>
      <c r="BN178" s="33">
        <v>-1280331</v>
      </c>
      <c r="BO178" s="33">
        <v>0</v>
      </c>
      <c r="BP178" s="33">
        <v>0</v>
      </c>
      <c r="BQ178" s="33">
        <v>0</v>
      </c>
      <c r="BR178" s="33">
        <v>0</v>
      </c>
      <c r="BS178" s="33">
        <v>0</v>
      </c>
      <c r="BT178" s="33">
        <v>0</v>
      </c>
      <c r="BU178" s="33">
        <v>209840354</v>
      </c>
      <c r="BV178" s="33">
        <v>26317045</v>
      </c>
      <c r="BW178" s="33">
        <v>183523309</v>
      </c>
      <c r="BX178" s="33">
        <v>1524529</v>
      </c>
      <c r="BY178" s="33">
        <v>195335714</v>
      </c>
      <c r="BZ178" s="33">
        <v>0</v>
      </c>
      <c r="CA178" s="33">
        <v>3073346</v>
      </c>
      <c r="CB178" s="33">
        <v>0</v>
      </c>
      <c r="CC178" s="33">
        <v>0</v>
      </c>
      <c r="CD178" s="33">
        <v>8243779</v>
      </c>
      <c r="CE178" s="33">
        <v>0</v>
      </c>
      <c r="CF178" s="33">
        <v>5986639</v>
      </c>
      <c r="CG178" s="33">
        <v>0</v>
      </c>
      <c r="CH178" s="33">
        <v>0</v>
      </c>
      <c r="CI178" s="33">
        <v>-5736</v>
      </c>
      <c r="CJ178" s="33">
        <v>0</v>
      </c>
      <c r="CL178" s="33">
        <v>15654001</v>
      </c>
      <c r="CM178" s="33">
        <v>-689415</v>
      </c>
      <c r="CN178" s="33">
        <v>14964586</v>
      </c>
      <c r="CO178" s="33"/>
      <c r="CP178" s="33"/>
      <c r="CR178" s="33">
        <v>28807146</v>
      </c>
      <c r="CS178" s="33">
        <v>32419272</v>
      </c>
      <c r="CT178" s="33">
        <v>518959590</v>
      </c>
      <c r="CU178" s="33">
        <v>513782001</v>
      </c>
      <c r="CV178" s="33">
        <v>0</v>
      </c>
      <c r="CW178" s="33">
        <v>0</v>
      </c>
      <c r="CX178" s="33">
        <v>386747</v>
      </c>
      <c r="CY178" s="33">
        <v>0</v>
      </c>
      <c r="CZ178" s="33">
        <v>4790842</v>
      </c>
      <c r="DA178" s="33">
        <v>486540318</v>
      </c>
      <c r="DB178" s="33">
        <v>412539107</v>
      </c>
      <c r="DC178" s="33">
        <v>0</v>
      </c>
      <c r="DD178" s="33">
        <v>47909275</v>
      </c>
      <c r="DE178" s="33">
        <v>1359545</v>
      </c>
      <c r="DF178" s="33">
        <v>0</v>
      </c>
      <c r="DG178" s="33">
        <v>24732391</v>
      </c>
      <c r="DH178" s="33">
        <v>0</v>
      </c>
      <c r="DI178" s="33">
        <v>366</v>
      </c>
      <c r="DJ178" s="33">
        <v>0</v>
      </c>
      <c r="DK178" s="33">
        <v>545566</v>
      </c>
      <c r="DL178" s="33">
        <v>1769118</v>
      </c>
      <c r="DM178" s="33">
        <v>-2388940</v>
      </c>
      <c r="DN178" s="33">
        <v>545566</v>
      </c>
    </row>
    <row r="179" spans="2:118" s="11" customFormat="1" ht="13.8" x14ac:dyDescent="0.3">
      <c r="B179" s="5" t="s">
        <v>630</v>
      </c>
      <c r="C179" s="5" t="s">
        <v>632</v>
      </c>
      <c r="D179" s="9" t="s">
        <v>631</v>
      </c>
      <c r="E179" s="1" t="s">
        <v>663</v>
      </c>
      <c r="F179" s="10">
        <v>43921</v>
      </c>
      <c r="G179" s="30">
        <v>19000547</v>
      </c>
      <c r="H179" s="30"/>
      <c r="I179" s="30"/>
      <c r="J179" s="30"/>
      <c r="K179" s="30"/>
      <c r="L179" s="30"/>
      <c r="M179" s="30"/>
      <c r="N179" s="30"/>
      <c r="O179" s="30"/>
      <c r="P179" s="30"/>
      <c r="Q179" s="30">
        <v>3586624</v>
      </c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>
        <v>0</v>
      </c>
      <c r="AD179" s="30">
        <v>0</v>
      </c>
      <c r="AE179" s="30">
        <v>0</v>
      </c>
      <c r="AF179" s="30">
        <v>0</v>
      </c>
      <c r="AG179" s="30">
        <v>0</v>
      </c>
      <c r="AH179" s="30">
        <v>0</v>
      </c>
      <c r="AI179" s="30">
        <v>0</v>
      </c>
      <c r="AK179" s="33">
        <v>-3630010</v>
      </c>
      <c r="AL179" s="33">
        <v>0</v>
      </c>
      <c r="AM179" s="33">
        <v>0</v>
      </c>
      <c r="AN179" s="33">
        <v>0</v>
      </c>
      <c r="AO179" s="33">
        <v>0</v>
      </c>
      <c r="AP179" s="33">
        <v>0</v>
      </c>
      <c r="AQ179" s="33">
        <v>0</v>
      </c>
      <c r="AR179" s="33">
        <v>0</v>
      </c>
      <c r="AS179" s="33">
        <v>0</v>
      </c>
      <c r="AT179" s="33">
        <v>1188155</v>
      </c>
      <c r="AU179" s="33">
        <v>2485303</v>
      </c>
      <c r="AV179" s="33">
        <v>0</v>
      </c>
      <c r="AW179" s="33">
        <v>0</v>
      </c>
      <c r="AX179" s="33">
        <v>0</v>
      </c>
      <c r="AY179" s="33">
        <v>0</v>
      </c>
      <c r="AZ179" s="33">
        <v>0</v>
      </c>
      <c r="BA179" s="33">
        <v>0</v>
      </c>
      <c r="BB179" s="33">
        <v>0</v>
      </c>
      <c r="BC179" s="33">
        <v>0</v>
      </c>
      <c r="BD179" s="33">
        <v>0</v>
      </c>
      <c r="BE179" s="33">
        <v>0</v>
      </c>
      <c r="BF179" s="33">
        <v>0</v>
      </c>
      <c r="BG179" s="33">
        <v>0</v>
      </c>
      <c r="BH179" s="33">
        <v>0</v>
      </c>
      <c r="BI179" s="33">
        <v>0</v>
      </c>
      <c r="BJ179" s="33">
        <v>0</v>
      </c>
      <c r="BK179" s="33">
        <v>-2332862</v>
      </c>
      <c r="BL179" s="33">
        <v>0</v>
      </c>
      <c r="BN179" s="33">
        <v>-12450076</v>
      </c>
      <c r="BO179" s="33">
        <v>0</v>
      </c>
      <c r="BP179" s="33">
        <v>0</v>
      </c>
      <c r="BQ179" s="33">
        <v>0</v>
      </c>
      <c r="BR179" s="33">
        <v>0</v>
      </c>
      <c r="BS179" s="33">
        <v>0</v>
      </c>
      <c r="BT179" s="33">
        <v>0</v>
      </c>
      <c r="BU179" s="33">
        <v>0</v>
      </c>
      <c r="BV179" s="33">
        <v>0</v>
      </c>
      <c r="BW179" s="33">
        <v>0</v>
      </c>
      <c r="BX179" s="33">
        <v>0</v>
      </c>
      <c r="BY179" s="33">
        <v>0</v>
      </c>
      <c r="BZ179" s="33">
        <v>0</v>
      </c>
      <c r="CA179" s="33">
        <v>0</v>
      </c>
      <c r="CB179" s="33">
        <v>0</v>
      </c>
      <c r="CC179" s="33">
        <v>0</v>
      </c>
      <c r="CD179" s="33">
        <v>12450076</v>
      </c>
      <c r="CE179" s="33">
        <v>0</v>
      </c>
      <c r="CF179" s="33">
        <v>0</v>
      </c>
      <c r="CG179" s="33">
        <v>0</v>
      </c>
      <c r="CH179" s="33">
        <v>0</v>
      </c>
      <c r="CI179" s="33">
        <v>0</v>
      </c>
      <c r="CJ179" s="33">
        <v>0</v>
      </c>
      <c r="CL179" s="33">
        <v>2920461</v>
      </c>
      <c r="CM179" s="33">
        <v>0</v>
      </c>
      <c r="CN179" s="33">
        <v>2920461</v>
      </c>
      <c r="CO179" s="33"/>
      <c r="CP179" s="33"/>
      <c r="CR179" s="33">
        <v>19000547</v>
      </c>
      <c r="CS179" s="33">
        <v>19000547</v>
      </c>
      <c r="CT179" s="33">
        <v>43259619</v>
      </c>
      <c r="CU179" s="33">
        <v>43259619</v>
      </c>
      <c r="CV179" s="33">
        <v>0</v>
      </c>
      <c r="CW179" s="33">
        <v>0</v>
      </c>
      <c r="CX179" s="33">
        <v>0</v>
      </c>
      <c r="CY179" s="33">
        <v>0</v>
      </c>
      <c r="CZ179" s="33">
        <v>0</v>
      </c>
      <c r="DA179" s="33">
        <v>24259072</v>
      </c>
      <c r="DB179" s="33">
        <v>18166202</v>
      </c>
      <c r="DC179" s="33">
        <v>0</v>
      </c>
      <c r="DD179" s="33">
        <v>6092870</v>
      </c>
      <c r="DE179" s="33">
        <v>0</v>
      </c>
      <c r="DF179" s="33">
        <v>0</v>
      </c>
      <c r="DG179" s="33">
        <v>0</v>
      </c>
      <c r="DH179" s="33">
        <v>0</v>
      </c>
      <c r="DI179" s="33">
        <v>0</v>
      </c>
      <c r="DJ179" s="33">
        <v>0</v>
      </c>
      <c r="DK179" s="33">
        <v>0</v>
      </c>
      <c r="DL179" s="33">
        <v>0</v>
      </c>
      <c r="DM179" s="33">
        <v>0</v>
      </c>
      <c r="DN179" s="33">
        <v>0</v>
      </c>
    </row>
    <row r="180" spans="2:118" s="11" customFormat="1" ht="13.8" x14ac:dyDescent="0.3">
      <c r="B180" s="5"/>
      <c r="C180" s="5"/>
      <c r="D180" s="9"/>
      <c r="E180" s="1"/>
      <c r="F180" s="1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L180" s="33"/>
      <c r="CM180" s="33"/>
      <c r="CN180" s="33"/>
      <c r="CO180" s="33"/>
      <c r="CP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  <c r="DD180" s="33"/>
      <c r="DE180" s="33"/>
      <c r="DF180" s="33"/>
      <c r="DG180" s="33"/>
      <c r="DH180" s="33"/>
      <c r="DI180" s="33"/>
      <c r="DJ180" s="33"/>
      <c r="DK180" s="33"/>
      <c r="DL180" s="33"/>
      <c r="DM180" s="33"/>
      <c r="DN180" s="33"/>
    </row>
    <row r="181" spans="2:118" s="11" customFormat="1" ht="13.8" x14ac:dyDescent="0.3">
      <c r="B181" s="5"/>
      <c r="C181" s="5"/>
      <c r="D181" s="9"/>
      <c r="E181" s="1"/>
      <c r="F181" s="1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L181" s="33"/>
      <c r="CM181" s="33"/>
      <c r="CN181" s="33"/>
      <c r="CO181" s="33"/>
      <c r="CP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  <c r="DD181" s="33"/>
      <c r="DE181" s="33"/>
      <c r="DF181" s="33"/>
      <c r="DG181" s="33"/>
      <c r="DH181" s="33"/>
      <c r="DI181" s="33"/>
      <c r="DJ181" s="33"/>
      <c r="DK181" s="33"/>
      <c r="DL181" s="33"/>
      <c r="DM181" s="33"/>
      <c r="DN181" s="33"/>
    </row>
    <row r="182" spans="2:118" s="11" customFormat="1" ht="13.8" x14ac:dyDescent="0.3">
      <c r="B182" s="5"/>
      <c r="C182" s="5"/>
      <c r="D182" s="9"/>
      <c r="E182" s="1"/>
      <c r="F182" s="1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L182" s="33"/>
      <c r="CM182" s="33"/>
      <c r="CN182" s="33"/>
      <c r="CO182" s="33"/>
      <c r="CP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</row>
    <row r="183" spans="2:118" s="11" customFormat="1" ht="13.8" x14ac:dyDescent="0.3">
      <c r="B183" s="5"/>
      <c r="C183" s="5"/>
      <c r="D183" s="9"/>
      <c r="E183" s="1"/>
      <c r="F183" s="1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L183" s="33"/>
      <c r="CM183" s="33"/>
      <c r="CN183" s="33"/>
      <c r="CO183" s="33"/>
      <c r="CP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  <c r="DD183" s="33"/>
      <c r="DE183" s="33"/>
      <c r="DF183" s="33"/>
      <c r="DG183" s="33"/>
      <c r="DH183" s="33"/>
      <c r="DI183" s="33"/>
      <c r="DJ183" s="33"/>
      <c r="DK183" s="33"/>
      <c r="DL183" s="33"/>
      <c r="DM183" s="33"/>
      <c r="DN183" s="33"/>
    </row>
    <row r="184" spans="2:118" s="11" customFormat="1" ht="13.8" x14ac:dyDescent="0.3">
      <c r="B184" s="5"/>
      <c r="C184" s="5"/>
      <c r="D184" s="9"/>
      <c r="E184" s="1"/>
      <c r="F184" s="1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L184" s="33"/>
      <c r="CM184" s="33"/>
      <c r="CN184" s="33"/>
      <c r="CO184" s="33"/>
      <c r="CP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  <c r="DD184" s="33"/>
      <c r="DE184" s="33"/>
      <c r="DF184" s="33"/>
      <c r="DG184" s="33"/>
      <c r="DH184" s="33"/>
      <c r="DI184" s="33"/>
      <c r="DJ184" s="33"/>
      <c r="DK184" s="33"/>
      <c r="DL184" s="33"/>
      <c r="DM184" s="33"/>
      <c r="DN184" s="33"/>
    </row>
    <row r="185" spans="2:118" s="11" customFormat="1" ht="13.8" x14ac:dyDescent="0.3">
      <c r="B185" s="5"/>
      <c r="C185" s="5"/>
      <c r="D185" s="9"/>
      <c r="E185" s="1"/>
      <c r="F185" s="1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L185" s="33"/>
      <c r="CM185" s="33"/>
      <c r="CN185" s="33"/>
      <c r="CO185" s="33"/>
      <c r="CP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</row>
    <row r="186" spans="2:118" s="11" customFormat="1" ht="13.8" x14ac:dyDescent="0.3">
      <c r="B186" s="5"/>
      <c r="C186" s="5"/>
      <c r="D186" s="9"/>
      <c r="E186" s="1"/>
      <c r="F186" s="1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L186" s="33"/>
      <c r="CM186" s="33"/>
      <c r="CN186" s="33"/>
      <c r="CO186" s="33"/>
      <c r="CP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</row>
    <row r="187" spans="2:118" s="11" customFormat="1" ht="13.8" x14ac:dyDescent="0.3">
      <c r="B187" s="5"/>
      <c r="C187" s="5"/>
      <c r="D187" s="9"/>
      <c r="E187" s="1"/>
      <c r="F187" s="1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L187" s="33"/>
      <c r="CM187" s="33"/>
      <c r="CN187" s="33"/>
      <c r="CO187" s="33"/>
      <c r="CP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</row>
    <row r="188" spans="2:118" s="11" customFormat="1" ht="13.8" x14ac:dyDescent="0.3">
      <c r="B188" s="5"/>
      <c r="C188" s="5"/>
      <c r="D188" s="9"/>
      <c r="E188" s="1"/>
      <c r="F188" s="1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L188" s="33"/>
      <c r="CM188" s="33"/>
      <c r="CN188" s="33"/>
      <c r="CO188" s="33"/>
      <c r="CP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</row>
    <row r="189" spans="2:118" s="11" customFormat="1" ht="13.8" x14ac:dyDescent="0.3">
      <c r="B189" s="5"/>
      <c r="C189" s="5"/>
      <c r="D189" s="9"/>
      <c r="E189" s="1"/>
      <c r="F189" s="1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L189" s="33"/>
      <c r="CM189" s="33"/>
      <c r="CN189" s="33"/>
      <c r="CO189" s="33"/>
      <c r="CP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  <c r="DD189" s="33"/>
      <c r="DE189" s="33"/>
      <c r="DF189" s="33"/>
      <c r="DG189" s="33"/>
      <c r="DH189" s="33"/>
      <c r="DI189" s="33"/>
      <c r="DJ189" s="33"/>
      <c r="DK189" s="33"/>
      <c r="DL189" s="33"/>
      <c r="DM189" s="33"/>
      <c r="DN189" s="33"/>
    </row>
    <row r="190" spans="2:118" s="11" customFormat="1" ht="13.8" x14ac:dyDescent="0.3">
      <c r="B190" s="5"/>
      <c r="C190" s="5"/>
      <c r="D190" s="9"/>
      <c r="E190" s="1"/>
      <c r="F190" s="1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L190" s="33"/>
      <c r="CM190" s="33"/>
      <c r="CN190" s="33"/>
      <c r="CO190" s="33"/>
      <c r="CP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</row>
    <row r="191" spans="2:118" s="11" customFormat="1" ht="13.8" x14ac:dyDescent="0.3">
      <c r="B191" s="5"/>
      <c r="C191" s="5"/>
      <c r="D191" s="9"/>
      <c r="E191" s="1"/>
      <c r="F191" s="1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3"/>
      <c r="CC191" s="33"/>
      <c r="CD191" s="33"/>
      <c r="CE191" s="33"/>
      <c r="CF191" s="33"/>
      <c r="CG191" s="33"/>
      <c r="CH191" s="33"/>
      <c r="CI191" s="33"/>
      <c r="CJ191" s="33"/>
      <c r="CL191" s="33"/>
      <c r="CM191" s="33"/>
      <c r="CN191" s="33"/>
      <c r="CO191" s="33"/>
      <c r="CP191" s="33"/>
      <c r="CR191" s="33"/>
      <c r="CS191" s="33"/>
      <c r="CT191" s="33"/>
      <c r="CU191" s="33"/>
      <c r="CV191" s="33"/>
      <c r="CW191" s="33"/>
      <c r="CX191" s="33"/>
      <c r="CY191" s="33"/>
      <c r="CZ191" s="33"/>
      <c r="DA191" s="33"/>
      <c r="DB191" s="33"/>
      <c r="DC191" s="33"/>
      <c r="DD191" s="33"/>
      <c r="DE191" s="33"/>
      <c r="DF191" s="33"/>
      <c r="DG191" s="33"/>
      <c r="DH191" s="33"/>
      <c r="DI191" s="33"/>
      <c r="DJ191" s="33"/>
      <c r="DK191" s="33"/>
      <c r="DL191" s="33"/>
      <c r="DM191" s="33"/>
      <c r="DN191" s="33"/>
    </row>
    <row r="192" spans="2:118" s="11" customFormat="1" ht="13.8" x14ac:dyDescent="0.3">
      <c r="B192" s="5"/>
      <c r="C192" s="5"/>
      <c r="D192" s="9"/>
      <c r="E192" s="1"/>
      <c r="F192" s="1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L192" s="33"/>
      <c r="CM192" s="33"/>
      <c r="CN192" s="33"/>
      <c r="CO192" s="33"/>
      <c r="CP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  <c r="DD192" s="33"/>
      <c r="DE192" s="33"/>
      <c r="DF192" s="33"/>
      <c r="DG192" s="33"/>
      <c r="DH192" s="33"/>
      <c r="DI192" s="33"/>
      <c r="DJ192" s="33"/>
      <c r="DK192" s="33"/>
      <c r="DL192" s="33"/>
      <c r="DM192" s="33"/>
      <c r="DN192" s="33"/>
    </row>
    <row r="193" spans="2:118" s="11" customFormat="1" ht="13.8" x14ac:dyDescent="0.3">
      <c r="B193" s="5"/>
      <c r="C193" s="5"/>
      <c r="D193" s="9"/>
      <c r="E193" s="1"/>
      <c r="F193" s="1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L193" s="33"/>
      <c r="CM193" s="33"/>
      <c r="CN193" s="33"/>
      <c r="CO193" s="33"/>
      <c r="CP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  <c r="DM193" s="33"/>
      <c r="DN193" s="33"/>
    </row>
    <row r="194" spans="2:118" s="11" customFormat="1" ht="13.8" x14ac:dyDescent="0.3">
      <c r="B194" s="5"/>
      <c r="C194" s="5"/>
      <c r="D194" s="9"/>
      <c r="E194" s="1"/>
      <c r="F194" s="1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L194" s="33"/>
      <c r="CM194" s="33"/>
      <c r="CN194" s="33"/>
      <c r="CO194" s="33"/>
      <c r="CP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  <c r="DM194" s="33"/>
      <c r="DN194" s="33"/>
    </row>
    <row r="195" spans="2:118" s="11" customFormat="1" ht="13.8" x14ac:dyDescent="0.3">
      <c r="B195" s="5"/>
      <c r="C195" s="5"/>
      <c r="D195" s="9"/>
      <c r="E195" s="1"/>
      <c r="F195" s="1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L195" s="33"/>
      <c r="CM195" s="33"/>
      <c r="CN195" s="33"/>
      <c r="CO195" s="33"/>
      <c r="CP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</row>
    <row r="196" spans="2:118" s="11" customFormat="1" ht="13.8" x14ac:dyDescent="0.3">
      <c r="B196" s="5"/>
      <c r="C196" s="5"/>
      <c r="D196" s="9"/>
      <c r="E196" s="1"/>
      <c r="F196" s="1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L196" s="33"/>
      <c r="CM196" s="33"/>
      <c r="CN196" s="33"/>
      <c r="CO196" s="33"/>
      <c r="CP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</row>
    <row r="197" spans="2:118" s="11" customFormat="1" ht="13.8" x14ac:dyDescent="0.3">
      <c r="B197" s="5"/>
      <c r="C197" s="5"/>
      <c r="D197" s="9"/>
      <c r="E197" s="1"/>
      <c r="F197" s="1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L197" s="33"/>
      <c r="CM197" s="33"/>
      <c r="CN197" s="33"/>
      <c r="CO197" s="33"/>
      <c r="CP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</row>
    <row r="198" spans="2:118" s="11" customFormat="1" ht="13.8" x14ac:dyDescent="0.3">
      <c r="B198" s="5"/>
      <c r="C198" s="5"/>
      <c r="D198" s="9"/>
      <c r="E198" s="1"/>
      <c r="F198" s="1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L198" s="33"/>
      <c r="CM198" s="33"/>
      <c r="CN198" s="33"/>
      <c r="CO198" s="33"/>
      <c r="CP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  <c r="DD198" s="33"/>
      <c r="DE198" s="33"/>
      <c r="DF198" s="33"/>
      <c r="DG198" s="33"/>
      <c r="DH198" s="33"/>
      <c r="DI198" s="33"/>
      <c r="DJ198" s="33"/>
      <c r="DK198" s="33"/>
      <c r="DL198" s="33"/>
      <c r="DM198" s="33"/>
      <c r="DN198" s="33"/>
    </row>
    <row r="199" spans="2:118" s="11" customFormat="1" ht="13.8" x14ac:dyDescent="0.3">
      <c r="B199" s="5"/>
      <c r="C199" s="5"/>
      <c r="D199" s="9"/>
      <c r="E199" s="1"/>
      <c r="F199" s="1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L199" s="33"/>
      <c r="CM199" s="33"/>
      <c r="CN199" s="33"/>
      <c r="CO199" s="33"/>
      <c r="CP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</row>
    <row r="200" spans="2:118" s="11" customFormat="1" ht="13.8" x14ac:dyDescent="0.3">
      <c r="B200" s="5"/>
      <c r="C200" s="5"/>
      <c r="D200" s="9"/>
      <c r="E200" s="1"/>
      <c r="F200" s="1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L200" s="33"/>
      <c r="CM200" s="33"/>
      <c r="CN200" s="33"/>
      <c r="CO200" s="33"/>
      <c r="CP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</row>
    <row r="201" spans="2:118" s="11" customFormat="1" ht="13.8" x14ac:dyDescent="0.3">
      <c r="B201" s="5"/>
      <c r="C201" s="5"/>
      <c r="D201" s="9"/>
      <c r="E201" s="1"/>
      <c r="F201" s="1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L201" s="33"/>
      <c r="CM201" s="33"/>
      <c r="CN201" s="33"/>
      <c r="CO201" s="33"/>
      <c r="CP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</row>
    <row r="202" spans="2:118" s="11" customFormat="1" ht="13.8" x14ac:dyDescent="0.3">
      <c r="B202" s="5"/>
      <c r="C202" s="5"/>
      <c r="D202" s="9"/>
      <c r="E202" s="1"/>
      <c r="F202" s="1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L202" s="33"/>
      <c r="CM202" s="33"/>
      <c r="CN202" s="33"/>
      <c r="CO202" s="33"/>
      <c r="CP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</row>
    <row r="203" spans="2:118" s="11" customFormat="1" ht="13.8" x14ac:dyDescent="0.3">
      <c r="B203" s="5"/>
      <c r="C203" s="5"/>
      <c r="D203" s="9"/>
      <c r="E203" s="1"/>
      <c r="F203" s="1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L203" s="33"/>
      <c r="CM203" s="33"/>
      <c r="CN203" s="33"/>
      <c r="CO203" s="33"/>
      <c r="CP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  <c r="DD203" s="33"/>
      <c r="DE203" s="33"/>
      <c r="DF203" s="33"/>
      <c r="DG203" s="33"/>
      <c r="DH203" s="33"/>
      <c r="DI203" s="33"/>
      <c r="DJ203" s="33"/>
      <c r="DK203" s="33"/>
      <c r="DL203" s="33"/>
      <c r="DM203" s="33"/>
      <c r="DN203" s="33"/>
    </row>
    <row r="204" spans="2:118" s="11" customFormat="1" ht="13.8" x14ac:dyDescent="0.3">
      <c r="B204" s="5"/>
      <c r="C204" s="5"/>
      <c r="D204" s="9"/>
      <c r="E204" s="1"/>
      <c r="F204" s="1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L204" s="33"/>
      <c r="CM204" s="33"/>
      <c r="CN204" s="33"/>
      <c r="CO204" s="33"/>
      <c r="CP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</row>
    <row r="205" spans="2:118" s="11" customFormat="1" ht="13.8" x14ac:dyDescent="0.3">
      <c r="B205" s="5"/>
      <c r="C205" s="5"/>
      <c r="D205" s="9"/>
      <c r="E205" s="1"/>
      <c r="F205" s="2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L205" s="33"/>
      <c r="CM205" s="33"/>
      <c r="CN205" s="33"/>
      <c r="CO205" s="33"/>
      <c r="CP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  <c r="DD205" s="33"/>
      <c r="DE205" s="33"/>
      <c r="DF205" s="33"/>
      <c r="DG205" s="33"/>
      <c r="DH205" s="33"/>
      <c r="DI205" s="33"/>
      <c r="DJ205" s="33"/>
      <c r="DK205" s="33"/>
      <c r="DL205" s="33"/>
      <c r="DM205" s="33"/>
      <c r="DN205" s="33"/>
    </row>
    <row r="206" spans="2:118" x14ac:dyDescent="0.3"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L206" s="33"/>
      <c r="CM206" s="33"/>
      <c r="CN206" s="33"/>
      <c r="CO206" s="33"/>
      <c r="CP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</row>
  </sheetData>
  <mergeCells count="5">
    <mergeCell ref="CR11:DN11"/>
    <mergeCell ref="C3:D3"/>
    <mergeCell ref="G11:AI11"/>
    <mergeCell ref="AK11:BL11"/>
    <mergeCell ref="BN11:CJ11"/>
  </mergeCells>
  <conditionalFormatting sqref="B14:G207">
    <cfRule type="expression" dxfId="12" priority="20">
      <formula>EVEN(ROW())=ROW()</formula>
    </cfRule>
  </conditionalFormatting>
  <conditionalFormatting sqref="D3">
    <cfRule type="cellIs" dxfId="11" priority="16" operator="lessThan">
      <formula>0</formula>
    </cfRule>
  </conditionalFormatting>
  <conditionalFormatting sqref="H14:AE207">
    <cfRule type="expression" dxfId="10" priority="15">
      <formula>EVEN(ROW())=ROW()</formula>
    </cfRule>
  </conditionalFormatting>
  <conditionalFormatting sqref="AF14:AG207">
    <cfRule type="expression" dxfId="9" priority="13">
      <formula>EVEN(ROW())=ROW()</formula>
    </cfRule>
  </conditionalFormatting>
  <conditionalFormatting sqref="G13:AG205 AH13:AI13 CR13:DN13 AK13:BL13 BN13:CJ13 CL13:CP13">
    <cfRule type="expression" dxfId="8" priority="22">
      <formula>$D$7="Dólar (US$)"</formula>
    </cfRule>
  </conditionalFormatting>
  <conditionalFormatting sqref="AH14:AI207">
    <cfRule type="expression" dxfId="7" priority="7">
      <formula>EVEN(ROW())=ROW()</formula>
    </cfRule>
  </conditionalFormatting>
  <conditionalFormatting sqref="AH14:AI205">
    <cfRule type="expression" dxfId="6" priority="8">
      <formula>$D$7="Dólar (US$)"</formula>
    </cfRule>
  </conditionalFormatting>
  <conditionalFormatting sqref="AK14:BL14 BN14:CJ14 CL14:CP14">
    <cfRule type="expression" dxfId="5" priority="5">
      <formula>EVEN(ROW())=ROW()</formula>
    </cfRule>
  </conditionalFormatting>
  <conditionalFormatting sqref="AK14:BL14 BN14:CJ14 CL14:CP14">
    <cfRule type="expression" dxfId="4" priority="6">
      <formula>$D$7="Dólar (US$)"</formula>
    </cfRule>
  </conditionalFormatting>
  <conditionalFormatting sqref="AK15:BL206 BN15:CJ206 CL15:CP206">
    <cfRule type="expression" dxfId="3" priority="3">
      <formula>EVEN(ROW())=ROW()</formula>
    </cfRule>
  </conditionalFormatting>
  <conditionalFormatting sqref="AK15:BL206 BN15:CJ206 CL15:CP206">
    <cfRule type="expression" dxfId="2" priority="4">
      <formula>$D$7="Dólar (US$)"</formula>
    </cfRule>
  </conditionalFormatting>
  <conditionalFormatting sqref="CR14:DN206">
    <cfRule type="expression" dxfId="1" priority="1">
      <formula>EVEN(ROW())=ROW()</formula>
    </cfRule>
  </conditionalFormatting>
  <conditionalFormatting sqref="CR14:DN206">
    <cfRule type="expression" dxfId="0" priority="2">
      <formula>$D$7="Dólar (US$)"</formula>
    </cfRule>
  </conditionalFormatting>
  <dataValidations count="5">
    <dataValidation type="list" allowBlank="1" showInputMessage="1" sqref="D7" xr:uid="{00000000-0002-0000-0000-000001000000}">
      <formula1>"ORIGINAL CURRENCY,USD,EUR"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D14:E205 G14:AE205" xr:uid="{00000000-0002-0000-0000-000002000000}">
      <formula1>FALSE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F52:F204" xr:uid="{00000000-0002-0000-0000-000003000000}">
      <formula1>"FALSE"</formula1>
    </dataValidation>
    <dataValidation type="list" allowBlank="1" showInputMessage="1" showErrorMessage="1" sqref="D9" xr:uid="{DFC3798A-B52C-4CD9-B930-B95EF94CB81B}">
      <formula1>"Units,Thousands,Millions,Billions"</formula1>
    </dataValidation>
    <dataValidation type="list" allowBlank="1" showInputMessage="1" sqref="D8" xr:uid="{055BED05-B84E-4D41-BA73-593144ABE606}">
      <formula1>"3M,12M,IN FISCAL YEAR"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ACA5-CBAD-482A-80F8-3C3742741854}">
  <dimension ref="B1:F111"/>
  <sheetViews>
    <sheetView showGridLines="0" zoomScale="90" zoomScaleNormal="90" workbookViewId="0">
      <selection activeCell="F3" sqref="F3"/>
    </sheetView>
  </sheetViews>
  <sheetFormatPr baseColWidth="10" defaultRowHeight="14.4" x14ac:dyDescent="0.3"/>
  <cols>
    <col min="1" max="1" width="3.21875" customWidth="1"/>
    <col min="2" max="2" width="140.44140625" bestFit="1" customWidth="1"/>
    <col min="4" max="4" width="2.88671875" customWidth="1"/>
    <col min="5" max="5" width="14.77734375" bestFit="1" customWidth="1"/>
    <col min="6" max="6" width="13.88671875" bestFit="1" customWidth="1"/>
  </cols>
  <sheetData>
    <row r="1" spans="2:6" ht="50.4" customHeight="1" x14ac:dyDescent="0.3"/>
    <row r="2" spans="2:6" ht="18.600000000000001" customHeight="1" x14ac:dyDescent="0.3"/>
    <row r="3" spans="2:6" x14ac:dyDescent="0.3">
      <c r="B3" s="51" t="s">
        <v>695</v>
      </c>
      <c r="C3" s="52">
        <v>1078284222</v>
      </c>
      <c r="E3" s="41" t="s">
        <v>640</v>
      </c>
      <c r="F3" s="39" t="s">
        <v>641</v>
      </c>
    </row>
    <row r="4" spans="2:6" x14ac:dyDescent="0.3">
      <c r="B4" s="53" t="s">
        <v>696</v>
      </c>
      <c r="C4" s="54" t="s">
        <v>638</v>
      </c>
      <c r="E4" s="41" t="s">
        <v>642</v>
      </c>
      <c r="F4" s="39" t="s">
        <v>693</v>
      </c>
    </row>
    <row r="5" spans="2:6" x14ac:dyDescent="0.3">
      <c r="B5" s="53" t="s">
        <v>697</v>
      </c>
      <c r="C5" s="54" t="s">
        <v>638</v>
      </c>
      <c r="E5" s="41" t="s">
        <v>636</v>
      </c>
      <c r="F5" s="39" t="s">
        <v>643</v>
      </c>
    </row>
    <row r="6" spans="2:6" x14ac:dyDescent="0.3">
      <c r="B6" s="60" t="s">
        <v>698</v>
      </c>
      <c r="C6" s="61" t="s">
        <v>638</v>
      </c>
      <c r="E6" s="41" t="s">
        <v>644</v>
      </c>
      <c r="F6" s="39" t="s">
        <v>645</v>
      </c>
    </row>
    <row r="7" spans="2:6" x14ac:dyDescent="0.3">
      <c r="B7" s="60" t="s">
        <v>699</v>
      </c>
      <c r="C7" s="61" t="s">
        <v>638</v>
      </c>
      <c r="E7" s="41" t="s">
        <v>639</v>
      </c>
      <c r="F7" s="39" t="s">
        <v>646</v>
      </c>
    </row>
    <row r="8" spans="2:6" x14ac:dyDescent="0.3">
      <c r="B8" s="60" t="s">
        <v>700</v>
      </c>
      <c r="C8" s="61" t="s">
        <v>638</v>
      </c>
      <c r="E8" s="41" t="s">
        <v>647</v>
      </c>
      <c r="F8" s="40">
        <v>43830</v>
      </c>
    </row>
    <row r="9" spans="2:6" x14ac:dyDescent="0.3">
      <c r="B9" s="60" t="s">
        <v>701</v>
      </c>
      <c r="C9" s="61" t="s">
        <v>638</v>
      </c>
    </row>
    <row r="10" spans="2:6" x14ac:dyDescent="0.3">
      <c r="B10" s="60" t="s">
        <v>702</v>
      </c>
      <c r="C10" s="61" t="s">
        <v>638</v>
      </c>
    </row>
    <row r="11" spans="2:6" x14ac:dyDescent="0.3">
      <c r="B11" s="60" t="s">
        <v>703</v>
      </c>
      <c r="C11" s="61" t="s">
        <v>638</v>
      </c>
    </row>
    <row r="12" spans="2:6" x14ac:dyDescent="0.3">
      <c r="B12" s="60" t="s">
        <v>704</v>
      </c>
      <c r="C12" s="61" t="s">
        <v>638</v>
      </c>
    </row>
    <row r="13" spans="2:6" x14ac:dyDescent="0.3">
      <c r="B13" s="60" t="s">
        <v>705</v>
      </c>
      <c r="C13" s="62">
        <v>617228921.15999997</v>
      </c>
    </row>
    <row r="14" spans="2:6" x14ac:dyDescent="0.3">
      <c r="B14" s="60" t="s">
        <v>706</v>
      </c>
      <c r="C14" s="61" t="s">
        <v>638</v>
      </c>
    </row>
    <row r="15" spans="2:6" x14ac:dyDescent="0.3">
      <c r="B15" s="60" t="s">
        <v>707</v>
      </c>
      <c r="C15" s="61" t="s">
        <v>638</v>
      </c>
    </row>
    <row r="16" spans="2:6" x14ac:dyDescent="0.3">
      <c r="B16" s="60" t="s">
        <v>708</v>
      </c>
      <c r="C16" s="61" t="s">
        <v>638</v>
      </c>
    </row>
    <row r="17" spans="2:3" x14ac:dyDescent="0.3">
      <c r="B17" s="60" t="s">
        <v>709</v>
      </c>
      <c r="C17" s="61" t="s">
        <v>638</v>
      </c>
    </row>
    <row r="18" spans="2:3" x14ac:dyDescent="0.3">
      <c r="B18" s="60" t="s">
        <v>710</v>
      </c>
      <c r="C18" s="61" t="s">
        <v>638</v>
      </c>
    </row>
    <row r="19" spans="2:3" x14ac:dyDescent="0.3">
      <c r="B19" s="60" t="s">
        <v>711</v>
      </c>
      <c r="C19" s="61" t="s">
        <v>638</v>
      </c>
    </row>
    <row r="20" spans="2:3" x14ac:dyDescent="0.3">
      <c r="B20" s="60" t="s">
        <v>712</v>
      </c>
      <c r="C20" s="61" t="s">
        <v>638</v>
      </c>
    </row>
    <row r="21" spans="2:3" x14ac:dyDescent="0.3">
      <c r="B21" s="60" t="s">
        <v>713</v>
      </c>
      <c r="C21" s="61" t="s">
        <v>638</v>
      </c>
    </row>
    <row r="22" spans="2:3" x14ac:dyDescent="0.3">
      <c r="B22" s="60" t="s">
        <v>714</v>
      </c>
      <c r="C22" s="61" t="s">
        <v>638</v>
      </c>
    </row>
    <row r="23" spans="2:3" x14ac:dyDescent="0.3">
      <c r="B23" s="60" t="s">
        <v>715</v>
      </c>
      <c r="C23" s="61" t="s">
        <v>638</v>
      </c>
    </row>
    <row r="24" spans="2:3" x14ac:dyDescent="0.3">
      <c r="B24" s="60" t="s">
        <v>716</v>
      </c>
      <c r="C24" s="61" t="s">
        <v>638</v>
      </c>
    </row>
    <row r="25" spans="2:3" x14ac:dyDescent="0.3">
      <c r="B25" s="53" t="s">
        <v>717</v>
      </c>
      <c r="C25" s="55">
        <v>0</v>
      </c>
    </row>
    <row r="26" spans="2:3" x14ac:dyDescent="0.3">
      <c r="B26" s="53" t="s">
        <v>718</v>
      </c>
      <c r="C26" s="55">
        <v>5457319.9800000004</v>
      </c>
    </row>
    <row r="27" spans="2:3" x14ac:dyDescent="0.3">
      <c r="B27" s="53" t="s">
        <v>719</v>
      </c>
      <c r="C27" s="55">
        <v>218391833.66</v>
      </c>
    </row>
    <row r="28" spans="2:3" x14ac:dyDescent="0.3">
      <c r="B28" s="53" t="s">
        <v>720</v>
      </c>
      <c r="C28" s="55">
        <v>34735778.380000003</v>
      </c>
    </row>
    <row r="29" spans="2:3" x14ac:dyDescent="0.3">
      <c r="B29" s="53" t="s">
        <v>721</v>
      </c>
      <c r="C29" s="55">
        <v>352521723.5</v>
      </c>
    </row>
    <row r="30" spans="2:3" x14ac:dyDescent="0.3">
      <c r="B30" s="53" t="s">
        <v>722</v>
      </c>
      <c r="C30" s="55">
        <v>5297226.68</v>
      </c>
    </row>
    <row r="31" spans="2:3" x14ac:dyDescent="0.3">
      <c r="B31" s="53" t="s">
        <v>723</v>
      </c>
      <c r="C31" s="55">
        <v>0</v>
      </c>
    </row>
    <row r="32" spans="2:3" x14ac:dyDescent="0.3">
      <c r="B32" s="51" t="s">
        <v>724</v>
      </c>
      <c r="C32" s="52">
        <v>-1279178974.9000001</v>
      </c>
    </row>
    <row r="33" spans="2:3" x14ac:dyDescent="0.3">
      <c r="B33" s="53" t="s">
        <v>725</v>
      </c>
      <c r="C33" s="55">
        <v>87400517.120000005</v>
      </c>
    </row>
    <row r="34" spans="2:3" x14ac:dyDescent="0.3">
      <c r="B34" s="53" t="s">
        <v>726</v>
      </c>
      <c r="C34" s="55">
        <v>129009882.72</v>
      </c>
    </row>
    <row r="35" spans="2:3" x14ac:dyDescent="0.3">
      <c r="B35" s="53" t="s">
        <v>727</v>
      </c>
      <c r="C35" s="55">
        <v>135409891.62</v>
      </c>
    </row>
    <row r="36" spans="2:3" x14ac:dyDescent="0.3">
      <c r="B36" s="53" t="s">
        <v>728</v>
      </c>
      <c r="C36" s="55">
        <v>15648933.92</v>
      </c>
    </row>
    <row r="37" spans="2:3" x14ac:dyDescent="0.3">
      <c r="B37" s="53" t="s">
        <v>729</v>
      </c>
      <c r="C37" s="55">
        <v>0</v>
      </c>
    </row>
    <row r="38" spans="2:3" x14ac:dyDescent="0.3">
      <c r="B38" s="53" t="s">
        <v>730</v>
      </c>
      <c r="C38" s="55">
        <v>0</v>
      </c>
    </row>
    <row r="39" spans="2:3" x14ac:dyDescent="0.3">
      <c r="B39" s="53" t="s">
        <v>731</v>
      </c>
      <c r="C39" s="55">
        <v>0</v>
      </c>
    </row>
    <row r="40" spans="2:3" x14ac:dyDescent="0.3">
      <c r="B40" s="53" t="s">
        <v>732</v>
      </c>
      <c r="C40" s="55">
        <v>13403160</v>
      </c>
    </row>
    <row r="41" spans="2:3" x14ac:dyDescent="0.3">
      <c r="B41" s="53" t="s">
        <v>733</v>
      </c>
      <c r="C41" s="55">
        <v>45550639.259999998</v>
      </c>
    </row>
    <row r="42" spans="2:3" x14ac:dyDescent="0.3">
      <c r="B42" s="53" t="s">
        <v>734</v>
      </c>
      <c r="C42" s="55">
        <v>1023258293.2</v>
      </c>
    </row>
    <row r="43" spans="2:3" x14ac:dyDescent="0.3">
      <c r="B43" s="53" t="s">
        <v>735</v>
      </c>
      <c r="C43" s="55">
        <v>0</v>
      </c>
    </row>
    <row r="44" spans="2:3" x14ac:dyDescent="0.3">
      <c r="B44" s="53" t="s">
        <v>736</v>
      </c>
      <c r="C44" s="55">
        <v>59923294.5</v>
      </c>
    </row>
    <row r="45" spans="2:3" x14ac:dyDescent="0.3">
      <c r="B45" s="53" t="s">
        <v>737</v>
      </c>
      <c r="C45" s="55">
        <v>4511652.58</v>
      </c>
    </row>
    <row r="46" spans="2:3" x14ac:dyDescent="0.3">
      <c r="B46" s="53" t="s">
        <v>738</v>
      </c>
      <c r="C46" s="55">
        <v>184805748.56</v>
      </c>
    </row>
    <row r="47" spans="2:3" x14ac:dyDescent="0.3">
      <c r="B47" s="53" t="s">
        <v>739</v>
      </c>
      <c r="C47" s="55">
        <v>0</v>
      </c>
    </row>
    <row r="48" spans="2:3" x14ac:dyDescent="0.3">
      <c r="B48" s="53" t="s">
        <v>740</v>
      </c>
      <c r="C48" s="55">
        <v>230832.2</v>
      </c>
    </row>
    <row r="49" spans="2:3" x14ac:dyDescent="0.3">
      <c r="B49" s="53" t="s">
        <v>741</v>
      </c>
      <c r="C49" s="55">
        <v>445282.76</v>
      </c>
    </row>
    <row r="50" spans="2:3" x14ac:dyDescent="0.3">
      <c r="B50" s="53" t="s">
        <v>742</v>
      </c>
      <c r="C50" s="55">
        <v>0</v>
      </c>
    </row>
    <row r="51" spans="2:3" x14ac:dyDescent="0.3">
      <c r="B51" s="53" t="s">
        <v>743</v>
      </c>
      <c r="C51" s="55">
        <v>6650945.8399999999</v>
      </c>
    </row>
    <row r="52" spans="2:3" x14ac:dyDescent="0.3">
      <c r="B52" s="53" t="s">
        <v>744</v>
      </c>
      <c r="C52" s="55">
        <v>0</v>
      </c>
    </row>
    <row r="53" spans="2:3" x14ac:dyDescent="0.3">
      <c r="B53" s="53" t="s">
        <v>718</v>
      </c>
      <c r="C53" s="55">
        <v>50193344.960000001</v>
      </c>
    </row>
    <row r="54" spans="2:3" x14ac:dyDescent="0.3">
      <c r="B54" s="53" t="s">
        <v>719</v>
      </c>
      <c r="C54" s="55">
        <v>0</v>
      </c>
    </row>
    <row r="55" spans="2:3" x14ac:dyDescent="0.3">
      <c r="B55" s="53" t="s">
        <v>720</v>
      </c>
      <c r="C55" s="55">
        <v>45421.82</v>
      </c>
    </row>
    <row r="56" spans="2:3" x14ac:dyDescent="0.3">
      <c r="B56" s="53" t="s">
        <v>745</v>
      </c>
      <c r="C56" s="55">
        <v>0</v>
      </c>
    </row>
    <row r="57" spans="2:3" x14ac:dyDescent="0.3">
      <c r="B57" s="53" t="s">
        <v>746</v>
      </c>
      <c r="C57" s="55">
        <v>0</v>
      </c>
    </row>
    <row r="58" spans="2:3" x14ac:dyDescent="0.3">
      <c r="B58" s="53" t="s">
        <v>722</v>
      </c>
      <c r="C58" s="55">
        <v>56415389.68</v>
      </c>
    </row>
    <row r="59" spans="2:3" x14ac:dyDescent="0.3">
      <c r="B59" s="53" t="s">
        <v>747</v>
      </c>
      <c r="C59" s="55">
        <v>0</v>
      </c>
    </row>
    <row r="60" spans="2:3" x14ac:dyDescent="0.3">
      <c r="B60" s="51" t="s">
        <v>748</v>
      </c>
      <c r="C60" s="52">
        <v>603881607.65999997</v>
      </c>
    </row>
    <row r="61" spans="2:3" x14ac:dyDescent="0.3">
      <c r="B61" s="53" t="s">
        <v>749</v>
      </c>
      <c r="C61" s="55">
        <v>0</v>
      </c>
    </row>
    <row r="62" spans="2:3" x14ac:dyDescent="0.3">
      <c r="B62" s="53" t="s">
        <v>750</v>
      </c>
      <c r="C62" s="55">
        <v>0</v>
      </c>
    </row>
    <row r="63" spans="2:3" x14ac:dyDescent="0.3">
      <c r="B63" s="53" t="s">
        <v>751</v>
      </c>
      <c r="C63" s="55">
        <v>6128222.5999999996</v>
      </c>
    </row>
    <row r="64" spans="2:3" x14ac:dyDescent="0.3">
      <c r="B64" s="53" t="s">
        <v>752</v>
      </c>
      <c r="C64" s="55">
        <v>0</v>
      </c>
    </row>
    <row r="65" spans="2:3" x14ac:dyDescent="0.3">
      <c r="B65" s="53" t="s">
        <v>753</v>
      </c>
      <c r="C65" s="55">
        <v>-55451106.780000001</v>
      </c>
    </row>
    <row r="66" spans="2:3" x14ac:dyDescent="0.3">
      <c r="B66" s="53" t="s">
        <v>754</v>
      </c>
      <c r="C66" s="55">
        <v>0</v>
      </c>
    </row>
    <row r="67" spans="2:3" x14ac:dyDescent="0.3">
      <c r="B67" s="53" t="s">
        <v>755</v>
      </c>
      <c r="C67" s="55">
        <v>2060927217.3</v>
      </c>
    </row>
    <row r="68" spans="2:3" x14ac:dyDescent="0.3">
      <c r="B68" s="60" t="s">
        <v>756</v>
      </c>
      <c r="C68" s="62">
        <v>1665073077.5999999</v>
      </c>
    </row>
    <row r="69" spans="2:3" x14ac:dyDescent="0.3">
      <c r="B69" s="60" t="s">
        <v>757</v>
      </c>
      <c r="C69" s="62">
        <v>395854139.77999997</v>
      </c>
    </row>
    <row r="70" spans="2:3" x14ac:dyDescent="0.3">
      <c r="B70" s="53" t="s">
        <v>758</v>
      </c>
      <c r="C70" s="55">
        <v>8190.82</v>
      </c>
    </row>
    <row r="71" spans="2:3" x14ac:dyDescent="0.3">
      <c r="B71" s="53" t="s">
        <v>759</v>
      </c>
      <c r="C71" s="55">
        <v>1064818513.9</v>
      </c>
    </row>
    <row r="72" spans="2:3" x14ac:dyDescent="0.3">
      <c r="B72" s="53" t="s">
        <v>760</v>
      </c>
      <c r="C72" s="55">
        <v>104091919.04000001</v>
      </c>
    </row>
    <row r="73" spans="2:3" x14ac:dyDescent="0.3">
      <c r="B73" s="53" t="s">
        <v>761</v>
      </c>
      <c r="C73" s="55">
        <v>0</v>
      </c>
    </row>
    <row r="74" spans="2:3" x14ac:dyDescent="0.3">
      <c r="B74" s="53" t="s">
        <v>762</v>
      </c>
      <c r="C74" s="55">
        <v>0</v>
      </c>
    </row>
    <row r="75" spans="2:3" x14ac:dyDescent="0.3">
      <c r="B75" s="53" t="s">
        <v>739</v>
      </c>
      <c r="C75" s="55">
        <v>0</v>
      </c>
    </row>
    <row r="76" spans="2:3" x14ac:dyDescent="0.3">
      <c r="B76" s="53" t="s">
        <v>717</v>
      </c>
      <c r="C76" s="55">
        <v>224655577.09999999</v>
      </c>
    </row>
    <row r="77" spans="2:3" x14ac:dyDescent="0.3">
      <c r="B77" s="53" t="s">
        <v>763</v>
      </c>
      <c r="C77" s="55">
        <v>0</v>
      </c>
    </row>
    <row r="78" spans="2:3" x14ac:dyDescent="0.3">
      <c r="B78" s="53" t="s">
        <v>719</v>
      </c>
      <c r="C78" s="55">
        <v>117306690.18000001</v>
      </c>
    </row>
    <row r="79" spans="2:3" x14ac:dyDescent="0.3">
      <c r="B79" s="53" t="s">
        <v>764</v>
      </c>
      <c r="C79" s="55">
        <v>0</v>
      </c>
    </row>
    <row r="80" spans="2:3" x14ac:dyDescent="0.3">
      <c r="B80" s="53" t="s">
        <v>765</v>
      </c>
      <c r="C80" s="55">
        <v>0</v>
      </c>
    </row>
    <row r="81" spans="2:3" x14ac:dyDescent="0.3">
      <c r="B81" s="53" t="s">
        <v>722</v>
      </c>
      <c r="C81" s="55">
        <v>-7760429.6399999997</v>
      </c>
    </row>
    <row r="82" spans="2:3" x14ac:dyDescent="0.3">
      <c r="B82" s="53" t="s">
        <v>766</v>
      </c>
      <c r="C82" s="55">
        <v>0</v>
      </c>
    </row>
    <row r="83" spans="2:3" x14ac:dyDescent="0.3">
      <c r="B83" s="56" t="s">
        <v>767</v>
      </c>
      <c r="C83" s="57">
        <v>402986854.75999999</v>
      </c>
    </row>
    <row r="84" spans="2:3" x14ac:dyDescent="0.3">
      <c r="B84" s="56" t="s">
        <v>768</v>
      </c>
      <c r="C84" s="57">
        <v>-29869686.68</v>
      </c>
    </row>
    <row r="85" spans="2:3" x14ac:dyDescent="0.3">
      <c r="B85" s="56" t="s">
        <v>769</v>
      </c>
      <c r="C85" s="57">
        <v>373117168.07999998</v>
      </c>
    </row>
    <row r="86" spans="2:3" x14ac:dyDescent="0.3">
      <c r="B86" s="56" t="s">
        <v>770</v>
      </c>
      <c r="C86" s="57">
        <v>1276131989.9000001</v>
      </c>
    </row>
    <row r="87" spans="2:3" x14ac:dyDescent="0.3">
      <c r="B87" s="56" t="s">
        <v>771</v>
      </c>
      <c r="C87" s="57">
        <v>1649249157.9000001</v>
      </c>
    </row>
    <row r="88" spans="2:3" x14ac:dyDescent="0.3">
      <c r="B88" s="45"/>
      <c r="C88" s="46"/>
    </row>
    <row r="89" spans="2:3" x14ac:dyDescent="0.3">
      <c r="B89" s="58" t="s">
        <v>695</v>
      </c>
      <c r="C89" s="59">
        <v>1078284222</v>
      </c>
    </row>
    <row r="90" spans="2:3" x14ac:dyDescent="0.3">
      <c r="B90" s="53" t="s">
        <v>772</v>
      </c>
      <c r="C90" s="55">
        <v>1603707454.0999999</v>
      </c>
    </row>
    <row r="91" spans="2:3" x14ac:dyDescent="0.3">
      <c r="B91" s="60" t="s">
        <v>773</v>
      </c>
      <c r="C91" s="62">
        <v>19801287245</v>
      </c>
    </row>
    <row r="92" spans="2:3" x14ac:dyDescent="0.3">
      <c r="B92" s="63" t="s">
        <v>774</v>
      </c>
      <c r="C92" s="64">
        <v>19431029418</v>
      </c>
    </row>
    <row r="93" spans="2:3" x14ac:dyDescent="0.3">
      <c r="B93" s="63" t="s">
        <v>775</v>
      </c>
      <c r="C93" s="64">
        <v>49144.92</v>
      </c>
    </row>
    <row r="94" spans="2:3" x14ac:dyDescent="0.3">
      <c r="B94" s="63" t="s">
        <v>776</v>
      </c>
      <c r="C94" s="64">
        <v>0</v>
      </c>
    </row>
    <row r="95" spans="2:3" x14ac:dyDescent="0.3">
      <c r="B95" s="63" t="s">
        <v>777</v>
      </c>
      <c r="C95" s="64">
        <v>894288.62</v>
      </c>
    </row>
    <row r="96" spans="2:3" x14ac:dyDescent="0.3">
      <c r="B96" s="63" t="s">
        <v>778</v>
      </c>
      <c r="C96" s="64">
        <v>0</v>
      </c>
    </row>
    <row r="97" spans="2:3" x14ac:dyDescent="0.3">
      <c r="B97" s="63" t="s">
        <v>779</v>
      </c>
      <c r="C97" s="64">
        <v>369314393.74000001</v>
      </c>
    </row>
    <row r="98" spans="2:3" x14ac:dyDescent="0.3">
      <c r="B98" s="60" t="s">
        <v>780</v>
      </c>
      <c r="C98" s="62">
        <v>18197579791</v>
      </c>
    </row>
    <row r="99" spans="2:3" x14ac:dyDescent="0.3">
      <c r="B99" s="63" t="s">
        <v>781</v>
      </c>
      <c r="C99" s="64">
        <v>17198743545</v>
      </c>
    </row>
    <row r="100" spans="2:3" x14ac:dyDescent="0.3">
      <c r="B100" s="63" t="s">
        <v>782</v>
      </c>
      <c r="C100" s="64">
        <v>0</v>
      </c>
    </row>
    <row r="101" spans="2:3" x14ac:dyDescent="0.3">
      <c r="B101" s="63" t="s">
        <v>783</v>
      </c>
      <c r="C101" s="64">
        <v>804506808.12</v>
      </c>
    </row>
    <row r="102" spans="2:3" x14ac:dyDescent="0.3">
      <c r="B102" s="63" t="s">
        <v>784</v>
      </c>
      <c r="C102" s="64">
        <v>10489461.939999999</v>
      </c>
    </row>
    <row r="103" spans="2:3" x14ac:dyDescent="0.3">
      <c r="B103" s="63" t="s">
        <v>785</v>
      </c>
      <c r="C103" s="64">
        <v>0</v>
      </c>
    </row>
    <row r="104" spans="2:3" x14ac:dyDescent="0.3">
      <c r="B104" s="63" t="s">
        <v>786</v>
      </c>
      <c r="C104" s="64">
        <v>183839976.41999999</v>
      </c>
    </row>
    <row r="105" spans="2:3" x14ac:dyDescent="0.3">
      <c r="B105" s="53" t="s">
        <v>717</v>
      </c>
      <c r="C105" s="55">
        <v>0</v>
      </c>
    </row>
    <row r="106" spans="2:3" x14ac:dyDescent="0.3">
      <c r="B106" s="53" t="s">
        <v>718</v>
      </c>
      <c r="C106" s="55">
        <v>5457319.9800000004</v>
      </c>
    </row>
    <row r="107" spans="2:3" x14ac:dyDescent="0.3">
      <c r="B107" s="53" t="s">
        <v>719</v>
      </c>
      <c r="C107" s="55">
        <v>218391833.66</v>
      </c>
    </row>
    <row r="108" spans="2:3" x14ac:dyDescent="0.3">
      <c r="B108" s="53" t="s">
        <v>720</v>
      </c>
      <c r="C108" s="55">
        <v>34735778.380000003</v>
      </c>
    </row>
    <row r="109" spans="2:3" x14ac:dyDescent="0.3">
      <c r="B109" s="53" t="s">
        <v>721</v>
      </c>
      <c r="C109" s="55">
        <v>352521723.5</v>
      </c>
    </row>
    <row r="110" spans="2:3" x14ac:dyDescent="0.3">
      <c r="B110" s="53" t="s">
        <v>722</v>
      </c>
      <c r="C110" s="55">
        <v>5297226.68</v>
      </c>
    </row>
    <row r="111" spans="2:3" x14ac:dyDescent="0.3">
      <c r="B111" s="53" t="s">
        <v>723</v>
      </c>
      <c r="C111" s="55">
        <v>0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8223-63A3-4985-929D-7B4832215C8D}">
  <dimension ref="A1:D224"/>
  <sheetViews>
    <sheetView showGridLines="0"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baseColWidth="10" defaultRowHeight="14.4" x14ac:dyDescent="0.3"/>
  <cols>
    <col min="1" max="1" width="19.5546875" bestFit="1" customWidth="1"/>
    <col min="2" max="2" width="45.33203125" bestFit="1" customWidth="1"/>
    <col min="3" max="3" width="13" bestFit="1" customWidth="1"/>
    <col min="4" max="4" width="5.33203125" bestFit="1" customWidth="1"/>
  </cols>
  <sheetData>
    <row r="1" spans="1:4" ht="70.2" customHeight="1" thickBot="1" x14ac:dyDescent="0.35"/>
    <row r="2" spans="1:4" ht="15" thickBot="1" x14ac:dyDescent="0.35">
      <c r="A2" s="17" t="str">
        <f>+_xll.ECOSECURITIES("stock","active",,"chl","xsgo","true","Acciones Chilenas")</f>
        <v>Acciones Chilenas</v>
      </c>
      <c r="B2" s="18" t="str">
        <f>+_xll.ECONOMATICA(A3:A500,"name",,,,,,,,"true")</f>
        <v>Nombre</v>
      </c>
      <c r="C2" s="18" t="str">
        <f>+_xll.ECONOMATICA($A$3:$A$500,"Ticker",,,,,,,,"true")</f>
        <v>Codigo</v>
      </c>
      <c r="D2" s="19" t="str">
        <f>+_xll.ECONOMATICA($A$3:$A$500,"Class",,,,,,,,"true")</f>
        <v>Clase</v>
      </c>
    </row>
    <row r="3" spans="1:4" x14ac:dyDescent="0.3">
      <c r="A3" t="s">
        <v>71</v>
      </c>
      <c r="B3" t="s">
        <v>72</v>
      </c>
      <c r="C3" t="s">
        <v>73</v>
      </c>
      <c r="D3" t="s">
        <v>74</v>
      </c>
    </row>
    <row r="4" spans="1:4" x14ac:dyDescent="0.3">
      <c r="A4" t="s">
        <v>75</v>
      </c>
      <c r="B4" t="s">
        <v>76</v>
      </c>
      <c r="C4" t="s">
        <v>77</v>
      </c>
      <c r="D4" t="s">
        <v>74</v>
      </c>
    </row>
    <row r="5" spans="1:4" x14ac:dyDescent="0.3">
      <c r="A5" t="s">
        <v>78</v>
      </c>
      <c r="B5" t="s">
        <v>79</v>
      </c>
      <c r="C5" t="s">
        <v>80</v>
      </c>
      <c r="D5" t="s">
        <v>74</v>
      </c>
    </row>
    <row r="6" spans="1:4" x14ac:dyDescent="0.3">
      <c r="A6" t="s">
        <v>81</v>
      </c>
      <c r="B6" t="s">
        <v>82</v>
      </c>
      <c r="C6" t="s">
        <v>83</v>
      </c>
      <c r="D6" t="s">
        <v>74</v>
      </c>
    </row>
    <row r="7" spans="1:4" x14ac:dyDescent="0.3">
      <c r="A7" t="s">
        <v>84</v>
      </c>
      <c r="B7" t="s">
        <v>85</v>
      </c>
      <c r="C7" t="s">
        <v>86</v>
      </c>
      <c r="D7" t="s">
        <v>74</v>
      </c>
    </row>
    <row r="8" spans="1:4" x14ac:dyDescent="0.3">
      <c r="A8" t="s">
        <v>87</v>
      </c>
      <c r="B8" t="s">
        <v>43</v>
      </c>
      <c r="C8" t="s">
        <v>11</v>
      </c>
      <c r="D8" t="s">
        <v>74</v>
      </c>
    </row>
    <row r="9" spans="1:4" x14ac:dyDescent="0.3">
      <c r="A9" t="s">
        <v>88</v>
      </c>
      <c r="B9" t="s">
        <v>89</v>
      </c>
      <c r="C9" t="s">
        <v>90</v>
      </c>
      <c r="D9" t="s">
        <v>74</v>
      </c>
    </row>
    <row r="10" spans="1:4" x14ac:dyDescent="0.3">
      <c r="A10" t="s">
        <v>91</v>
      </c>
      <c r="B10" t="s">
        <v>92</v>
      </c>
      <c r="C10" t="s">
        <v>93</v>
      </c>
      <c r="D10" t="s">
        <v>74</v>
      </c>
    </row>
    <row r="11" spans="1:4" x14ac:dyDescent="0.3">
      <c r="A11" t="s">
        <v>94</v>
      </c>
      <c r="B11" t="s">
        <v>95</v>
      </c>
      <c r="C11" t="s">
        <v>96</v>
      </c>
      <c r="D11" t="s">
        <v>97</v>
      </c>
    </row>
    <row r="12" spans="1:4" x14ac:dyDescent="0.3">
      <c r="A12" t="s">
        <v>98</v>
      </c>
      <c r="B12" t="s">
        <v>95</v>
      </c>
      <c r="C12" t="s">
        <v>99</v>
      </c>
      <c r="D12" t="s">
        <v>100</v>
      </c>
    </row>
    <row r="13" spans="1:4" x14ac:dyDescent="0.3">
      <c r="A13" t="s">
        <v>101</v>
      </c>
      <c r="B13" t="s">
        <v>44</v>
      </c>
      <c r="C13" t="s">
        <v>12</v>
      </c>
      <c r="D13" t="s">
        <v>74</v>
      </c>
    </row>
    <row r="14" spans="1:4" x14ac:dyDescent="0.3">
      <c r="A14" t="s">
        <v>102</v>
      </c>
      <c r="B14" t="s">
        <v>103</v>
      </c>
      <c r="C14" t="s">
        <v>104</v>
      </c>
      <c r="D14" t="s">
        <v>74</v>
      </c>
    </row>
    <row r="15" spans="1:4" x14ac:dyDescent="0.3">
      <c r="A15" t="s">
        <v>105</v>
      </c>
      <c r="B15" t="s">
        <v>45</v>
      </c>
      <c r="C15" t="s">
        <v>13</v>
      </c>
      <c r="D15" t="s">
        <v>74</v>
      </c>
    </row>
    <row r="16" spans="1:4" x14ac:dyDescent="0.3">
      <c r="A16" t="s">
        <v>106</v>
      </c>
      <c r="B16" t="s">
        <v>107</v>
      </c>
      <c r="C16" t="s">
        <v>108</v>
      </c>
      <c r="D16" t="s">
        <v>74</v>
      </c>
    </row>
    <row r="17" spans="1:4" x14ac:dyDescent="0.3">
      <c r="A17" t="s">
        <v>109</v>
      </c>
      <c r="B17" t="s">
        <v>110</v>
      </c>
      <c r="C17" t="s">
        <v>111</v>
      </c>
      <c r="D17" t="s">
        <v>74</v>
      </c>
    </row>
    <row r="18" spans="1:4" x14ac:dyDescent="0.3">
      <c r="A18" t="s">
        <v>112</v>
      </c>
      <c r="B18" t="s">
        <v>113</v>
      </c>
      <c r="C18" t="s">
        <v>114</v>
      </c>
      <c r="D18" t="s">
        <v>74</v>
      </c>
    </row>
    <row r="19" spans="1:4" x14ac:dyDescent="0.3">
      <c r="A19" t="s">
        <v>115</v>
      </c>
      <c r="B19" t="s">
        <v>116</v>
      </c>
      <c r="C19" t="s">
        <v>117</v>
      </c>
      <c r="D19" t="s">
        <v>74</v>
      </c>
    </row>
    <row r="20" spans="1:4" x14ac:dyDescent="0.3">
      <c r="A20" t="s">
        <v>118</v>
      </c>
      <c r="B20" t="s">
        <v>119</v>
      </c>
      <c r="C20" t="s">
        <v>120</v>
      </c>
      <c r="D20" t="s">
        <v>74</v>
      </c>
    </row>
    <row r="21" spans="1:4" x14ac:dyDescent="0.3">
      <c r="A21" t="s">
        <v>121</v>
      </c>
      <c r="B21" t="s">
        <v>122</v>
      </c>
      <c r="C21" t="s">
        <v>123</v>
      </c>
      <c r="D21" t="s">
        <v>74</v>
      </c>
    </row>
    <row r="22" spans="1:4" x14ac:dyDescent="0.3">
      <c r="A22" t="s">
        <v>124</v>
      </c>
      <c r="B22" t="s">
        <v>125</v>
      </c>
      <c r="C22" t="s">
        <v>126</v>
      </c>
      <c r="D22" t="s">
        <v>74</v>
      </c>
    </row>
    <row r="23" spans="1:4" x14ac:dyDescent="0.3">
      <c r="A23" t="s">
        <v>127</v>
      </c>
      <c r="B23" t="s">
        <v>128</v>
      </c>
      <c r="C23" t="s">
        <v>129</v>
      </c>
      <c r="D23" t="s">
        <v>74</v>
      </c>
    </row>
    <row r="24" spans="1:4" x14ac:dyDescent="0.3">
      <c r="A24" t="s">
        <v>130</v>
      </c>
      <c r="B24" t="s">
        <v>131</v>
      </c>
      <c r="C24" t="s">
        <v>132</v>
      </c>
      <c r="D24" t="s">
        <v>74</v>
      </c>
    </row>
    <row r="25" spans="1:4" x14ac:dyDescent="0.3">
      <c r="A25" t="s">
        <v>133</v>
      </c>
      <c r="B25" t="s">
        <v>134</v>
      </c>
      <c r="C25" t="s">
        <v>135</v>
      </c>
      <c r="D25" t="s">
        <v>74</v>
      </c>
    </row>
    <row r="26" spans="1:4" x14ac:dyDescent="0.3">
      <c r="A26" t="s">
        <v>136</v>
      </c>
      <c r="B26" t="s">
        <v>137</v>
      </c>
      <c r="C26" t="s">
        <v>138</v>
      </c>
      <c r="D26" t="s">
        <v>74</v>
      </c>
    </row>
    <row r="27" spans="1:4" x14ac:dyDescent="0.3">
      <c r="A27" t="s">
        <v>139</v>
      </c>
      <c r="B27" t="s">
        <v>140</v>
      </c>
      <c r="C27" t="s">
        <v>141</v>
      </c>
      <c r="D27" t="s">
        <v>74</v>
      </c>
    </row>
    <row r="28" spans="1:4" x14ac:dyDescent="0.3">
      <c r="A28" t="s">
        <v>142</v>
      </c>
      <c r="B28" t="s">
        <v>143</v>
      </c>
      <c r="C28" t="s">
        <v>144</v>
      </c>
      <c r="D28" t="s">
        <v>74</v>
      </c>
    </row>
    <row r="29" spans="1:4" x14ac:dyDescent="0.3">
      <c r="A29" t="s">
        <v>145</v>
      </c>
      <c r="B29" t="s">
        <v>146</v>
      </c>
      <c r="C29" t="s">
        <v>147</v>
      </c>
      <c r="D29" t="s">
        <v>74</v>
      </c>
    </row>
    <row r="30" spans="1:4" x14ac:dyDescent="0.3">
      <c r="A30" t="s">
        <v>148</v>
      </c>
      <c r="B30" t="s">
        <v>46</v>
      </c>
      <c r="C30" t="s">
        <v>14</v>
      </c>
      <c r="D30" t="s">
        <v>74</v>
      </c>
    </row>
    <row r="31" spans="1:4" x14ac:dyDescent="0.3">
      <c r="A31" t="s">
        <v>149</v>
      </c>
      <c r="B31" t="s">
        <v>150</v>
      </c>
      <c r="C31" t="s">
        <v>151</v>
      </c>
      <c r="D31" t="s">
        <v>74</v>
      </c>
    </row>
    <row r="32" spans="1:4" x14ac:dyDescent="0.3">
      <c r="A32" t="s">
        <v>152</v>
      </c>
      <c r="B32" t="s">
        <v>47</v>
      </c>
      <c r="C32" t="s">
        <v>15</v>
      </c>
      <c r="D32" t="s">
        <v>74</v>
      </c>
    </row>
    <row r="33" spans="1:4" x14ac:dyDescent="0.3">
      <c r="A33" t="s">
        <v>153</v>
      </c>
      <c r="B33" t="s">
        <v>154</v>
      </c>
      <c r="C33" t="s">
        <v>155</v>
      </c>
      <c r="D33" t="s">
        <v>74</v>
      </c>
    </row>
    <row r="34" spans="1:4" x14ac:dyDescent="0.3">
      <c r="A34" t="s">
        <v>156</v>
      </c>
      <c r="B34" t="s">
        <v>157</v>
      </c>
      <c r="C34" t="s">
        <v>158</v>
      </c>
      <c r="D34" t="s">
        <v>74</v>
      </c>
    </row>
    <row r="35" spans="1:4" x14ac:dyDescent="0.3">
      <c r="A35" t="s">
        <v>159</v>
      </c>
      <c r="B35" t="s">
        <v>160</v>
      </c>
      <c r="C35" t="s">
        <v>161</v>
      </c>
      <c r="D35" t="s">
        <v>74</v>
      </c>
    </row>
    <row r="36" spans="1:4" x14ac:dyDescent="0.3">
      <c r="A36" t="s">
        <v>162</v>
      </c>
      <c r="B36" t="s">
        <v>163</v>
      </c>
      <c r="C36" t="s">
        <v>164</v>
      </c>
      <c r="D36" t="s">
        <v>74</v>
      </c>
    </row>
    <row r="37" spans="1:4" x14ac:dyDescent="0.3">
      <c r="A37" t="s">
        <v>165</v>
      </c>
      <c r="B37" t="s">
        <v>4</v>
      </c>
      <c r="C37" t="s">
        <v>3</v>
      </c>
      <c r="D37" t="s">
        <v>74</v>
      </c>
    </row>
    <row r="38" spans="1:4" x14ac:dyDescent="0.3">
      <c r="A38" t="s">
        <v>166</v>
      </c>
      <c r="B38" t="s">
        <v>167</v>
      </c>
      <c r="C38" t="s">
        <v>168</v>
      </c>
      <c r="D38" t="s">
        <v>74</v>
      </c>
    </row>
    <row r="39" spans="1:4" x14ac:dyDescent="0.3">
      <c r="A39" t="s">
        <v>169</v>
      </c>
      <c r="B39" t="s">
        <v>170</v>
      </c>
      <c r="C39" t="s">
        <v>171</v>
      </c>
      <c r="D39" t="s">
        <v>74</v>
      </c>
    </row>
    <row r="40" spans="1:4" x14ac:dyDescent="0.3">
      <c r="A40" t="s">
        <v>172</v>
      </c>
      <c r="B40" t="s">
        <v>173</v>
      </c>
      <c r="C40" t="s">
        <v>174</v>
      </c>
      <c r="D40" t="s">
        <v>74</v>
      </c>
    </row>
    <row r="41" spans="1:4" x14ac:dyDescent="0.3">
      <c r="A41" t="s">
        <v>175</v>
      </c>
      <c r="B41" t="s">
        <v>48</v>
      </c>
      <c r="C41" t="s">
        <v>16</v>
      </c>
      <c r="D41" t="s">
        <v>74</v>
      </c>
    </row>
    <row r="42" spans="1:4" x14ac:dyDescent="0.3">
      <c r="A42" t="s">
        <v>176</v>
      </c>
      <c r="B42" t="s">
        <v>177</v>
      </c>
      <c r="C42" t="s">
        <v>178</v>
      </c>
      <c r="D42" t="s">
        <v>74</v>
      </c>
    </row>
    <row r="43" spans="1:4" x14ac:dyDescent="0.3">
      <c r="A43" t="s">
        <v>179</v>
      </c>
      <c r="B43" t="s">
        <v>180</v>
      </c>
      <c r="C43" t="s">
        <v>181</v>
      </c>
      <c r="D43" t="s">
        <v>74</v>
      </c>
    </row>
    <row r="44" spans="1:4" x14ac:dyDescent="0.3">
      <c r="A44" t="s">
        <v>182</v>
      </c>
      <c r="B44" t="s">
        <v>183</v>
      </c>
      <c r="C44" t="s">
        <v>184</v>
      </c>
      <c r="D44" t="s">
        <v>74</v>
      </c>
    </row>
    <row r="45" spans="1:4" x14ac:dyDescent="0.3">
      <c r="A45" t="s">
        <v>185</v>
      </c>
      <c r="B45" t="s">
        <v>186</v>
      </c>
      <c r="C45" t="s">
        <v>187</v>
      </c>
      <c r="D45" t="s">
        <v>74</v>
      </c>
    </row>
    <row r="46" spans="1:4" x14ac:dyDescent="0.3">
      <c r="A46" t="s">
        <v>188</v>
      </c>
      <c r="B46" t="s">
        <v>189</v>
      </c>
      <c r="C46" t="s">
        <v>190</v>
      </c>
      <c r="D46" t="s">
        <v>97</v>
      </c>
    </row>
    <row r="47" spans="1:4" x14ac:dyDescent="0.3">
      <c r="A47" t="s">
        <v>191</v>
      </c>
      <c r="B47" t="s">
        <v>189</v>
      </c>
      <c r="C47" t="s">
        <v>192</v>
      </c>
      <c r="D47" t="s">
        <v>100</v>
      </c>
    </row>
    <row r="48" spans="1:4" x14ac:dyDescent="0.3">
      <c r="A48" t="s">
        <v>193</v>
      </c>
      <c r="B48" t="s">
        <v>194</v>
      </c>
      <c r="C48" t="s">
        <v>195</v>
      </c>
      <c r="D48" t="s">
        <v>74</v>
      </c>
    </row>
    <row r="49" spans="1:4" x14ac:dyDescent="0.3">
      <c r="A49" t="s">
        <v>196</v>
      </c>
      <c r="B49" t="s">
        <v>197</v>
      </c>
      <c r="C49" t="s">
        <v>198</v>
      </c>
      <c r="D49" t="s">
        <v>74</v>
      </c>
    </row>
    <row r="50" spans="1:4" x14ac:dyDescent="0.3">
      <c r="A50" t="s">
        <v>648</v>
      </c>
      <c r="B50" t="s">
        <v>680</v>
      </c>
      <c r="C50" t="s">
        <v>672</v>
      </c>
      <c r="D50" t="s">
        <v>97</v>
      </c>
    </row>
    <row r="51" spans="1:4" x14ac:dyDescent="0.3">
      <c r="A51" t="s">
        <v>649</v>
      </c>
      <c r="B51" t="s">
        <v>680</v>
      </c>
      <c r="C51" t="s">
        <v>673</v>
      </c>
      <c r="D51" t="s">
        <v>100</v>
      </c>
    </row>
    <row r="52" spans="1:4" x14ac:dyDescent="0.3">
      <c r="A52" t="s">
        <v>650</v>
      </c>
      <c r="B52" t="s">
        <v>681</v>
      </c>
      <c r="C52" t="s">
        <v>674</v>
      </c>
      <c r="D52" t="s">
        <v>74</v>
      </c>
    </row>
    <row r="53" spans="1:4" x14ac:dyDescent="0.3">
      <c r="A53" t="s">
        <v>199</v>
      </c>
      <c r="B53" t="s">
        <v>200</v>
      </c>
      <c r="C53" t="s">
        <v>201</v>
      </c>
      <c r="D53" t="s">
        <v>74</v>
      </c>
    </row>
    <row r="54" spans="1:4" x14ac:dyDescent="0.3">
      <c r="A54" t="s">
        <v>202</v>
      </c>
      <c r="B54" t="s">
        <v>203</v>
      </c>
      <c r="C54" t="s">
        <v>204</v>
      </c>
      <c r="D54" t="s">
        <v>74</v>
      </c>
    </row>
    <row r="55" spans="1:4" x14ac:dyDescent="0.3">
      <c r="A55" t="s">
        <v>205</v>
      </c>
      <c r="B55" t="s">
        <v>206</v>
      </c>
      <c r="C55" t="s">
        <v>207</v>
      </c>
      <c r="D55" t="s">
        <v>74</v>
      </c>
    </row>
    <row r="56" spans="1:4" x14ac:dyDescent="0.3">
      <c r="A56" t="s">
        <v>208</v>
      </c>
      <c r="B56" t="s">
        <v>49</v>
      </c>
      <c r="C56" t="s">
        <v>17</v>
      </c>
      <c r="D56" t="s">
        <v>74</v>
      </c>
    </row>
    <row r="57" spans="1:4" x14ac:dyDescent="0.3">
      <c r="A57" t="s">
        <v>209</v>
      </c>
      <c r="B57" t="s">
        <v>210</v>
      </c>
      <c r="C57" t="s">
        <v>211</v>
      </c>
      <c r="D57" t="s">
        <v>74</v>
      </c>
    </row>
    <row r="58" spans="1:4" x14ac:dyDescent="0.3">
      <c r="A58" t="s">
        <v>212</v>
      </c>
      <c r="B58" t="s">
        <v>213</v>
      </c>
      <c r="C58" t="s">
        <v>214</v>
      </c>
      <c r="D58" t="s">
        <v>74</v>
      </c>
    </row>
    <row r="59" spans="1:4" x14ac:dyDescent="0.3">
      <c r="A59" t="s">
        <v>215</v>
      </c>
      <c r="B59" t="s">
        <v>216</v>
      </c>
      <c r="C59" t="s">
        <v>217</v>
      </c>
      <c r="D59" t="s">
        <v>74</v>
      </c>
    </row>
    <row r="60" spans="1:4" x14ac:dyDescent="0.3">
      <c r="A60" t="s">
        <v>218</v>
      </c>
      <c r="B60" t="s">
        <v>219</v>
      </c>
      <c r="C60" t="s">
        <v>220</v>
      </c>
      <c r="D60" t="s">
        <v>74</v>
      </c>
    </row>
    <row r="61" spans="1:4" x14ac:dyDescent="0.3">
      <c r="A61" t="s">
        <v>221</v>
      </c>
      <c r="B61" t="s">
        <v>222</v>
      </c>
      <c r="C61" t="s">
        <v>223</v>
      </c>
      <c r="D61" t="s">
        <v>74</v>
      </c>
    </row>
    <row r="62" spans="1:4" x14ac:dyDescent="0.3">
      <c r="A62" t="s">
        <v>224</v>
      </c>
      <c r="B62" t="s">
        <v>225</v>
      </c>
      <c r="C62" t="s">
        <v>226</v>
      </c>
      <c r="D62" t="s">
        <v>74</v>
      </c>
    </row>
    <row r="63" spans="1:4" x14ac:dyDescent="0.3">
      <c r="A63" t="s">
        <v>227</v>
      </c>
      <c r="B63" t="s">
        <v>228</v>
      </c>
      <c r="C63" t="s">
        <v>229</v>
      </c>
      <c r="D63" t="s">
        <v>74</v>
      </c>
    </row>
    <row r="64" spans="1:4" x14ac:dyDescent="0.3">
      <c r="A64" t="s">
        <v>230</v>
      </c>
      <c r="B64" t="s">
        <v>50</v>
      </c>
      <c r="C64" t="s">
        <v>18</v>
      </c>
      <c r="D64" t="s">
        <v>74</v>
      </c>
    </row>
    <row r="65" spans="1:4" x14ac:dyDescent="0.3">
      <c r="A65" t="s">
        <v>231</v>
      </c>
      <c r="B65" t="s">
        <v>51</v>
      </c>
      <c r="C65" t="s">
        <v>19</v>
      </c>
      <c r="D65" t="s">
        <v>74</v>
      </c>
    </row>
    <row r="66" spans="1:4" x14ac:dyDescent="0.3">
      <c r="A66" t="s">
        <v>232</v>
      </c>
      <c r="B66" t="s">
        <v>233</v>
      </c>
      <c r="C66" t="s">
        <v>234</v>
      </c>
      <c r="D66" t="s">
        <v>74</v>
      </c>
    </row>
    <row r="67" spans="1:4" x14ac:dyDescent="0.3">
      <c r="A67" t="s">
        <v>235</v>
      </c>
      <c r="B67" t="s">
        <v>236</v>
      </c>
      <c r="C67" t="s">
        <v>237</v>
      </c>
      <c r="D67" t="s">
        <v>74</v>
      </c>
    </row>
    <row r="68" spans="1:4" x14ac:dyDescent="0.3">
      <c r="A68" t="s">
        <v>238</v>
      </c>
      <c r="B68" t="s">
        <v>52</v>
      </c>
      <c r="C68" t="s">
        <v>20</v>
      </c>
      <c r="D68" t="s">
        <v>74</v>
      </c>
    </row>
    <row r="69" spans="1:4" x14ac:dyDescent="0.3">
      <c r="A69" t="s">
        <v>239</v>
      </c>
      <c r="B69" t="s">
        <v>240</v>
      </c>
      <c r="C69" t="s">
        <v>241</v>
      </c>
      <c r="D69" t="s">
        <v>74</v>
      </c>
    </row>
    <row r="70" spans="1:4" x14ac:dyDescent="0.3">
      <c r="A70" t="s">
        <v>242</v>
      </c>
      <c r="B70" t="s">
        <v>243</v>
      </c>
      <c r="C70" t="s">
        <v>244</v>
      </c>
      <c r="D70" t="s">
        <v>74</v>
      </c>
    </row>
    <row r="71" spans="1:4" x14ac:dyDescent="0.3">
      <c r="A71" t="s">
        <v>245</v>
      </c>
      <c r="B71" t="s">
        <v>246</v>
      </c>
      <c r="C71" t="s">
        <v>247</v>
      </c>
      <c r="D71" t="s">
        <v>74</v>
      </c>
    </row>
    <row r="72" spans="1:4" x14ac:dyDescent="0.3">
      <c r="A72" t="s">
        <v>248</v>
      </c>
      <c r="B72" t="s">
        <v>249</v>
      </c>
      <c r="C72" t="s">
        <v>250</v>
      </c>
      <c r="D72" t="s">
        <v>74</v>
      </c>
    </row>
    <row r="73" spans="1:4" x14ac:dyDescent="0.3">
      <c r="A73" t="s">
        <v>251</v>
      </c>
      <c r="B73" t="s">
        <v>252</v>
      </c>
      <c r="C73" t="s">
        <v>253</v>
      </c>
      <c r="D73" t="s">
        <v>74</v>
      </c>
    </row>
    <row r="74" spans="1:4" x14ac:dyDescent="0.3">
      <c r="A74" t="s">
        <v>254</v>
      </c>
      <c r="B74" t="s">
        <v>255</v>
      </c>
      <c r="C74" t="s">
        <v>256</v>
      </c>
      <c r="D74" t="s">
        <v>97</v>
      </c>
    </row>
    <row r="75" spans="1:4" x14ac:dyDescent="0.3">
      <c r="A75" t="s">
        <v>257</v>
      </c>
      <c r="B75" t="s">
        <v>255</v>
      </c>
      <c r="C75" t="s">
        <v>258</v>
      </c>
      <c r="D75" t="s">
        <v>100</v>
      </c>
    </row>
    <row r="76" spans="1:4" x14ac:dyDescent="0.3">
      <c r="A76" t="s">
        <v>259</v>
      </c>
      <c r="B76" t="s">
        <v>260</v>
      </c>
      <c r="C76" t="s">
        <v>261</v>
      </c>
      <c r="D76" t="s">
        <v>97</v>
      </c>
    </row>
    <row r="77" spans="1:4" x14ac:dyDescent="0.3">
      <c r="A77" t="s">
        <v>262</v>
      </c>
      <c r="B77" t="s">
        <v>260</v>
      </c>
      <c r="C77" t="s">
        <v>263</v>
      </c>
      <c r="D77" t="s">
        <v>100</v>
      </c>
    </row>
    <row r="78" spans="1:4" x14ac:dyDescent="0.3">
      <c r="A78" t="s">
        <v>264</v>
      </c>
      <c r="B78" t="s">
        <v>265</v>
      </c>
      <c r="C78" t="s">
        <v>266</v>
      </c>
      <c r="D78" t="s">
        <v>74</v>
      </c>
    </row>
    <row r="79" spans="1:4" x14ac:dyDescent="0.3">
      <c r="A79" t="s">
        <v>267</v>
      </c>
      <c r="B79" t="s">
        <v>268</v>
      </c>
      <c r="C79" t="s">
        <v>269</v>
      </c>
      <c r="D79" t="s">
        <v>74</v>
      </c>
    </row>
    <row r="80" spans="1:4" x14ac:dyDescent="0.3">
      <c r="A80" t="s">
        <v>270</v>
      </c>
      <c r="B80" t="s">
        <v>271</v>
      </c>
      <c r="C80" t="s">
        <v>272</v>
      </c>
      <c r="D80" t="s">
        <v>74</v>
      </c>
    </row>
    <row r="81" spans="1:4" x14ac:dyDescent="0.3">
      <c r="A81" t="s">
        <v>273</v>
      </c>
      <c r="B81" t="s">
        <v>274</v>
      </c>
      <c r="C81" t="s">
        <v>275</v>
      </c>
      <c r="D81" t="s">
        <v>74</v>
      </c>
    </row>
    <row r="82" spans="1:4" x14ac:dyDescent="0.3">
      <c r="A82" t="s">
        <v>276</v>
      </c>
      <c r="B82" t="s">
        <v>277</v>
      </c>
      <c r="C82" t="s">
        <v>278</v>
      </c>
      <c r="D82" t="s">
        <v>74</v>
      </c>
    </row>
    <row r="83" spans="1:4" x14ac:dyDescent="0.3">
      <c r="A83" t="s">
        <v>279</v>
      </c>
      <c r="B83" t="s">
        <v>280</v>
      </c>
      <c r="C83" t="s">
        <v>281</v>
      </c>
      <c r="D83" t="s">
        <v>74</v>
      </c>
    </row>
    <row r="84" spans="1:4" x14ac:dyDescent="0.3">
      <c r="A84" t="s">
        <v>282</v>
      </c>
      <c r="B84" t="s">
        <v>283</v>
      </c>
      <c r="C84" t="s">
        <v>284</v>
      </c>
      <c r="D84" t="s">
        <v>74</v>
      </c>
    </row>
    <row r="85" spans="1:4" x14ac:dyDescent="0.3">
      <c r="A85" t="s">
        <v>285</v>
      </c>
      <c r="B85" t="s">
        <v>286</v>
      </c>
      <c r="C85" t="s">
        <v>287</v>
      </c>
      <c r="D85" t="s">
        <v>74</v>
      </c>
    </row>
    <row r="86" spans="1:4" x14ac:dyDescent="0.3">
      <c r="A86" t="s">
        <v>288</v>
      </c>
      <c r="B86" t="s">
        <v>40</v>
      </c>
      <c r="C86" t="s">
        <v>8</v>
      </c>
      <c r="D86" t="s">
        <v>74</v>
      </c>
    </row>
    <row r="87" spans="1:4" x14ac:dyDescent="0.3">
      <c r="A87" t="s">
        <v>289</v>
      </c>
      <c r="B87" t="s">
        <v>38</v>
      </c>
      <c r="C87" t="s">
        <v>6</v>
      </c>
      <c r="D87" t="s">
        <v>74</v>
      </c>
    </row>
    <row r="88" spans="1:4" x14ac:dyDescent="0.3">
      <c r="A88" t="s">
        <v>290</v>
      </c>
      <c r="B88" t="s">
        <v>291</v>
      </c>
      <c r="C88" t="s">
        <v>292</v>
      </c>
      <c r="D88" t="s">
        <v>74</v>
      </c>
    </row>
    <row r="89" spans="1:4" x14ac:dyDescent="0.3">
      <c r="A89" t="s">
        <v>293</v>
      </c>
      <c r="B89" t="s">
        <v>294</v>
      </c>
      <c r="C89" t="s">
        <v>295</v>
      </c>
      <c r="D89" t="s">
        <v>74</v>
      </c>
    </row>
    <row r="90" spans="1:4" x14ac:dyDescent="0.3">
      <c r="A90" t="s">
        <v>296</v>
      </c>
      <c r="B90" t="s">
        <v>297</v>
      </c>
      <c r="C90" t="s">
        <v>298</v>
      </c>
      <c r="D90" t="s">
        <v>74</v>
      </c>
    </row>
    <row r="91" spans="1:4" x14ac:dyDescent="0.3">
      <c r="A91" t="s">
        <v>299</v>
      </c>
      <c r="B91" t="s">
        <v>53</v>
      </c>
      <c r="C91" t="s">
        <v>21</v>
      </c>
      <c r="D91" t="s">
        <v>74</v>
      </c>
    </row>
    <row r="92" spans="1:4" x14ac:dyDescent="0.3">
      <c r="A92" t="s">
        <v>300</v>
      </c>
      <c r="B92" t="s">
        <v>54</v>
      </c>
      <c r="C92" t="s">
        <v>22</v>
      </c>
      <c r="D92" t="s">
        <v>74</v>
      </c>
    </row>
    <row r="93" spans="1:4" x14ac:dyDescent="0.3">
      <c r="A93" t="s">
        <v>301</v>
      </c>
      <c r="B93" t="s">
        <v>42</v>
      </c>
      <c r="C93" t="s">
        <v>10</v>
      </c>
      <c r="D93" t="s">
        <v>74</v>
      </c>
    </row>
    <row r="94" spans="1:4" x14ac:dyDescent="0.3">
      <c r="A94" t="s">
        <v>302</v>
      </c>
      <c r="B94" t="s">
        <v>55</v>
      </c>
      <c r="C94" t="s">
        <v>23</v>
      </c>
      <c r="D94" t="s">
        <v>74</v>
      </c>
    </row>
    <row r="95" spans="1:4" x14ac:dyDescent="0.3">
      <c r="A95" t="s">
        <v>303</v>
      </c>
      <c r="B95" t="s">
        <v>56</v>
      </c>
      <c r="C95" t="s">
        <v>24</v>
      </c>
      <c r="D95" t="s">
        <v>74</v>
      </c>
    </row>
    <row r="96" spans="1:4" x14ac:dyDescent="0.3">
      <c r="A96" t="s">
        <v>304</v>
      </c>
      <c r="B96" t="s">
        <v>305</v>
      </c>
      <c r="C96" t="s">
        <v>306</v>
      </c>
      <c r="D96" t="s">
        <v>74</v>
      </c>
    </row>
    <row r="97" spans="1:4" x14ac:dyDescent="0.3">
      <c r="A97" t="s">
        <v>307</v>
      </c>
      <c r="B97" t="s">
        <v>308</v>
      </c>
      <c r="C97" t="s">
        <v>309</v>
      </c>
      <c r="D97" t="s">
        <v>74</v>
      </c>
    </row>
    <row r="98" spans="1:4" x14ac:dyDescent="0.3">
      <c r="A98" t="s">
        <v>310</v>
      </c>
      <c r="B98" t="s">
        <v>311</v>
      </c>
      <c r="C98" t="s">
        <v>312</v>
      </c>
      <c r="D98" t="s">
        <v>74</v>
      </c>
    </row>
    <row r="99" spans="1:4" x14ac:dyDescent="0.3">
      <c r="A99" t="s">
        <v>313</v>
      </c>
      <c r="B99" t="s">
        <v>314</v>
      </c>
      <c r="C99" t="s">
        <v>315</v>
      </c>
      <c r="D99" t="s">
        <v>74</v>
      </c>
    </row>
    <row r="100" spans="1:4" x14ac:dyDescent="0.3">
      <c r="A100" t="s">
        <v>316</v>
      </c>
      <c r="B100" t="s">
        <v>57</v>
      </c>
      <c r="C100" t="s">
        <v>317</v>
      </c>
      <c r="D100" t="s">
        <v>74</v>
      </c>
    </row>
    <row r="101" spans="1:4" x14ac:dyDescent="0.3">
      <c r="A101" t="s">
        <v>318</v>
      </c>
      <c r="B101" t="s">
        <v>319</v>
      </c>
      <c r="C101" t="s">
        <v>320</v>
      </c>
      <c r="D101" t="s">
        <v>74</v>
      </c>
    </row>
    <row r="102" spans="1:4" x14ac:dyDescent="0.3">
      <c r="A102" t="s">
        <v>321</v>
      </c>
      <c r="B102" t="s">
        <v>322</v>
      </c>
      <c r="C102" t="s">
        <v>323</v>
      </c>
      <c r="D102" t="s">
        <v>97</v>
      </c>
    </row>
    <row r="103" spans="1:4" x14ac:dyDescent="0.3">
      <c r="A103" t="s">
        <v>324</v>
      </c>
      <c r="B103" t="s">
        <v>322</v>
      </c>
      <c r="C103" t="s">
        <v>325</v>
      </c>
      <c r="D103" t="s">
        <v>100</v>
      </c>
    </row>
    <row r="104" spans="1:4" x14ac:dyDescent="0.3">
      <c r="A104" t="s">
        <v>326</v>
      </c>
      <c r="B104" t="s">
        <v>322</v>
      </c>
      <c r="C104" t="s">
        <v>327</v>
      </c>
      <c r="D104" t="s">
        <v>328</v>
      </c>
    </row>
    <row r="105" spans="1:4" x14ac:dyDescent="0.3">
      <c r="A105" t="s">
        <v>329</v>
      </c>
      <c r="B105" t="s">
        <v>330</v>
      </c>
      <c r="C105" t="s">
        <v>331</v>
      </c>
      <c r="D105" t="s">
        <v>74</v>
      </c>
    </row>
    <row r="106" spans="1:4" x14ac:dyDescent="0.3">
      <c r="A106" t="s">
        <v>332</v>
      </c>
      <c r="B106" t="s">
        <v>333</v>
      </c>
      <c r="C106" t="s">
        <v>334</v>
      </c>
      <c r="D106" t="s">
        <v>97</v>
      </c>
    </row>
    <row r="107" spans="1:4" x14ac:dyDescent="0.3">
      <c r="A107" t="s">
        <v>335</v>
      </c>
      <c r="B107" t="s">
        <v>333</v>
      </c>
      <c r="C107" t="s">
        <v>336</v>
      </c>
      <c r="D107" t="s">
        <v>100</v>
      </c>
    </row>
    <row r="108" spans="1:4" x14ac:dyDescent="0.3">
      <c r="A108" t="s">
        <v>337</v>
      </c>
      <c r="B108" t="s">
        <v>333</v>
      </c>
      <c r="C108" t="s">
        <v>338</v>
      </c>
      <c r="D108" t="s">
        <v>328</v>
      </c>
    </row>
    <row r="109" spans="1:4" x14ac:dyDescent="0.3">
      <c r="A109" t="s">
        <v>339</v>
      </c>
      <c r="B109" t="s">
        <v>2</v>
      </c>
      <c r="C109" t="s">
        <v>5</v>
      </c>
      <c r="D109" t="s">
        <v>74</v>
      </c>
    </row>
    <row r="110" spans="1:4" x14ac:dyDescent="0.3">
      <c r="A110" t="s">
        <v>340</v>
      </c>
      <c r="B110" t="s">
        <v>341</v>
      </c>
      <c r="C110" t="s">
        <v>342</v>
      </c>
      <c r="D110" t="s">
        <v>74</v>
      </c>
    </row>
    <row r="111" spans="1:4" x14ac:dyDescent="0.3">
      <c r="A111" t="s">
        <v>343</v>
      </c>
      <c r="B111" t="s">
        <v>344</v>
      </c>
      <c r="C111" t="s">
        <v>345</v>
      </c>
      <c r="D111" t="s">
        <v>74</v>
      </c>
    </row>
    <row r="112" spans="1:4" x14ac:dyDescent="0.3">
      <c r="A112" t="s">
        <v>346</v>
      </c>
      <c r="B112" t="s">
        <v>347</v>
      </c>
      <c r="C112" t="s">
        <v>348</v>
      </c>
      <c r="D112" t="s">
        <v>74</v>
      </c>
    </row>
    <row r="113" spans="1:4" x14ac:dyDescent="0.3">
      <c r="A113" t="s">
        <v>349</v>
      </c>
      <c r="B113" t="s">
        <v>350</v>
      </c>
      <c r="C113" t="s">
        <v>351</v>
      </c>
      <c r="D113" t="s">
        <v>74</v>
      </c>
    </row>
    <row r="114" spans="1:4" x14ac:dyDescent="0.3">
      <c r="A114" t="s">
        <v>352</v>
      </c>
      <c r="B114" t="s">
        <v>353</v>
      </c>
      <c r="C114" t="s">
        <v>354</v>
      </c>
      <c r="D114" t="s">
        <v>74</v>
      </c>
    </row>
    <row r="115" spans="1:4" x14ac:dyDescent="0.3">
      <c r="A115" t="s">
        <v>355</v>
      </c>
      <c r="B115" t="s">
        <v>58</v>
      </c>
      <c r="C115" t="s">
        <v>25</v>
      </c>
      <c r="D115" t="s">
        <v>74</v>
      </c>
    </row>
    <row r="116" spans="1:4" x14ac:dyDescent="0.3">
      <c r="A116" t="s">
        <v>356</v>
      </c>
      <c r="B116" t="s">
        <v>357</v>
      </c>
      <c r="C116" t="s">
        <v>358</v>
      </c>
      <c r="D116" t="s">
        <v>74</v>
      </c>
    </row>
    <row r="117" spans="1:4" x14ac:dyDescent="0.3">
      <c r="A117" t="s">
        <v>359</v>
      </c>
      <c r="B117" t="s">
        <v>360</v>
      </c>
      <c r="C117" t="s">
        <v>361</v>
      </c>
      <c r="D117" t="s">
        <v>74</v>
      </c>
    </row>
    <row r="118" spans="1:4" x14ac:dyDescent="0.3">
      <c r="A118" t="s">
        <v>362</v>
      </c>
      <c r="B118" t="s">
        <v>363</v>
      </c>
      <c r="C118" t="s">
        <v>364</v>
      </c>
      <c r="D118" t="s">
        <v>74</v>
      </c>
    </row>
    <row r="119" spans="1:4" x14ac:dyDescent="0.3">
      <c r="A119" t="s">
        <v>365</v>
      </c>
      <c r="B119" t="s">
        <v>366</v>
      </c>
      <c r="C119" t="s">
        <v>367</v>
      </c>
      <c r="D119" t="s">
        <v>74</v>
      </c>
    </row>
    <row r="120" spans="1:4" x14ac:dyDescent="0.3">
      <c r="A120" t="s">
        <v>368</v>
      </c>
      <c r="B120" t="s">
        <v>369</v>
      </c>
      <c r="C120" t="s">
        <v>370</v>
      </c>
      <c r="D120" t="s">
        <v>74</v>
      </c>
    </row>
    <row r="121" spans="1:4" x14ac:dyDescent="0.3">
      <c r="A121" t="s">
        <v>371</v>
      </c>
      <c r="B121" t="s">
        <v>372</v>
      </c>
      <c r="C121" t="s">
        <v>373</v>
      </c>
    </row>
    <row r="122" spans="1:4" x14ac:dyDescent="0.3">
      <c r="A122" t="s">
        <v>374</v>
      </c>
      <c r="B122" t="s">
        <v>375</v>
      </c>
      <c r="C122" t="s">
        <v>376</v>
      </c>
      <c r="D122" t="s">
        <v>74</v>
      </c>
    </row>
    <row r="123" spans="1:4" x14ac:dyDescent="0.3">
      <c r="A123" t="s">
        <v>377</v>
      </c>
      <c r="B123" t="s">
        <v>378</v>
      </c>
      <c r="C123" t="s">
        <v>379</v>
      </c>
      <c r="D123" t="s">
        <v>74</v>
      </c>
    </row>
    <row r="124" spans="1:4" x14ac:dyDescent="0.3">
      <c r="A124" t="s">
        <v>380</v>
      </c>
      <c r="B124" t="s">
        <v>381</v>
      </c>
      <c r="C124" t="s">
        <v>382</v>
      </c>
      <c r="D124" t="s">
        <v>74</v>
      </c>
    </row>
    <row r="125" spans="1:4" x14ac:dyDescent="0.3">
      <c r="A125" t="s">
        <v>651</v>
      </c>
      <c r="B125" t="s">
        <v>682</v>
      </c>
      <c r="C125" t="s">
        <v>675</v>
      </c>
      <c r="D125" t="s">
        <v>74</v>
      </c>
    </row>
    <row r="126" spans="1:4" x14ac:dyDescent="0.3">
      <c r="A126" t="s">
        <v>652</v>
      </c>
      <c r="B126" t="s">
        <v>683</v>
      </c>
      <c r="C126" t="s">
        <v>676</v>
      </c>
      <c r="D126" t="s">
        <v>74</v>
      </c>
    </row>
    <row r="127" spans="1:4" x14ac:dyDescent="0.3">
      <c r="A127" t="s">
        <v>383</v>
      </c>
      <c r="B127" t="s">
        <v>384</v>
      </c>
      <c r="C127" t="s">
        <v>385</v>
      </c>
      <c r="D127" t="s">
        <v>74</v>
      </c>
    </row>
    <row r="128" spans="1:4" x14ac:dyDescent="0.3">
      <c r="A128" t="s">
        <v>386</v>
      </c>
      <c r="B128" t="s">
        <v>387</v>
      </c>
      <c r="C128" t="s">
        <v>388</v>
      </c>
      <c r="D128" t="s">
        <v>74</v>
      </c>
    </row>
    <row r="129" spans="1:4" x14ac:dyDescent="0.3">
      <c r="A129" t="s">
        <v>389</v>
      </c>
      <c r="B129" t="s">
        <v>390</v>
      </c>
      <c r="C129" t="s">
        <v>391</v>
      </c>
      <c r="D129" t="s">
        <v>74</v>
      </c>
    </row>
    <row r="130" spans="1:4" x14ac:dyDescent="0.3">
      <c r="A130" t="s">
        <v>392</v>
      </c>
      <c r="B130" t="s">
        <v>393</v>
      </c>
      <c r="C130" t="s">
        <v>394</v>
      </c>
      <c r="D130" t="s">
        <v>74</v>
      </c>
    </row>
    <row r="131" spans="1:4" x14ac:dyDescent="0.3">
      <c r="A131" t="s">
        <v>395</v>
      </c>
      <c r="B131" t="s">
        <v>396</v>
      </c>
      <c r="C131" t="s">
        <v>397</v>
      </c>
      <c r="D131" t="s">
        <v>74</v>
      </c>
    </row>
    <row r="132" spans="1:4" x14ac:dyDescent="0.3">
      <c r="A132" t="s">
        <v>398</v>
      </c>
      <c r="B132" t="s">
        <v>399</v>
      </c>
      <c r="C132" t="s">
        <v>400</v>
      </c>
      <c r="D132" t="s">
        <v>100</v>
      </c>
    </row>
    <row r="133" spans="1:4" x14ac:dyDescent="0.3">
      <c r="A133" t="s">
        <v>401</v>
      </c>
      <c r="B133" t="s">
        <v>402</v>
      </c>
      <c r="C133" t="s">
        <v>403</v>
      </c>
      <c r="D133" t="s">
        <v>74</v>
      </c>
    </row>
    <row r="134" spans="1:4" x14ac:dyDescent="0.3">
      <c r="A134" t="s">
        <v>404</v>
      </c>
      <c r="B134" t="s">
        <v>405</v>
      </c>
      <c r="C134" t="s">
        <v>406</v>
      </c>
      <c r="D134" t="s">
        <v>74</v>
      </c>
    </row>
    <row r="135" spans="1:4" x14ac:dyDescent="0.3">
      <c r="A135" t="s">
        <v>407</v>
      </c>
      <c r="B135" t="s">
        <v>408</v>
      </c>
      <c r="C135" t="s">
        <v>409</v>
      </c>
      <c r="D135" t="s">
        <v>74</v>
      </c>
    </row>
    <row r="136" spans="1:4" x14ac:dyDescent="0.3">
      <c r="A136" t="s">
        <v>410</v>
      </c>
      <c r="B136" t="s">
        <v>411</v>
      </c>
      <c r="C136" t="s">
        <v>412</v>
      </c>
      <c r="D136" t="s">
        <v>74</v>
      </c>
    </row>
    <row r="137" spans="1:4" x14ac:dyDescent="0.3">
      <c r="A137" t="s">
        <v>413</v>
      </c>
      <c r="B137" t="s">
        <v>414</v>
      </c>
      <c r="C137" t="s">
        <v>415</v>
      </c>
      <c r="D137" t="s">
        <v>74</v>
      </c>
    </row>
    <row r="138" spans="1:4" x14ac:dyDescent="0.3">
      <c r="A138" t="s">
        <v>416</v>
      </c>
      <c r="B138" t="s">
        <v>417</v>
      </c>
      <c r="C138" t="s">
        <v>418</v>
      </c>
      <c r="D138" t="s">
        <v>74</v>
      </c>
    </row>
    <row r="139" spans="1:4" x14ac:dyDescent="0.3">
      <c r="A139" t="s">
        <v>419</v>
      </c>
      <c r="B139" t="s">
        <v>420</v>
      </c>
      <c r="C139" t="s">
        <v>421</v>
      </c>
      <c r="D139" t="s">
        <v>74</v>
      </c>
    </row>
    <row r="140" spans="1:4" x14ac:dyDescent="0.3">
      <c r="A140" t="s">
        <v>422</v>
      </c>
      <c r="B140" t="s">
        <v>423</v>
      </c>
      <c r="C140" t="s">
        <v>424</v>
      </c>
      <c r="D140" t="s">
        <v>74</v>
      </c>
    </row>
    <row r="141" spans="1:4" x14ac:dyDescent="0.3">
      <c r="A141" t="s">
        <v>425</v>
      </c>
      <c r="B141" t="s">
        <v>426</v>
      </c>
      <c r="C141" t="s">
        <v>427</v>
      </c>
      <c r="D141" t="s">
        <v>74</v>
      </c>
    </row>
    <row r="142" spans="1:4" x14ac:dyDescent="0.3">
      <c r="A142" t="s">
        <v>428</v>
      </c>
      <c r="B142" t="s">
        <v>429</v>
      </c>
      <c r="C142" t="s">
        <v>430</v>
      </c>
      <c r="D142" t="s">
        <v>74</v>
      </c>
    </row>
    <row r="143" spans="1:4" x14ac:dyDescent="0.3">
      <c r="A143" t="s">
        <v>431</v>
      </c>
      <c r="B143" t="s">
        <v>432</v>
      </c>
      <c r="C143" t="s">
        <v>433</v>
      </c>
      <c r="D143" t="s">
        <v>74</v>
      </c>
    </row>
    <row r="144" spans="1:4" x14ac:dyDescent="0.3">
      <c r="A144" t="s">
        <v>434</v>
      </c>
      <c r="B144" t="s">
        <v>435</v>
      </c>
      <c r="C144" t="s">
        <v>436</v>
      </c>
      <c r="D144" t="s">
        <v>74</v>
      </c>
    </row>
    <row r="145" spans="1:4" x14ac:dyDescent="0.3">
      <c r="A145" t="s">
        <v>437</v>
      </c>
      <c r="B145" t="s">
        <v>59</v>
      </c>
      <c r="C145" t="s">
        <v>26</v>
      </c>
      <c r="D145" t="s">
        <v>74</v>
      </c>
    </row>
    <row r="146" spans="1:4" x14ac:dyDescent="0.3">
      <c r="A146" t="s">
        <v>438</v>
      </c>
      <c r="B146" t="s">
        <v>439</v>
      </c>
      <c r="C146" t="s">
        <v>440</v>
      </c>
      <c r="D146" t="s">
        <v>74</v>
      </c>
    </row>
    <row r="147" spans="1:4" x14ac:dyDescent="0.3">
      <c r="A147" t="s">
        <v>441</v>
      </c>
      <c r="B147" t="s">
        <v>39</v>
      </c>
      <c r="C147" t="s">
        <v>7</v>
      </c>
      <c r="D147" t="s">
        <v>74</v>
      </c>
    </row>
    <row r="148" spans="1:4" x14ac:dyDescent="0.3">
      <c r="A148" t="s">
        <v>653</v>
      </c>
      <c r="B148" t="s">
        <v>684</v>
      </c>
      <c r="C148" t="s">
        <v>677</v>
      </c>
      <c r="D148" t="s">
        <v>74</v>
      </c>
    </row>
    <row r="149" spans="1:4" x14ac:dyDescent="0.3">
      <c r="A149" t="s">
        <v>442</v>
      </c>
      <c r="B149" t="s">
        <v>443</v>
      </c>
      <c r="C149" t="s">
        <v>444</v>
      </c>
      <c r="D149" t="s">
        <v>74</v>
      </c>
    </row>
    <row r="150" spans="1:4" x14ac:dyDescent="0.3">
      <c r="A150" t="s">
        <v>445</v>
      </c>
      <c r="B150" t="s">
        <v>446</v>
      </c>
      <c r="C150" t="s">
        <v>447</v>
      </c>
      <c r="D150" t="s">
        <v>74</v>
      </c>
    </row>
    <row r="151" spans="1:4" x14ac:dyDescent="0.3">
      <c r="A151" t="s">
        <v>448</v>
      </c>
      <c r="B151" t="s">
        <v>449</v>
      </c>
      <c r="C151" t="s">
        <v>450</v>
      </c>
      <c r="D151" t="s">
        <v>74</v>
      </c>
    </row>
    <row r="152" spans="1:4" x14ac:dyDescent="0.3">
      <c r="A152" t="s">
        <v>451</v>
      </c>
      <c r="B152" t="s">
        <v>60</v>
      </c>
      <c r="C152" t="s">
        <v>27</v>
      </c>
      <c r="D152" t="s">
        <v>74</v>
      </c>
    </row>
    <row r="153" spans="1:4" x14ac:dyDescent="0.3">
      <c r="A153" t="s">
        <v>452</v>
      </c>
      <c r="B153" t="s">
        <v>453</v>
      </c>
      <c r="C153" t="s">
        <v>454</v>
      </c>
      <c r="D153" t="s">
        <v>74</v>
      </c>
    </row>
    <row r="154" spans="1:4" x14ac:dyDescent="0.3">
      <c r="A154" t="s">
        <v>455</v>
      </c>
      <c r="B154" t="s">
        <v>456</v>
      </c>
      <c r="C154" t="s">
        <v>457</v>
      </c>
      <c r="D154" t="s">
        <v>74</v>
      </c>
    </row>
    <row r="155" spans="1:4" x14ac:dyDescent="0.3">
      <c r="A155" t="s">
        <v>458</v>
      </c>
      <c r="B155" t="s">
        <v>459</v>
      </c>
      <c r="C155" t="s">
        <v>460</v>
      </c>
    </row>
    <row r="156" spans="1:4" x14ac:dyDescent="0.3">
      <c r="A156" t="s">
        <v>461</v>
      </c>
      <c r="B156" t="s">
        <v>462</v>
      </c>
      <c r="C156" t="s">
        <v>463</v>
      </c>
      <c r="D156" t="s">
        <v>74</v>
      </c>
    </row>
    <row r="157" spans="1:4" x14ac:dyDescent="0.3">
      <c r="A157" t="s">
        <v>464</v>
      </c>
      <c r="B157" t="s">
        <v>465</v>
      </c>
      <c r="C157" t="s">
        <v>466</v>
      </c>
      <c r="D157" t="s">
        <v>74</v>
      </c>
    </row>
    <row r="158" spans="1:4" x14ac:dyDescent="0.3">
      <c r="A158" t="s">
        <v>467</v>
      </c>
      <c r="B158" t="s">
        <v>61</v>
      </c>
      <c r="C158" t="s">
        <v>28</v>
      </c>
      <c r="D158" t="s">
        <v>74</v>
      </c>
    </row>
    <row r="159" spans="1:4" x14ac:dyDescent="0.3">
      <c r="A159" t="s">
        <v>468</v>
      </c>
      <c r="B159" t="s">
        <v>469</v>
      </c>
      <c r="C159" t="s">
        <v>470</v>
      </c>
      <c r="D159" t="s">
        <v>74</v>
      </c>
    </row>
    <row r="160" spans="1:4" x14ac:dyDescent="0.3">
      <c r="A160" t="s">
        <v>471</v>
      </c>
      <c r="B160" t="s">
        <v>472</v>
      </c>
      <c r="C160" t="s">
        <v>473</v>
      </c>
      <c r="D160" t="s">
        <v>74</v>
      </c>
    </row>
    <row r="161" spans="1:4" x14ac:dyDescent="0.3">
      <c r="A161" t="s">
        <v>474</v>
      </c>
      <c r="B161" t="s">
        <v>475</v>
      </c>
      <c r="C161" t="s">
        <v>476</v>
      </c>
      <c r="D161" t="s">
        <v>74</v>
      </c>
    </row>
    <row r="162" spans="1:4" x14ac:dyDescent="0.3">
      <c r="A162" t="s">
        <v>477</v>
      </c>
      <c r="B162" t="s">
        <v>478</v>
      </c>
      <c r="C162" t="s">
        <v>479</v>
      </c>
      <c r="D162" t="s">
        <v>74</v>
      </c>
    </row>
    <row r="163" spans="1:4" x14ac:dyDescent="0.3">
      <c r="A163" t="s">
        <v>480</v>
      </c>
      <c r="B163" t="s">
        <v>63</v>
      </c>
      <c r="C163" t="s">
        <v>30</v>
      </c>
      <c r="D163" t="s">
        <v>74</v>
      </c>
    </row>
    <row r="164" spans="1:4" x14ac:dyDescent="0.3">
      <c r="A164" t="s">
        <v>481</v>
      </c>
      <c r="B164" t="s">
        <v>482</v>
      </c>
      <c r="C164" t="s">
        <v>483</v>
      </c>
      <c r="D164" t="s">
        <v>74</v>
      </c>
    </row>
    <row r="165" spans="1:4" x14ac:dyDescent="0.3">
      <c r="A165" t="s">
        <v>654</v>
      </c>
      <c r="B165" t="s">
        <v>685</v>
      </c>
      <c r="C165" t="s">
        <v>678</v>
      </c>
    </row>
    <row r="166" spans="1:4" x14ac:dyDescent="0.3">
      <c r="A166" t="s">
        <v>484</v>
      </c>
      <c r="B166" t="s">
        <v>485</v>
      </c>
      <c r="C166" t="s">
        <v>486</v>
      </c>
    </row>
    <row r="167" spans="1:4" x14ac:dyDescent="0.3">
      <c r="A167" t="s">
        <v>487</v>
      </c>
      <c r="B167" t="s">
        <v>62</v>
      </c>
      <c r="C167" t="s">
        <v>29</v>
      </c>
      <c r="D167" t="s">
        <v>74</v>
      </c>
    </row>
    <row r="168" spans="1:4" x14ac:dyDescent="0.3">
      <c r="A168" t="s">
        <v>488</v>
      </c>
      <c r="B168" t="s">
        <v>489</v>
      </c>
      <c r="C168" t="s">
        <v>490</v>
      </c>
      <c r="D168" t="s">
        <v>74</v>
      </c>
    </row>
    <row r="169" spans="1:4" x14ac:dyDescent="0.3">
      <c r="A169" t="s">
        <v>491</v>
      </c>
      <c r="B169" t="s">
        <v>492</v>
      </c>
      <c r="C169" t="s">
        <v>493</v>
      </c>
      <c r="D169" t="s">
        <v>97</v>
      </c>
    </row>
    <row r="170" spans="1:4" x14ac:dyDescent="0.3">
      <c r="A170" t="s">
        <v>494</v>
      </c>
      <c r="B170" t="s">
        <v>492</v>
      </c>
      <c r="C170" t="s">
        <v>495</v>
      </c>
      <c r="D170" t="s">
        <v>100</v>
      </c>
    </row>
    <row r="171" spans="1:4" x14ac:dyDescent="0.3">
      <c r="A171" t="s">
        <v>496</v>
      </c>
      <c r="B171" t="s">
        <v>497</v>
      </c>
      <c r="C171" t="s">
        <v>498</v>
      </c>
      <c r="D171" t="s">
        <v>97</v>
      </c>
    </row>
    <row r="172" spans="1:4" x14ac:dyDescent="0.3">
      <c r="A172" t="s">
        <v>499</v>
      </c>
      <c r="B172" t="s">
        <v>497</v>
      </c>
      <c r="C172" t="s">
        <v>500</v>
      </c>
      <c r="D172" t="s">
        <v>100</v>
      </c>
    </row>
    <row r="173" spans="1:4" x14ac:dyDescent="0.3">
      <c r="A173" t="s">
        <v>501</v>
      </c>
      <c r="B173" t="s">
        <v>497</v>
      </c>
      <c r="C173" t="s">
        <v>502</v>
      </c>
      <c r="D173" t="s">
        <v>503</v>
      </c>
    </row>
    <row r="174" spans="1:4" x14ac:dyDescent="0.3">
      <c r="A174" t="s">
        <v>504</v>
      </c>
      <c r="B174" t="s">
        <v>505</v>
      </c>
      <c r="C174" t="s">
        <v>506</v>
      </c>
      <c r="D174" t="s">
        <v>74</v>
      </c>
    </row>
    <row r="175" spans="1:4" x14ac:dyDescent="0.3">
      <c r="A175" t="s">
        <v>507</v>
      </c>
      <c r="B175" t="s">
        <v>508</v>
      </c>
      <c r="C175" t="s">
        <v>509</v>
      </c>
      <c r="D175" t="s">
        <v>74</v>
      </c>
    </row>
    <row r="176" spans="1:4" x14ac:dyDescent="0.3">
      <c r="A176" t="s">
        <v>510</v>
      </c>
      <c r="B176" t="s">
        <v>64</v>
      </c>
      <c r="C176" t="s">
        <v>31</v>
      </c>
      <c r="D176" t="s">
        <v>74</v>
      </c>
    </row>
    <row r="177" spans="1:4" x14ac:dyDescent="0.3">
      <c r="A177" t="s">
        <v>511</v>
      </c>
      <c r="B177" t="s">
        <v>512</v>
      </c>
      <c r="C177" t="s">
        <v>513</v>
      </c>
      <c r="D177" t="s">
        <v>74</v>
      </c>
    </row>
    <row r="178" spans="1:4" x14ac:dyDescent="0.3">
      <c r="A178" t="s">
        <v>514</v>
      </c>
      <c r="B178" t="s">
        <v>67</v>
      </c>
      <c r="C178" t="s">
        <v>34</v>
      </c>
      <c r="D178" t="s">
        <v>74</v>
      </c>
    </row>
    <row r="179" spans="1:4" x14ac:dyDescent="0.3">
      <c r="A179" t="s">
        <v>515</v>
      </c>
      <c r="B179" t="s">
        <v>516</v>
      </c>
      <c r="C179" t="s">
        <v>517</v>
      </c>
    </row>
    <row r="180" spans="1:4" x14ac:dyDescent="0.3">
      <c r="A180" t="s">
        <v>518</v>
      </c>
      <c r="B180" t="s">
        <v>519</v>
      </c>
      <c r="C180" t="s">
        <v>520</v>
      </c>
      <c r="D180" t="s">
        <v>97</v>
      </c>
    </row>
    <row r="181" spans="1:4" x14ac:dyDescent="0.3">
      <c r="A181" t="s">
        <v>521</v>
      </c>
      <c r="B181" t="s">
        <v>519</v>
      </c>
      <c r="C181" t="s">
        <v>522</v>
      </c>
      <c r="D181" t="s">
        <v>100</v>
      </c>
    </row>
    <row r="182" spans="1:4" x14ac:dyDescent="0.3">
      <c r="A182" t="s">
        <v>523</v>
      </c>
      <c r="B182" t="s">
        <v>41</v>
      </c>
      <c r="C182" t="s">
        <v>9</v>
      </c>
      <c r="D182" t="s">
        <v>74</v>
      </c>
    </row>
    <row r="183" spans="1:4" x14ac:dyDescent="0.3">
      <c r="A183" t="s">
        <v>524</v>
      </c>
      <c r="B183" t="s">
        <v>525</v>
      </c>
      <c r="C183" t="s">
        <v>526</v>
      </c>
      <c r="D183" t="s">
        <v>74</v>
      </c>
    </row>
    <row r="184" spans="1:4" x14ac:dyDescent="0.3">
      <c r="A184" t="s">
        <v>527</v>
      </c>
      <c r="B184" t="s">
        <v>65</v>
      </c>
      <c r="C184" t="s">
        <v>32</v>
      </c>
      <c r="D184" t="s">
        <v>74</v>
      </c>
    </row>
    <row r="185" spans="1:4" x14ac:dyDescent="0.3">
      <c r="A185" t="s">
        <v>528</v>
      </c>
      <c r="B185" t="s">
        <v>529</v>
      </c>
      <c r="C185" t="s">
        <v>530</v>
      </c>
    </row>
    <row r="186" spans="1:4" x14ac:dyDescent="0.3">
      <c r="A186" t="s">
        <v>531</v>
      </c>
      <c r="B186" t="s">
        <v>532</v>
      </c>
      <c r="C186" t="s">
        <v>533</v>
      </c>
      <c r="D186" t="s">
        <v>74</v>
      </c>
    </row>
    <row r="187" spans="1:4" x14ac:dyDescent="0.3">
      <c r="A187" t="s">
        <v>534</v>
      </c>
      <c r="B187" t="s">
        <v>535</v>
      </c>
      <c r="C187" t="s">
        <v>536</v>
      </c>
      <c r="D187" t="s">
        <v>74</v>
      </c>
    </row>
    <row r="188" spans="1:4" x14ac:dyDescent="0.3">
      <c r="A188" t="s">
        <v>537</v>
      </c>
      <c r="B188" t="s">
        <v>538</v>
      </c>
      <c r="C188" t="s">
        <v>539</v>
      </c>
      <c r="D188" t="s">
        <v>97</v>
      </c>
    </row>
    <row r="189" spans="1:4" x14ac:dyDescent="0.3">
      <c r="A189" t="s">
        <v>540</v>
      </c>
      <c r="B189" t="s">
        <v>541</v>
      </c>
      <c r="C189" t="s">
        <v>542</v>
      </c>
      <c r="D189" t="s">
        <v>74</v>
      </c>
    </row>
    <row r="190" spans="1:4" x14ac:dyDescent="0.3">
      <c r="A190" t="s">
        <v>543</v>
      </c>
      <c r="B190" t="s">
        <v>544</v>
      </c>
      <c r="C190" t="s">
        <v>545</v>
      </c>
      <c r="D190" t="s">
        <v>74</v>
      </c>
    </row>
    <row r="191" spans="1:4" x14ac:dyDescent="0.3">
      <c r="A191" t="s">
        <v>546</v>
      </c>
      <c r="B191" t="s">
        <v>547</v>
      </c>
      <c r="C191" t="s">
        <v>548</v>
      </c>
      <c r="D191" t="s">
        <v>74</v>
      </c>
    </row>
    <row r="192" spans="1:4" x14ac:dyDescent="0.3">
      <c r="A192" t="s">
        <v>549</v>
      </c>
      <c r="B192" t="s">
        <v>66</v>
      </c>
      <c r="C192" t="s">
        <v>33</v>
      </c>
      <c r="D192" t="s">
        <v>74</v>
      </c>
    </row>
    <row r="193" spans="1:4" x14ac:dyDescent="0.3">
      <c r="A193" t="s">
        <v>550</v>
      </c>
      <c r="B193" t="s">
        <v>551</v>
      </c>
      <c r="C193" t="s">
        <v>552</v>
      </c>
      <c r="D193" t="s">
        <v>74</v>
      </c>
    </row>
    <row r="194" spans="1:4" x14ac:dyDescent="0.3">
      <c r="A194" t="s">
        <v>553</v>
      </c>
      <c r="B194" t="s">
        <v>554</v>
      </c>
      <c r="C194" t="s">
        <v>555</v>
      </c>
      <c r="D194" t="s">
        <v>74</v>
      </c>
    </row>
    <row r="195" spans="1:4" x14ac:dyDescent="0.3">
      <c r="A195" t="s">
        <v>655</v>
      </c>
      <c r="B195" t="s">
        <v>686</v>
      </c>
      <c r="C195" t="s">
        <v>679</v>
      </c>
      <c r="D195" t="s">
        <v>74</v>
      </c>
    </row>
    <row r="196" spans="1:4" x14ac:dyDescent="0.3">
      <c r="A196" t="s">
        <v>556</v>
      </c>
      <c r="B196" t="s">
        <v>557</v>
      </c>
      <c r="C196" t="s">
        <v>558</v>
      </c>
      <c r="D196" t="s">
        <v>74</v>
      </c>
    </row>
    <row r="197" spans="1:4" x14ac:dyDescent="0.3">
      <c r="A197" t="s">
        <v>559</v>
      </c>
      <c r="B197" t="s">
        <v>560</v>
      </c>
      <c r="C197" t="s">
        <v>561</v>
      </c>
      <c r="D197" t="s">
        <v>74</v>
      </c>
    </row>
    <row r="198" spans="1:4" x14ac:dyDescent="0.3">
      <c r="A198" t="s">
        <v>562</v>
      </c>
      <c r="B198" t="s">
        <v>563</v>
      </c>
      <c r="C198" t="s">
        <v>564</v>
      </c>
      <c r="D198" t="s">
        <v>74</v>
      </c>
    </row>
    <row r="199" spans="1:4" x14ac:dyDescent="0.3">
      <c r="A199" t="s">
        <v>565</v>
      </c>
      <c r="B199" t="s">
        <v>566</v>
      </c>
      <c r="C199" t="s">
        <v>567</v>
      </c>
      <c r="D199" t="s">
        <v>74</v>
      </c>
    </row>
    <row r="200" spans="1:4" x14ac:dyDescent="0.3">
      <c r="A200" t="s">
        <v>568</v>
      </c>
      <c r="B200" t="s">
        <v>569</v>
      </c>
      <c r="C200" t="s">
        <v>570</v>
      </c>
      <c r="D200" t="s">
        <v>97</v>
      </c>
    </row>
    <row r="201" spans="1:4" x14ac:dyDescent="0.3">
      <c r="A201" t="s">
        <v>571</v>
      </c>
      <c r="B201" t="s">
        <v>569</v>
      </c>
      <c r="C201" t="s">
        <v>572</v>
      </c>
      <c r="D201" t="s">
        <v>100</v>
      </c>
    </row>
    <row r="202" spans="1:4" x14ac:dyDescent="0.3">
      <c r="A202" t="s">
        <v>573</v>
      </c>
      <c r="B202" t="s">
        <v>574</v>
      </c>
      <c r="C202" t="s">
        <v>575</v>
      </c>
      <c r="D202" t="s">
        <v>97</v>
      </c>
    </row>
    <row r="203" spans="1:4" x14ac:dyDescent="0.3">
      <c r="A203" t="s">
        <v>576</v>
      </c>
      <c r="B203" t="s">
        <v>574</v>
      </c>
      <c r="C203" t="s">
        <v>577</v>
      </c>
      <c r="D203" t="s">
        <v>100</v>
      </c>
    </row>
    <row r="204" spans="1:4" x14ac:dyDescent="0.3">
      <c r="A204" t="s">
        <v>578</v>
      </c>
      <c r="B204" t="s">
        <v>579</v>
      </c>
      <c r="C204" t="s">
        <v>580</v>
      </c>
      <c r="D204" t="s">
        <v>74</v>
      </c>
    </row>
    <row r="205" spans="1:4" x14ac:dyDescent="0.3">
      <c r="A205" t="s">
        <v>581</v>
      </c>
      <c r="B205" t="s">
        <v>68</v>
      </c>
      <c r="C205" t="s">
        <v>35</v>
      </c>
      <c r="D205" t="s">
        <v>74</v>
      </c>
    </row>
    <row r="206" spans="1:4" x14ac:dyDescent="0.3">
      <c r="A206" t="s">
        <v>582</v>
      </c>
      <c r="B206" t="s">
        <v>583</v>
      </c>
      <c r="C206" t="s">
        <v>584</v>
      </c>
      <c r="D206" t="s">
        <v>74</v>
      </c>
    </row>
    <row r="207" spans="1:4" x14ac:dyDescent="0.3">
      <c r="A207" t="s">
        <v>585</v>
      </c>
      <c r="B207" t="s">
        <v>69</v>
      </c>
      <c r="C207" t="s">
        <v>36</v>
      </c>
      <c r="D207" t="s">
        <v>74</v>
      </c>
    </row>
    <row r="208" spans="1:4" x14ac:dyDescent="0.3">
      <c r="A208" t="s">
        <v>586</v>
      </c>
      <c r="B208" t="s">
        <v>587</v>
      </c>
      <c r="C208" t="s">
        <v>588</v>
      </c>
      <c r="D208" t="s">
        <v>97</v>
      </c>
    </row>
    <row r="209" spans="1:4" x14ac:dyDescent="0.3">
      <c r="A209" t="s">
        <v>589</v>
      </c>
      <c r="B209" t="s">
        <v>587</v>
      </c>
      <c r="C209" t="s">
        <v>590</v>
      </c>
      <c r="D209" t="s">
        <v>100</v>
      </c>
    </row>
    <row r="210" spans="1:4" x14ac:dyDescent="0.3">
      <c r="A210" t="s">
        <v>591</v>
      </c>
      <c r="B210" t="s">
        <v>592</v>
      </c>
      <c r="C210" t="s">
        <v>593</v>
      </c>
      <c r="D210" t="s">
        <v>74</v>
      </c>
    </row>
    <row r="211" spans="1:4" x14ac:dyDescent="0.3">
      <c r="A211" t="s">
        <v>594</v>
      </c>
      <c r="B211" t="s">
        <v>70</v>
      </c>
      <c r="C211" t="s">
        <v>37</v>
      </c>
      <c r="D211" t="s">
        <v>74</v>
      </c>
    </row>
    <row r="212" spans="1:4" x14ac:dyDescent="0.3">
      <c r="A212" t="s">
        <v>595</v>
      </c>
      <c r="B212" t="s">
        <v>596</v>
      </c>
      <c r="C212" t="s">
        <v>597</v>
      </c>
      <c r="D212" t="s">
        <v>74</v>
      </c>
    </row>
    <row r="213" spans="1:4" x14ac:dyDescent="0.3">
      <c r="A213" t="s">
        <v>598</v>
      </c>
      <c r="B213" t="s">
        <v>599</v>
      </c>
      <c r="C213" t="s">
        <v>600</v>
      </c>
      <c r="D213" t="s">
        <v>74</v>
      </c>
    </row>
    <row r="214" spans="1:4" x14ac:dyDescent="0.3">
      <c r="A214" t="s">
        <v>601</v>
      </c>
      <c r="B214" t="s">
        <v>602</v>
      </c>
      <c r="C214" t="s">
        <v>603</v>
      </c>
      <c r="D214" t="s">
        <v>74</v>
      </c>
    </row>
    <row r="215" spans="1:4" x14ac:dyDescent="0.3">
      <c r="A215" t="s">
        <v>604</v>
      </c>
      <c r="B215" t="s">
        <v>605</v>
      </c>
      <c r="C215" t="s">
        <v>606</v>
      </c>
      <c r="D215" t="s">
        <v>74</v>
      </c>
    </row>
    <row r="216" spans="1:4" x14ac:dyDescent="0.3">
      <c r="A216" t="s">
        <v>607</v>
      </c>
      <c r="B216" t="s">
        <v>608</v>
      </c>
      <c r="C216" t="s">
        <v>609</v>
      </c>
      <c r="D216" t="s">
        <v>74</v>
      </c>
    </row>
    <row r="217" spans="1:4" x14ac:dyDescent="0.3">
      <c r="A217" t="s">
        <v>610</v>
      </c>
      <c r="B217" t="s">
        <v>611</v>
      </c>
      <c r="C217" t="s">
        <v>612</v>
      </c>
      <c r="D217" t="s">
        <v>74</v>
      </c>
    </row>
    <row r="218" spans="1:4" x14ac:dyDescent="0.3">
      <c r="A218" t="s">
        <v>613</v>
      </c>
      <c r="B218" t="s">
        <v>614</v>
      </c>
      <c r="C218" t="s">
        <v>615</v>
      </c>
      <c r="D218" t="s">
        <v>74</v>
      </c>
    </row>
    <row r="219" spans="1:4" x14ac:dyDescent="0.3">
      <c r="A219" t="s">
        <v>616</v>
      </c>
      <c r="B219" t="s">
        <v>617</v>
      </c>
      <c r="C219" t="s">
        <v>618</v>
      </c>
      <c r="D219" t="s">
        <v>74</v>
      </c>
    </row>
    <row r="220" spans="1:4" x14ac:dyDescent="0.3">
      <c r="A220" t="s">
        <v>619</v>
      </c>
      <c r="B220" t="s">
        <v>620</v>
      </c>
      <c r="C220" t="s">
        <v>621</v>
      </c>
      <c r="D220" t="s">
        <v>74</v>
      </c>
    </row>
    <row r="221" spans="1:4" x14ac:dyDescent="0.3">
      <c r="A221" t="s">
        <v>625</v>
      </c>
      <c r="B221" t="s">
        <v>623</v>
      </c>
      <c r="C221" t="s">
        <v>626</v>
      </c>
    </row>
    <row r="222" spans="1:4" x14ac:dyDescent="0.3">
      <c r="A222" t="s">
        <v>622</v>
      </c>
      <c r="B222" t="s">
        <v>623</v>
      </c>
      <c r="C222" t="s">
        <v>624</v>
      </c>
    </row>
    <row r="223" spans="1:4" x14ac:dyDescent="0.3">
      <c r="A223" t="s">
        <v>627</v>
      </c>
      <c r="B223" t="s">
        <v>628</v>
      </c>
      <c r="C223" t="s">
        <v>629</v>
      </c>
      <c r="D223" t="s">
        <v>74</v>
      </c>
    </row>
    <row r="224" spans="1:4" x14ac:dyDescent="0.3">
      <c r="A224" t="s">
        <v>630</v>
      </c>
      <c r="B224" t="s">
        <v>631</v>
      </c>
      <c r="C224" t="s">
        <v>632</v>
      </c>
      <c r="D224" t="s">
        <v>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Flujo de Efectivo</vt:lpstr>
      <vt:lpstr>Taxonomía</vt:lpstr>
      <vt:lpstr>Referencias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Economatica</cp:lastModifiedBy>
  <dcterms:created xsi:type="dcterms:W3CDTF">2018-09-20T18:29:40Z</dcterms:created>
  <dcterms:modified xsi:type="dcterms:W3CDTF">2020-08-24T16:20:40Z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1282752832</vt:lpwstr>
  </property>
  <property fmtid="{D5CDD505-2E9C-101B-9397-08002B2CF9AE}" pid="3" name="EcoUpdateMessage">
    <vt:lpwstr>2020/08/24-16:13:52</vt:lpwstr>
  </property>
  <property fmtid="{D5CDD505-2E9C-101B-9397-08002B2CF9AE}" pid="4" name="EcoUpdateStatus">
    <vt:lpwstr>2020-08-21=BRA:St,ME,Fd,TP;USA:St,ME;ARG:St,ME,TP;MEX:St,ME,Fd,TP;CHL:St,ME,TP;COL:St,ME;PER:St,ME,Fd|2000-07-28=USA:TP|2020-08-20=ARG:Fd;CHL:Fd;GBR:St,ME;COL:Fd|2014-02-26=VEN:St|2002-11-08=JPN:St|2016-08-18=NNN:St|2020-08-19=PER:TP|2007-01-31=ESP:St|200</vt:lpwstr>
  </property>
</Properties>
</file>